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Regional\LAC\Output\"/>
    </mc:Choice>
  </mc:AlternateContent>
  <bookViews>
    <workbookView xWindow="75" yWindow="105" windowWidth="6600" windowHeight="12885" tabRatio="821"/>
  </bookViews>
  <sheets>
    <sheet name="Home" sheetId="73" r:id="rId1"/>
    <sheet name="Table of Contents" sheetId="72" r:id="rId2"/>
    <sheet name="INFORM-LAC 2017" sheetId="5" r:id="rId3"/>
    <sheet name="Hazard &amp; Exposure" sheetId="75" r:id="rId4"/>
    <sheet name="Vulnerability" sheetId="3" r:id="rId5"/>
    <sheet name="Lack of Coping Capacity" sheetId="4" r:id="rId6"/>
    <sheet name="Indicator Data" sheetId="74" r:id="rId7"/>
    <sheet name="Indicator Date" sheetId="78" r:id="rId8"/>
    <sheet name="Indicator Source" sheetId="80" r:id="rId9"/>
    <sheet name="Indicator Date hidden" sheetId="85" state="hidden" r:id="rId10"/>
    <sheet name="Indicator Date hidden2" sheetId="86" state="hidden" r:id="rId11"/>
    <sheet name="Indicator Data imputation" sheetId="79" r:id="rId12"/>
    <sheet name="Imputed and missing data hidden" sheetId="87" state="hidden" r:id="rId13"/>
    <sheet name="Missing component hidden" sheetId="89" state="hidden" r:id="rId14"/>
    <sheet name="INFORM Reliability Index" sheetId="88" r:id="rId15"/>
    <sheet name="Global Indicator Metadata" sheetId="76" r:id="rId16"/>
    <sheet name="LAC Indicator Metadata" sheetId="84" r:id="rId17"/>
    <sheet name="Regions" sheetId="77" r:id="rId18"/>
  </sheets>
  <definedNames>
    <definedName name="_2012.06.11___GFM_Indicator_List" localSheetId="15">'Global Indicator Metadata'!$G$24:$M$51</definedName>
    <definedName name="_xlnm._FilterDatabase" localSheetId="3" hidden="1">'Hazard &amp; Exposure'!$A$2:$BW$37</definedName>
    <definedName name="_xlnm._FilterDatabase" localSheetId="6" hidden="1">'Indicator Data'!$A$4:$CG$37</definedName>
    <definedName name="_xlnm._FilterDatabase" localSheetId="14" hidden="1">'INFORM Reliability Index'!$A$1:$N$1</definedName>
    <definedName name="_xlnm._FilterDatabase" localSheetId="2" hidden="1">'INFORM-LAC 2017'!$A$3:$AU$3</definedName>
    <definedName name="_xlnm._FilterDatabase" localSheetId="16" hidden="1">'LAC Indicator Metadata'!$A$2:$M$40</definedName>
    <definedName name="_xlnm._FilterDatabase" localSheetId="17" hidden="1">Regions!$A$2:$I$35</definedName>
    <definedName name="_xlnm._FilterDatabase" localSheetId="4" hidden="1">Vulnerability!$A$2:$AW$35</definedName>
    <definedName name="_Key1" localSheetId="3" hidden="1">#REF!</definedName>
    <definedName name="_Key1" localSheetId="12" hidden="1">#REF!</definedName>
    <definedName name="_Key1" localSheetId="11" hidden="1">#REF!</definedName>
    <definedName name="_Key1" localSheetId="7" hidden="1">#REF!</definedName>
    <definedName name="_Key1" localSheetId="9" hidden="1">#REF!</definedName>
    <definedName name="_Key1" localSheetId="10" hidden="1">#REF!</definedName>
    <definedName name="_Key1" localSheetId="8" hidden="1">#REF!</definedName>
    <definedName name="_Key1" localSheetId="14" hidden="1">#REF!</definedName>
    <definedName name="_Key1" hidden="1">#REF!</definedName>
    <definedName name="_Order1" hidden="1">255</definedName>
    <definedName name="_Sort" localSheetId="3" hidden="1">#REF!</definedName>
    <definedName name="_Sort" localSheetId="12" hidden="1">#REF!</definedName>
    <definedName name="_Sort" localSheetId="11" hidden="1">#REF!</definedName>
    <definedName name="_Sort" localSheetId="7" hidden="1">#REF!</definedName>
    <definedName name="_Sort" localSheetId="9" hidden="1">#REF!</definedName>
    <definedName name="_Sort" localSheetId="10" hidden="1">#REF!</definedName>
    <definedName name="_Sort" localSheetId="8" hidden="1">#REF!</definedName>
    <definedName name="_Sort" localSheetId="14" hidden="1">#REF!</definedName>
    <definedName name="_Sort" hidden="1">#REF!</definedName>
    <definedName name="aa" localSheetId="12" hidden="1">#REF!</definedName>
    <definedName name="aa" localSheetId="9" hidden="1">#REF!</definedName>
    <definedName name="aa" localSheetId="10" hidden="1">#REF!</definedName>
    <definedName name="aa" localSheetId="14" hidden="1">#REF!</definedName>
    <definedName name="aa" hidden="1">#REF!</definedName>
    <definedName name="_xlnm.Print_Titles" localSheetId="2">'INFORM-LAC 2017'!$C:$C,'INFORM-LAC 2017'!$2:$2</definedName>
  </definedNames>
  <calcPr calcId="162913"/>
</workbook>
</file>

<file path=xl/calcChain.xml><?xml version="1.0" encoding="utf-8"?>
<calcChain xmlns="http://schemas.openxmlformats.org/spreadsheetml/2006/main">
  <c r="AB4" i="4" l="1"/>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 i="4"/>
  <c r="X6" i="79" l="1"/>
  <c r="X7" i="79"/>
  <c r="X8" i="79"/>
  <c r="X9" i="79"/>
  <c r="X10" i="79"/>
  <c r="X11" i="79"/>
  <c r="X12" i="79"/>
  <c r="X13" i="79"/>
  <c r="X14" i="79"/>
  <c r="X15" i="79"/>
  <c r="X16" i="79"/>
  <c r="X17" i="79"/>
  <c r="X18" i="79"/>
  <c r="X19" i="79"/>
  <c r="X20" i="79"/>
  <c r="X21" i="79"/>
  <c r="X22" i="79"/>
  <c r="X23" i="79"/>
  <c r="X24" i="79"/>
  <c r="X25" i="79"/>
  <c r="X26" i="79"/>
  <c r="X27" i="79"/>
  <c r="X28" i="79"/>
  <c r="X29" i="79"/>
  <c r="X30" i="79"/>
  <c r="X31" i="79"/>
  <c r="X32" i="79"/>
  <c r="X33" i="79"/>
  <c r="X34" i="79"/>
  <c r="X35" i="79"/>
  <c r="X36" i="79"/>
  <c r="X37" i="79"/>
  <c r="X5" i="79"/>
  <c r="A35" i="89" l="1"/>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D5" i="87"/>
  <c r="E5" i="87"/>
  <c r="F5" i="87"/>
  <c r="G5" i="87"/>
  <c r="H5" i="87"/>
  <c r="I5" i="87"/>
  <c r="J5" i="87"/>
  <c r="K5" i="87"/>
  <c r="L5" i="87"/>
  <c r="M5" i="87"/>
  <c r="N5" i="87"/>
  <c r="O5" i="87"/>
  <c r="P5" i="87"/>
  <c r="Q5" i="87"/>
  <c r="R5" i="87"/>
  <c r="S5" i="87"/>
  <c r="T5" i="87"/>
  <c r="U5" i="87"/>
  <c r="V5" i="87"/>
  <c r="W5" i="87"/>
  <c r="Y5" i="87"/>
  <c r="Z5" i="87"/>
  <c r="AA5" i="87"/>
  <c r="AB5" i="87"/>
  <c r="AC5" i="87"/>
  <c r="AD5" i="87"/>
  <c r="AE5" i="87"/>
  <c r="AF5" i="87"/>
  <c r="AG5" i="87"/>
  <c r="AH5" i="87"/>
  <c r="AI5" i="87"/>
  <c r="AJ5" i="87"/>
  <c r="AK5" i="87"/>
  <c r="AL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D6" i="87"/>
  <c r="E6" i="87"/>
  <c r="F6" i="87"/>
  <c r="G6" i="87"/>
  <c r="H6" i="87"/>
  <c r="I6" i="87"/>
  <c r="J6" i="87"/>
  <c r="K6" i="87"/>
  <c r="L6" i="87"/>
  <c r="M6" i="87"/>
  <c r="N6" i="87"/>
  <c r="O6" i="87"/>
  <c r="P6" i="87"/>
  <c r="Q6" i="87"/>
  <c r="R6" i="87"/>
  <c r="S6" i="87"/>
  <c r="T6" i="87"/>
  <c r="U6" i="87"/>
  <c r="V6" i="87"/>
  <c r="W6" i="87"/>
  <c r="Y6" i="87"/>
  <c r="Z6" i="87"/>
  <c r="AA6" i="87"/>
  <c r="AB6" i="87"/>
  <c r="AC6" i="87"/>
  <c r="AD6" i="87"/>
  <c r="AE6" i="87"/>
  <c r="AF6" i="87"/>
  <c r="AG6" i="87"/>
  <c r="AH6" i="87"/>
  <c r="AI6" i="87"/>
  <c r="AJ6" i="87"/>
  <c r="AK6" i="87"/>
  <c r="AL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D7" i="87"/>
  <c r="E7" i="87"/>
  <c r="F7" i="87"/>
  <c r="G7" i="87"/>
  <c r="H7" i="87"/>
  <c r="I7" i="87"/>
  <c r="J7" i="87"/>
  <c r="K7" i="87"/>
  <c r="L7" i="87"/>
  <c r="M7" i="87"/>
  <c r="N7" i="87"/>
  <c r="O7" i="87"/>
  <c r="P7" i="87"/>
  <c r="Q7" i="87"/>
  <c r="R7" i="87"/>
  <c r="S7" i="87"/>
  <c r="T7" i="87"/>
  <c r="U7" i="87"/>
  <c r="V7" i="87"/>
  <c r="W7" i="87"/>
  <c r="Y7" i="87"/>
  <c r="Z7" i="87"/>
  <c r="AA7" i="87"/>
  <c r="AB7" i="87"/>
  <c r="AC7" i="87"/>
  <c r="AD7" i="87"/>
  <c r="AE7" i="87"/>
  <c r="AF7" i="87"/>
  <c r="AG7" i="87"/>
  <c r="AH7" i="87"/>
  <c r="AI7" i="87"/>
  <c r="AJ7" i="87"/>
  <c r="AK7" i="87"/>
  <c r="AL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D8" i="87"/>
  <c r="E8" i="87"/>
  <c r="F8" i="87"/>
  <c r="G8" i="87"/>
  <c r="H8" i="87"/>
  <c r="I8" i="87"/>
  <c r="J8" i="87"/>
  <c r="K8" i="87"/>
  <c r="L8" i="87"/>
  <c r="M8" i="87"/>
  <c r="N8" i="87"/>
  <c r="O8" i="87"/>
  <c r="P8" i="87"/>
  <c r="Q8" i="87"/>
  <c r="R8" i="87"/>
  <c r="S8" i="87"/>
  <c r="T8" i="87"/>
  <c r="U8" i="87"/>
  <c r="V8" i="87"/>
  <c r="W8" i="87"/>
  <c r="Y8" i="87"/>
  <c r="Z8" i="87"/>
  <c r="AA8" i="87"/>
  <c r="AB8" i="87"/>
  <c r="AC8" i="87"/>
  <c r="AD8" i="87"/>
  <c r="AE8" i="87"/>
  <c r="AF8" i="87"/>
  <c r="AG8" i="87"/>
  <c r="AH8" i="87"/>
  <c r="AI8" i="87"/>
  <c r="AJ8" i="87"/>
  <c r="AK8" i="87"/>
  <c r="AL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D9" i="87"/>
  <c r="E9" i="87"/>
  <c r="F9" i="87"/>
  <c r="G9" i="87"/>
  <c r="H9" i="87"/>
  <c r="I9" i="87"/>
  <c r="J9" i="87"/>
  <c r="K9" i="87"/>
  <c r="L9" i="87"/>
  <c r="M9" i="87"/>
  <c r="N9" i="87"/>
  <c r="O9" i="87"/>
  <c r="P9" i="87"/>
  <c r="Q9" i="87"/>
  <c r="R9" i="87"/>
  <c r="S9" i="87"/>
  <c r="T9" i="87"/>
  <c r="U9" i="87"/>
  <c r="V9" i="87"/>
  <c r="W9" i="87"/>
  <c r="Y9" i="87"/>
  <c r="Z9" i="87"/>
  <c r="AA9" i="87"/>
  <c r="AB9" i="87"/>
  <c r="AC9" i="87"/>
  <c r="AD9" i="87"/>
  <c r="AE9" i="87"/>
  <c r="AF9" i="87"/>
  <c r="AG9" i="87"/>
  <c r="AH9" i="87"/>
  <c r="AI9" i="87"/>
  <c r="AJ9" i="87"/>
  <c r="AK9" i="87"/>
  <c r="AL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D10" i="87"/>
  <c r="E10" i="87"/>
  <c r="F10" i="87"/>
  <c r="G10" i="87"/>
  <c r="H10" i="87"/>
  <c r="I10" i="87"/>
  <c r="J10" i="87"/>
  <c r="K10" i="87"/>
  <c r="L10" i="87"/>
  <c r="M10" i="87"/>
  <c r="N10" i="87"/>
  <c r="O10" i="87"/>
  <c r="P10" i="87"/>
  <c r="Q10" i="87"/>
  <c r="R10" i="87"/>
  <c r="S10" i="87"/>
  <c r="T10" i="87"/>
  <c r="U10" i="87"/>
  <c r="V10" i="87"/>
  <c r="W10" i="87"/>
  <c r="Y10" i="87"/>
  <c r="Z10" i="87"/>
  <c r="AA10" i="87"/>
  <c r="AB10" i="87"/>
  <c r="AC10" i="87"/>
  <c r="AD10" i="87"/>
  <c r="AE10" i="87"/>
  <c r="AF10" i="87"/>
  <c r="AG10" i="87"/>
  <c r="AH10" i="87"/>
  <c r="AI10" i="87"/>
  <c r="AJ10" i="87"/>
  <c r="AK10" i="87"/>
  <c r="AL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D11" i="87"/>
  <c r="E11" i="87"/>
  <c r="F11" i="87"/>
  <c r="G11" i="87"/>
  <c r="H11" i="87"/>
  <c r="I11" i="87"/>
  <c r="J11" i="87"/>
  <c r="K11" i="87"/>
  <c r="L11" i="87"/>
  <c r="M11" i="87"/>
  <c r="N11" i="87"/>
  <c r="O11" i="87"/>
  <c r="P11" i="87"/>
  <c r="Q11" i="87"/>
  <c r="R11" i="87"/>
  <c r="S11" i="87"/>
  <c r="T11" i="87"/>
  <c r="U11" i="87"/>
  <c r="V11" i="87"/>
  <c r="W11" i="87"/>
  <c r="Y11" i="87"/>
  <c r="Z11" i="87"/>
  <c r="AA11" i="87"/>
  <c r="AB11" i="87"/>
  <c r="AC11" i="87"/>
  <c r="AD11" i="87"/>
  <c r="AE11" i="87"/>
  <c r="AF11" i="87"/>
  <c r="AG11" i="87"/>
  <c r="AH11" i="87"/>
  <c r="AI11" i="87"/>
  <c r="AJ11" i="87"/>
  <c r="AK11" i="87"/>
  <c r="AL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D12" i="87"/>
  <c r="E12" i="87"/>
  <c r="F12" i="87"/>
  <c r="G12" i="87"/>
  <c r="H12" i="87"/>
  <c r="I12" i="87"/>
  <c r="J12" i="87"/>
  <c r="K12" i="87"/>
  <c r="L12" i="87"/>
  <c r="M12" i="87"/>
  <c r="N12" i="87"/>
  <c r="O12" i="87"/>
  <c r="P12" i="87"/>
  <c r="Q12" i="87"/>
  <c r="R12" i="87"/>
  <c r="S12" i="87"/>
  <c r="T12" i="87"/>
  <c r="U12" i="87"/>
  <c r="V12" i="87"/>
  <c r="W12" i="87"/>
  <c r="Y12" i="87"/>
  <c r="Z12" i="87"/>
  <c r="AA12" i="87"/>
  <c r="AB12" i="87"/>
  <c r="AC12" i="87"/>
  <c r="AD12" i="87"/>
  <c r="AE12" i="87"/>
  <c r="AF12" i="87"/>
  <c r="AG12" i="87"/>
  <c r="AH12" i="87"/>
  <c r="AI12" i="87"/>
  <c r="AJ12" i="87"/>
  <c r="AK12" i="87"/>
  <c r="AL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D13" i="87"/>
  <c r="E13" i="87"/>
  <c r="F13" i="87"/>
  <c r="G13" i="87"/>
  <c r="H13" i="87"/>
  <c r="I13" i="87"/>
  <c r="J13" i="87"/>
  <c r="K13" i="87"/>
  <c r="L13" i="87"/>
  <c r="M13" i="87"/>
  <c r="N13" i="87"/>
  <c r="O13" i="87"/>
  <c r="P13" i="87"/>
  <c r="Q13" i="87"/>
  <c r="R13" i="87"/>
  <c r="S13" i="87"/>
  <c r="T13" i="87"/>
  <c r="U13" i="87"/>
  <c r="V13" i="87"/>
  <c r="W13" i="87"/>
  <c r="Y13" i="87"/>
  <c r="Z13" i="87"/>
  <c r="AA13" i="87"/>
  <c r="AB13" i="87"/>
  <c r="AC13" i="87"/>
  <c r="AD13" i="87"/>
  <c r="AE13" i="87"/>
  <c r="AF13" i="87"/>
  <c r="AG13" i="87"/>
  <c r="AH13" i="87"/>
  <c r="AI13" i="87"/>
  <c r="AJ13" i="87"/>
  <c r="AK13" i="87"/>
  <c r="AL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D14" i="87"/>
  <c r="E14" i="87"/>
  <c r="F14" i="87"/>
  <c r="G14" i="87"/>
  <c r="H14" i="87"/>
  <c r="I14" i="87"/>
  <c r="J14" i="87"/>
  <c r="K14" i="87"/>
  <c r="L14" i="87"/>
  <c r="M14" i="87"/>
  <c r="N14" i="87"/>
  <c r="O14" i="87"/>
  <c r="P14" i="87"/>
  <c r="Q14" i="87"/>
  <c r="R14" i="87"/>
  <c r="S14" i="87"/>
  <c r="T14" i="87"/>
  <c r="U14" i="87"/>
  <c r="V14" i="87"/>
  <c r="W14" i="87"/>
  <c r="Y14" i="87"/>
  <c r="Z14" i="87"/>
  <c r="AA14" i="87"/>
  <c r="AB14" i="87"/>
  <c r="AC14" i="87"/>
  <c r="AD14" i="87"/>
  <c r="AE14" i="87"/>
  <c r="AF14" i="87"/>
  <c r="AG14" i="87"/>
  <c r="AH14" i="87"/>
  <c r="AI14" i="87"/>
  <c r="AJ14" i="87"/>
  <c r="AK14" i="87"/>
  <c r="AL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D15" i="87"/>
  <c r="E15" i="87"/>
  <c r="F15" i="87"/>
  <c r="G15" i="87"/>
  <c r="H15" i="87"/>
  <c r="I15" i="87"/>
  <c r="J15" i="87"/>
  <c r="K15" i="87"/>
  <c r="L15" i="87"/>
  <c r="M15" i="87"/>
  <c r="N15" i="87"/>
  <c r="O15" i="87"/>
  <c r="P15" i="87"/>
  <c r="Q15" i="87"/>
  <c r="R15" i="87"/>
  <c r="S15" i="87"/>
  <c r="T15" i="87"/>
  <c r="U15" i="87"/>
  <c r="V15" i="87"/>
  <c r="W15" i="87"/>
  <c r="Y15" i="87"/>
  <c r="Z15" i="87"/>
  <c r="AA15" i="87"/>
  <c r="AB15" i="87"/>
  <c r="AC15" i="87"/>
  <c r="AD15" i="87"/>
  <c r="AE15" i="87"/>
  <c r="AF15" i="87"/>
  <c r="AG15" i="87"/>
  <c r="AH15" i="87"/>
  <c r="AI15" i="87"/>
  <c r="AJ15" i="87"/>
  <c r="AK15" i="87"/>
  <c r="AL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D16" i="87"/>
  <c r="E16" i="87"/>
  <c r="F16" i="87"/>
  <c r="G16" i="87"/>
  <c r="H16" i="87"/>
  <c r="I16" i="87"/>
  <c r="J16" i="87"/>
  <c r="K16" i="87"/>
  <c r="L16" i="87"/>
  <c r="M16" i="87"/>
  <c r="N16" i="87"/>
  <c r="O16" i="87"/>
  <c r="P16" i="87"/>
  <c r="Q16" i="87"/>
  <c r="R16" i="87"/>
  <c r="S16" i="87"/>
  <c r="T16" i="87"/>
  <c r="U16" i="87"/>
  <c r="V16" i="87"/>
  <c r="W16" i="87"/>
  <c r="Y16" i="87"/>
  <c r="Z16" i="87"/>
  <c r="AA16" i="87"/>
  <c r="AB16" i="87"/>
  <c r="AC16" i="87"/>
  <c r="AD16" i="87"/>
  <c r="AE16" i="87"/>
  <c r="AF16" i="87"/>
  <c r="AG16" i="87"/>
  <c r="AH16" i="87"/>
  <c r="AI16" i="87"/>
  <c r="AJ16" i="87"/>
  <c r="AK16" i="87"/>
  <c r="AL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D17" i="87"/>
  <c r="E17" i="87"/>
  <c r="F17" i="87"/>
  <c r="G17" i="87"/>
  <c r="H17" i="87"/>
  <c r="I17" i="87"/>
  <c r="J17" i="87"/>
  <c r="K17" i="87"/>
  <c r="L17" i="87"/>
  <c r="M17" i="87"/>
  <c r="N17" i="87"/>
  <c r="O17" i="87"/>
  <c r="P17" i="87"/>
  <c r="Q17" i="87"/>
  <c r="R17" i="87"/>
  <c r="S17" i="87"/>
  <c r="T17" i="87"/>
  <c r="U17" i="87"/>
  <c r="V17" i="87"/>
  <c r="W17" i="87"/>
  <c r="Y17" i="87"/>
  <c r="Z17" i="87"/>
  <c r="AA17" i="87"/>
  <c r="AB17" i="87"/>
  <c r="AC17" i="87"/>
  <c r="AD17" i="87"/>
  <c r="AE17" i="87"/>
  <c r="AF17" i="87"/>
  <c r="AG17" i="87"/>
  <c r="AH17" i="87"/>
  <c r="AI17" i="87"/>
  <c r="AJ17" i="87"/>
  <c r="AK17" i="87"/>
  <c r="AL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D18" i="87"/>
  <c r="E18" i="87"/>
  <c r="F18" i="87"/>
  <c r="G18" i="87"/>
  <c r="H18" i="87"/>
  <c r="I18" i="87"/>
  <c r="J18" i="87"/>
  <c r="K18" i="87"/>
  <c r="L18" i="87"/>
  <c r="M18" i="87"/>
  <c r="N18" i="87"/>
  <c r="O18" i="87"/>
  <c r="P18" i="87"/>
  <c r="Q18" i="87"/>
  <c r="R18" i="87"/>
  <c r="S18" i="87"/>
  <c r="T18" i="87"/>
  <c r="U18" i="87"/>
  <c r="V18" i="87"/>
  <c r="W18" i="87"/>
  <c r="Y18" i="87"/>
  <c r="Z18" i="87"/>
  <c r="AA18" i="87"/>
  <c r="AB18" i="87"/>
  <c r="AC18" i="87"/>
  <c r="AD18" i="87"/>
  <c r="AE18" i="87"/>
  <c r="AF18" i="87"/>
  <c r="AG18" i="87"/>
  <c r="AH18" i="87"/>
  <c r="AI18" i="87"/>
  <c r="AJ18" i="87"/>
  <c r="AK18" i="87"/>
  <c r="AL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D19" i="87"/>
  <c r="E19" i="87"/>
  <c r="F19" i="87"/>
  <c r="G19" i="87"/>
  <c r="H19" i="87"/>
  <c r="I19" i="87"/>
  <c r="J19" i="87"/>
  <c r="K19" i="87"/>
  <c r="L19" i="87"/>
  <c r="M19" i="87"/>
  <c r="N19" i="87"/>
  <c r="O19" i="87"/>
  <c r="P19" i="87"/>
  <c r="Q19" i="87"/>
  <c r="R19" i="87"/>
  <c r="S19" i="87"/>
  <c r="T19" i="87"/>
  <c r="U19" i="87"/>
  <c r="V19" i="87"/>
  <c r="W19" i="87"/>
  <c r="Y19" i="87"/>
  <c r="Z19" i="87"/>
  <c r="AA19" i="87"/>
  <c r="AB19" i="87"/>
  <c r="AC19" i="87"/>
  <c r="AD19" i="87"/>
  <c r="AE19" i="87"/>
  <c r="AF19" i="87"/>
  <c r="AG19" i="87"/>
  <c r="AH19" i="87"/>
  <c r="AI19" i="87"/>
  <c r="AJ19" i="87"/>
  <c r="AK19" i="87"/>
  <c r="AL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D20" i="87"/>
  <c r="E20" i="87"/>
  <c r="F20" i="87"/>
  <c r="G20" i="87"/>
  <c r="H20" i="87"/>
  <c r="I20" i="87"/>
  <c r="J20" i="87"/>
  <c r="K20" i="87"/>
  <c r="L20" i="87"/>
  <c r="M20" i="87"/>
  <c r="N20" i="87"/>
  <c r="O20" i="87"/>
  <c r="P20" i="87"/>
  <c r="Q20" i="87"/>
  <c r="R20" i="87"/>
  <c r="S20" i="87"/>
  <c r="T20" i="87"/>
  <c r="U20" i="87"/>
  <c r="V20" i="87"/>
  <c r="W20" i="87"/>
  <c r="Y20" i="87"/>
  <c r="Z20" i="87"/>
  <c r="AA20" i="87"/>
  <c r="AB20" i="87"/>
  <c r="AC20" i="87"/>
  <c r="AD20" i="87"/>
  <c r="AE20" i="87"/>
  <c r="AF20" i="87"/>
  <c r="AG20" i="87"/>
  <c r="AH20" i="87"/>
  <c r="AI20" i="87"/>
  <c r="AJ20" i="87"/>
  <c r="AK20" i="87"/>
  <c r="AL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D21" i="87"/>
  <c r="E21" i="87"/>
  <c r="F21" i="87"/>
  <c r="G21" i="87"/>
  <c r="H21" i="87"/>
  <c r="I21" i="87"/>
  <c r="J21" i="87"/>
  <c r="K21" i="87"/>
  <c r="L21" i="87"/>
  <c r="M21" i="87"/>
  <c r="N21" i="87"/>
  <c r="O21" i="87"/>
  <c r="P21" i="87"/>
  <c r="Q21" i="87"/>
  <c r="R21" i="87"/>
  <c r="S21" i="87"/>
  <c r="T21" i="87"/>
  <c r="U21" i="87"/>
  <c r="V21" i="87"/>
  <c r="W21" i="87"/>
  <c r="Y21" i="87"/>
  <c r="Z21" i="87"/>
  <c r="AA21" i="87"/>
  <c r="AB21" i="87"/>
  <c r="AC21" i="87"/>
  <c r="AD21" i="87"/>
  <c r="AE21" i="87"/>
  <c r="AF21" i="87"/>
  <c r="AG21" i="87"/>
  <c r="AH21" i="87"/>
  <c r="AI21" i="87"/>
  <c r="AJ21" i="87"/>
  <c r="AK21" i="87"/>
  <c r="AL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D22" i="87"/>
  <c r="E22" i="87"/>
  <c r="F22" i="87"/>
  <c r="G22" i="87"/>
  <c r="H22" i="87"/>
  <c r="I22" i="87"/>
  <c r="J22" i="87"/>
  <c r="K22" i="87"/>
  <c r="L22" i="87"/>
  <c r="M22" i="87"/>
  <c r="N22" i="87"/>
  <c r="O22" i="87"/>
  <c r="P22" i="87"/>
  <c r="Q22" i="87"/>
  <c r="R22" i="87"/>
  <c r="S22" i="87"/>
  <c r="T22" i="87"/>
  <c r="U22" i="87"/>
  <c r="V22" i="87"/>
  <c r="W22" i="87"/>
  <c r="Y22" i="87"/>
  <c r="Z22" i="87"/>
  <c r="AA22" i="87"/>
  <c r="AB22" i="87"/>
  <c r="AC22" i="87"/>
  <c r="AD22" i="87"/>
  <c r="AE22" i="87"/>
  <c r="AF22" i="87"/>
  <c r="AG22" i="87"/>
  <c r="AH22" i="87"/>
  <c r="AI22" i="87"/>
  <c r="AJ22" i="87"/>
  <c r="AK22" i="87"/>
  <c r="AL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D23" i="87"/>
  <c r="E23" i="87"/>
  <c r="F23" i="87"/>
  <c r="G23" i="87"/>
  <c r="H23" i="87"/>
  <c r="I23" i="87"/>
  <c r="J23" i="87"/>
  <c r="K23" i="87"/>
  <c r="L23" i="87"/>
  <c r="M23" i="87"/>
  <c r="N23" i="87"/>
  <c r="O23" i="87"/>
  <c r="P23" i="87"/>
  <c r="Q23" i="87"/>
  <c r="R23" i="87"/>
  <c r="S23" i="87"/>
  <c r="T23" i="87"/>
  <c r="U23" i="87"/>
  <c r="V23" i="87"/>
  <c r="W23" i="87"/>
  <c r="Y23" i="87"/>
  <c r="Z23" i="87"/>
  <c r="AA23" i="87"/>
  <c r="AB23" i="87"/>
  <c r="AC23" i="87"/>
  <c r="AD23" i="87"/>
  <c r="AE23" i="87"/>
  <c r="AF23" i="87"/>
  <c r="AG23" i="87"/>
  <c r="AH23" i="87"/>
  <c r="AI23" i="87"/>
  <c r="AJ23" i="87"/>
  <c r="AK23" i="87"/>
  <c r="AL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D24" i="87"/>
  <c r="E24" i="87"/>
  <c r="F24" i="87"/>
  <c r="G24" i="87"/>
  <c r="H24" i="87"/>
  <c r="I24" i="87"/>
  <c r="J24" i="87"/>
  <c r="K24" i="87"/>
  <c r="L24" i="87"/>
  <c r="M24" i="87"/>
  <c r="N24" i="87"/>
  <c r="O24" i="87"/>
  <c r="P24" i="87"/>
  <c r="Q24" i="87"/>
  <c r="R24" i="87"/>
  <c r="S24" i="87"/>
  <c r="T24" i="87"/>
  <c r="U24" i="87"/>
  <c r="V24" i="87"/>
  <c r="W24" i="87"/>
  <c r="Y24" i="87"/>
  <c r="Z24" i="87"/>
  <c r="AA24" i="87"/>
  <c r="AB24" i="87"/>
  <c r="AC24" i="87"/>
  <c r="AD24" i="87"/>
  <c r="AE24" i="87"/>
  <c r="AF24" i="87"/>
  <c r="AG24" i="87"/>
  <c r="AH24" i="87"/>
  <c r="AI24" i="87"/>
  <c r="AJ24" i="87"/>
  <c r="AK24" i="87"/>
  <c r="AL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D25" i="87"/>
  <c r="E25" i="87"/>
  <c r="F25" i="87"/>
  <c r="G25" i="87"/>
  <c r="H25" i="87"/>
  <c r="I25" i="87"/>
  <c r="J25" i="87"/>
  <c r="K25" i="87"/>
  <c r="L25" i="87"/>
  <c r="M25" i="87"/>
  <c r="N25" i="87"/>
  <c r="O25" i="87"/>
  <c r="P25" i="87"/>
  <c r="Q25" i="87"/>
  <c r="R25" i="87"/>
  <c r="S25" i="87"/>
  <c r="T25" i="87"/>
  <c r="U25" i="87"/>
  <c r="V25" i="87"/>
  <c r="W25" i="87"/>
  <c r="Y25" i="87"/>
  <c r="Z25" i="87"/>
  <c r="AA25" i="87"/>
  <c r="AB25" i="87"/>
  <c r="AC25" i="87"/>
  <c r="AD25" i="87"/>
  <c r="AE25" i="87"/>
  <c r="AF25" i="87"/>
  <c r="AG25" i="87"/>
  <c r="AH25" i="87"/>
  <c r="AI25" i="87"/>
  <c r="AJ25" i="87"/>
  <c r="AK25" i="87"/>
  <c r="AL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D26" i="87"/>
  <c r="E26" i="87"/>
  <c r="F26" i="87"/>
  <c r="G26" i="87"/>
  <c r="H26" i="87"/>
  <c r="I26" i="87"/>
  <c r="J26" i="87"/>
  <c r="K26" i="87"/>
  <c r="L26" i="87"/>
  <c r="M26" i="87"/>
  <c r="N26" i="87"/>
  <c r="O26" i="87"/>
  <c r="P26" i="87"/>
  <c r="Q26" i="87"/>
  <c r="R26" i="87"/>
  <c r="S26" i="87"/>
  <c r="T26" i="87"/>
  <c r="U26" i="87"/>
  <c r="V26" i="87"/>
  <c r="W26" i="87"/>
  <c r="Y26" i="87"/>
  <c r="Z26" i="87"/>
  <c r="AA26" i="87"/>
  <c r="AB26" i="87"/>
  <c r="AC26" i="87"/>
  <c r="AD26" i="87"/>
  <c r="AE26" i="87"/>
  <c r="AF26" i="87"/>
  <c r="AG26" i="87"/>
  <c r="AH26" i="87"/>
  <c r="AI26" i="87"/>
  <c r="AJ26" i="87"/>
  <c r="AK26" i="87"/>
  <c r="AL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D27" i="87"/>
  <c r="E27" i="87"/>
  <c r="F27" i="87"/>
  <c r="G27" i="87"/>
  <c r="H27" i="87"/>
  <c r="I27" i="87"/>
  <c r="J27" i="87"/>
  <c r="K27" i="87"/>
  <c r="L27" i="87"/>
  <c r="M27" i="87"/>
  <c r="N27" i="87"/>
  <c r="O27" i="87"/>
  <c r="P27" i="87"/>
  <c r="Q27" i="87"/>
  <c r="R27" i="87"/>
  <c r="S27" i="87"/>
  <c r="T27" i="87"/>
  <c r="U27" i="87"/>
  <c r="V27" i="87"/>
  <c r="W27" i="87"/>
  <c r="Y27" i="87"/>
  <c r="Z27" i="87"/>
  <c r="AA27" i="87"/>
  <c r="AB27" i="87"/>
  <c r="AC27" i="87"/>
  <c r="AD27" i="87"/>
  <c r="AE27" i="87"/>
  <c r="AF27" i="87"/>
  <c r="AG27" i="87"/>
  <c r="AH27" i="87"/>
  <c r="AI27" i="87"/>
  <c r="AJ27" i="87"/>
  <c r="AK27" i="87"/>
  <c r="AL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D28" i="87"/>
  <c r="E28" i="87"/>
  <c r="F28" i="87"/>
  <c r="G28" i="87"/>
  <c r="H28" i="87"/>
  <c r="I28" i="87"/>
  <c r="J28" i="87"/>
  <c r="K28" i="87"/>
  <c r="L28" i="87"/>
  <c r="M28" i="87"/>
  <c r="N28" i="87"/>
  <c r="O28" i="87"/>
  <c r="P28" i="87"/>
  <c r="Q28" i="87"/>
  <c r="R28" i="87"/>
  <c r="S28" i="87"/>
  <c r="T28" i="87"/>
  <c r="U28" i="87"/>
  <c r="V28" i="87"/>
  <c r="W28" i="87"/>
  <c r="Y28" i="87"/>
  <c r="Z28" i="87"/>
  <c r="AA28" i="87"/>
  <c r="AB28" i="87"/>
  <c r="AC28" i="87"/>
  <c r="AD28" i="87"/>
  <c r="AE28" i="87"/>
  <c r="AF28" i="87"/>
  <c r="AG28" i="87"/>
  <c r="AH28" i="87"/>
  <c r="AI28" i="87"/>
  <c r="AJ28" i="87"/>
  <c r="AK28" i="87"/>
  <c r="AL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D29" i="87"/>
  <c r="E29" i="87"/>
  <c r="F29" i="87"/>
  <c r="G29" i="87"/>
  <c r="H29" i="87"/>
  <c r="I29" i="87"/>
  <c r="J29" i="87"/>
  <c r="K29" i="87"/>
  <c r="L29" i="87"/>
  <c r="M29" i="87"/>
  <c r="N29" i="87"/>
  <c r="O29" i="87"/>
  <c r="P29" i="87"/>
  <c r="Q29" i="87"/>
  <c r="R29" i="87"/>
  <c r="S29" i="87"/>
  <c r="T29" i="87"/>
  <c r="U29" i="87"/>
  <c r="V29" i="87"/>
  <c r="W29" i="87"/>
  <c r="Y29" i="87"/>
  <c r="Z29" i="87"/>
  <c r="AA29" i="87"/>
  <c r="AB29" i="87"/>
  <c r="AC29" i="87"/>
  <c r="AD29" i="87"/>
  <c r="AE29" i="87"/>
  <c r="AF29" i="87"/>
  <c r="AG29" i="87"/>
  <c r="AH29" i="87"/>
  <c r="AI29" i="87"/>
  <c r="AJ29" i="87"/>
  <c r="AK29" i="87"/>
  <c r="AL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D30" i="87"/>
  <c r="E30" i="87"/>
  <c r="F30" i="87"/>
  <c r="G30" i="87"/>
  <c r="H30" i="87"/>
  <c r="I30" i="87"/>
  <c r="J30" i="87"/>
  <c r="K30" i="87"/>
  <c r="L30" i="87"/>
  <c r="M30" i="87"/>
  <c r="N30" i="87"/>
  <c r="O30" i="87"/>
  <c r="P30" i="87"/>
  <c r="Q30" i="87"/>
  <c r="R30" i="87"/>
  <c r="S30" i="87"/>
  <c r="T30" i="87"/>
  <c r="U30" i="87"/>
  <c r="V30" i="87"/>
  <c r="W30" i="87"/>
  <c r="Y30" i="87"/>
  <c r="Z30" i="87"/>
  <c r="AA30" i="87"/>
  <c r="AB30" i="87"/>
  <c r="AC30" i="87"/>
  <c r="AD30" i="87"/>
  <c r="AE30" i="87"/>
  <c r="AF30" i="87"/>
  <c r="AG30" i="87"/>
  <c r="AH30" i="87"/>
  <c r="AI30" i="87"/>
  <c r="AJ30" i="87"/>
  <c r="AK30" i="87"/>
  <c r="AL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D31" i="87"/>
  <c r="E31" i="87"/>
  <c r="F31" i="87"/>
  <c r="G31" i="87"/>
  <c r="H31" i="87"/>
  <c r="I31" i="87"/>
  <c r="J31" i="87"/>
  <c r="K31" i="87"/>
  <c r="L31" i="87"/>
  <c r="M31" i="87"/>
  <c r="N31" i="87"/>
  <c r="O31" i="87"/>
  <c r="P31" i="87"/>
  <c r="Q31" i="87"/>
  <c r="R31" i="87"/>
  <c r="S31" i="87"/>
  <c r="T31" i="87"/>
  <c r="U31" i="87"/>
  <c r="V31" i="87"/>
  <c r="W31" i="87"/>
  <c r="Y31" i="87"/>
  <c r="Z31" i="87"/>
  <c r="AA31" i="87"/>
  <c r="AB31" i="87"/>
  <c r="AC31" i="87"/>
  <c r="AD31" i="87"/>
  <c r="AE31" i="87"/>
  <c r="AF31" i="87"/>
  <c r="AG31" i="87"/>
  <c r="AH31" i="87"/>
  <c r="AI31" i="87"/>
  <c r="AJ31" i="87"/>
  <c r="AK31" i="87"/>
  <c r="AL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D32" i="87"/>
  <c r="E32" i="87"/>
  <c r="F32" i="87"/>
  <c r="G32" i="87"/>
  <c r="H32" i="87"/>
  <c r="I32" i="87"/>
  <c r="J32" i="87"/>
  <c r="K32" i="87"/>
  <c r="L32" i="87"/>
  <c r="M32" i="87"/>
  <c r="N32" i="87"/>
  <c r="O32" i="87"/>
  <c r="P32" i="87"/>
  <c r="Q32" i="87"/>
  <c r="R32" i="87"/>
  <c r="S32" i="87"/>
  <c r="T32" i="87"/>
  <c r="U32" i="87"/>
  <c r="V32" i="87"/>
  <c r="W32" i="87"/>
  <c r="Y32" i="87"/>
  <c r="Z32" i="87"/>
  <c r="AA32" i="87"/>
  <c r="AB32" i="87"/>
  <c r="AC32" i="87"/>
  <c r="AD32" i="87"/>
  <c r="AE32" i="87"/>
  <c r="AF32" i="87"/>
  <c r="AG32" i="87"/>
  <c r="AH32" i="87"/>
  <c r="AI32" i="87"/>
  <c r="AJ32" i="87"/>
  <c r="AK32" i="87"/>
  <c r="AL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D33" i="87"/>
  <c r="E33" i="87"/>
  <c r="F33" i="87"/>
  <c r="G33" i="87"/>
  <c r="H33" i="87"/>
  <c r="I33" i="87"/>
  <c r="J33" i="87"/>
  <c r="K33" i="87"/>
  <c r="L33" i="87"/>
  <c r="M33" i="87"/>
  <c r="N33" i="87"/>
  <c r="O33" i="87"/>
  <c r="P33" i="87"/>
  <c r="Q33" i="87"/>
  <c r="R33" i="87"/>
  <c r="S33" i="87"/>
  <c r="T33" i="87"/>
  <c r="U33" i="87"/>
  <c r="V33" i="87"/>
  <c r="W33" i="87"/>
  <c r="Y33" i="87"/>
  <c r="Z33" i="87"/>
  <c r="AA33" i="87"/>
  <c r="AB33" i="87"/>
  <c r="AC33" i="87"/>
  <c r="AD33" i="87"/>
  <c r="AE33" i="87"/>
  <c r="AF33" i="87"/>
  <c r="AG33" i="87"/>
  <c r="AH33" i="87"/>
  <c r="AI33" i="87"/>
  <c r="AJ33" i="87"/>
  <c r="AK33" i="87"/>
  <c r="AL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D34" i="87"/>
  <c r="E34" i="87"/>
  <c r="F34" i="87"/>
  <c r="G34" i="87"/>
  <c r="H34" i="87"/>
  <c r="I34" i="87"/>
  <c r="J34" i="87"/>
  <c r="K34" i="87"/>
  <c r="L34" i="87"/>
  <c r="M34" i="87"/>
  <c r="N34" i="87"/>
  <c r="O34" i="87"/>
  <c r="P34" i="87"/>
  <c r="Q34" i="87"/>
  <c r="R34" i="87"/>
  <c r="S34" i="87"/>
  <c r="T34" i="87"/>
  <c r="U34" i="87"/>
  <c r="V34" i="87"/>
  <c r="W34" i="87"/>
  <c r="Y34" i="87"/>
  <c r="Z34" i="87"/>
  <c r="AA34" i="87"/>
  <c r="AB34" i="87"/>
  <c r="AC34" i="87"/>
  <c r="AD34" i="87"/>
  <c r="AE34" i="87"/>
  <c r="AF34" i="87"/>
  <c r="AG34" i="87"/>
  <c r="AH34" i="87"/>
  <c r="AI34" i="87"/>
  <c r="AJ34" i="87"/>
  <c r="AK34" i="87"/>
  <c r="AL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D35" i="87"/>
  <c r="E35" i="87"/>
  <c r="F35" i="87"/>
  <c r="G35" i="87"/>
  <c r="H35" i="87"/>
  <c r="I35" i="87"/>
  <c r="J35" i="87"/>
  <c r="K35" i="87"/>
  <c r="L35" i="87"/>
  <c r="M35" i="87"/>
  <c r="N35" i="87"/>
  <c r="O35" i="87"/>
  <c r="P35" i="87"/>
  <c r="Q35" i="87"/>
  <c r="R35" i="87"/>
  <c r="S35" i="87"/>
  <c r="T35" i="87"/>
  <c r="U35" i="87"/>
  <c r="V35" i="87"/>
  <c r="W35" i="87"/>
  <c r="Y35" i="87"/>
  <c r="Z35" i="87"/>
  <c r="AA35" i="87"/>
  <c r="AB35" i="87"/>
  <c r="AC35" i="87"/>
  <c r="AD35" i="87"/>
  <c r="AE35" i="87"/>
  <c r="AF35" i="87"/>
  <c r="AG35" i="87"/>
  <c r="AH35" i="87"/>
  <c r="AI35" i="87"/>
  <c r="AJ35" i="87"/>
  <c r="AK35" i="87"/>
  <c r="AL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D36" i="87"/>
  <c r="E36" i="87"/>
  <c r="F36" i="87"/>
  <c r="G36" i="87"/>
  <c r="H36" i="87"/>
  <c r="I36" i="87"/>
  <c r="J36" i="87"/>
  <c r="K36" i="87"/>
  <c r="L36" i="87"/>
  <c r="M36" i="87"/>
  <c r="N36" i="87"/>
  <c r="O36" i="87"/>
  <c r="P36" i="87"/>
  <c r="Q36" i="87"/>
  <c r="R36" i="87"/>
  <c r="S36" i="87"/>
  <c r="T36" i="87"/>
  <c r="U36" i="87"/>
  <c r="V36" i="87"/>
  <c r="W36" i="87"/>
  <c r="Y36" i="87"/>
  <c r="Z36" i="87"/>
  <c r="AA36" i="87"/>
  <c r="AB36" i="87"/>
  <c r="AC36" i="87"/>
  <c r="AD36" i="87"/>
  <c r="AE36" i="87"/>
  <c r="AF36" i="87"/>
  <c r="AG36" i="87"/>
  <c r="AH36" i="87"/>
  <c r="AI36" i="87"/>
  <c r="AJ36" i="87"/>
  <c r="AK36" i="87"/>
  <c r="AL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Q5" i="86"/>
  <c r="R5" i="86"/>
  <c r="S5" i="86"/>
  <c r="T5" i="86"/>
  <c r="Q6" i="86"/>
  <c r="R6" i="86"/>
  <c r="S6" i="86"/>
  <c r="T6" i="86"/>
  <c r="Q7" i="86"/>
  <c r="R7" i="86"/>
  <c r="S7" i="86"/>
  <c r="T7" i="86"/>
  <c r="Q8" i="86"/>
  <c r="R8" i="86"/>
  <c r="S8" i="86"/>
  <c r="T8" i="86"/>
  <c r="Q9" i="86"/>
  <c r="R9" i="86"/>
  <c r="S9" i="86"/>
  <c r="T9" i="86"/>
  <c r="Q10" i="86"/>
  <c r="R10" i="86"/>
  <c r="S10" i="86"/>
  <c r="T10" i="86"/>
  <c r="Q11" i="86"/>
  <c r="R11" i="86"/>
  <c r="S11" i="86"/>
  <c r="T11" i="86"/>
  <c r="Q12" i="86"/>
  <c r="R12" i="86"/>
  <c r="S12" i="86"/>
  <c r="T12" i="86"/>
  <c r="Q13" i="86"/>
  <c r="R13" i="86"/>
  <c r="S13" i="86"/>
  <c r="T13" i="86"/>
  <c r="Q14" i="86"/>
  <c r="R14" i="86"/>
  <c r="S14" i="86"/>
  <c r="T14" i="86"/>
  <c r="Q15" i="86"/>
  <c r="R15" i="86"/>
  <c r="S15" i="86"/>
  <c r="T15" i="86"/>
  <c r="Q16" i="86"/>
  <c r="R16" i="86"/>
  <c r="S16" i="86"/>
  <c r="T16" i="86"/>
  <c r="Q17" i="86"/>
  <c r="R17" i="86"/>
  <c r="S17" i="86"/>
  <c r="T17" i="86"/>
  <c r="Q18" i="86"/>
  <c r="R18" i="86"/>
  <c r="S18" i="86"/>
  <c r="T18" i="86"/>
  <c r="Q19" i="86"/>
  <c r="R19" i="86"/>
  <c r="S19" i="86"/>
  <c r="T19" i="86"/>
  <c r="Q20" i="86"/>
  <c r="R20" i="86"/>
  <c r="S20" i="86"/>
  <c r="T20" i="86"/>
  <c r="Q21" i="86"/>
  <c r="R21" i="86"/>
  <c r="S21" i="86"/>
  <c r="T21" i="86"/>
  <c r="Q22" i="86"/>
  <c r="R22" i="86"/>
  <c r="S22" i="86"/>
  <c r="T22" i="86"/>
  <c r="Q23" i="86"/>
  <c r="R23" i="86"/>
  <c r="S23" i="86"/>
  <c r="T23" i="86"/>
  <c r="Q24" i="86"/>
  <c r="R24" i="86"/>
  <c r="S24" i="86"/>
  <c r="T24" i="86"/>
  <c r="Q25" i="86"/>
  <c r="R25" i="86"/>
  <c r="S25" i="86"/>
  <c r="T25" i="86"/>
  <c r="Q26" i="86"/>
  <c r="R26" i="86"/>
  <c r="S26" i="86"/>
  <c r="T26" i="86"/>
  <c r="Q27" i="86"/>
  <c r="R27" i="86"/>
  <c r="S27" i="86"/>
  <c r="T27" i="86"/>
  <c r="Q28" i="86"/>
  <c r="R28" i="86"/>
  <c r="S28" i="86"/>
  <c r="T28" i="86"/>
  <c r="Q29" i="86"/>
  <c r="R29" i="86"/>
  <c r="S29" i="86"/>
  <c r="T29" i="86"/>
  <c r="Q30" i="86"/>
  <c r="R30" i="86"/>
  <c r="S30" i="86"/>
  <c r="T30" i="86"/>
  <c r="Q31" i="86"/>
  <c r="R31" i="86"/>
  <c r="S31" i="86"/>
  <c r="T31" i="86"/>
  <c r="Q32" i="86"/>
  <c r="R32" i="86"/>
  <c r="S32" i="86"/>
  <c r="T32" i="86"/>
  <c r="Q33" i="86"/>
  <c r="R33" i="86"/>
  <c r="S33" i="86"/>
  <c r="T33" i="86"/>
  <c r="Q34" i="86"/>
  <c r="R34" i="86"/>
  <c r="S34" i="86"/>
  <c r="T34" i="86"/>
  <c r="Q35" i="86"/>
  <c r="R35" i="86"/>
  <c r="S35" i="86"/>
  <c r="T35" i="86"/>
  <c r="Q36" i="86"/>
  <c r="R36" i="86"/>
  <c r="S36" i="86"/>
  <c r="T36" i="86"/>
  <c r="T4" i="86"/>
  <c r="S4" i="86"/>
  <c r="R4" i="86"/>
  <c r="Q4" i="86"/>
  <c r="D5" i="86"/>
  <c r="E5" i="86"/>
  <c r="F5" i="86"/>
  <c r="G5" i="86"/>
  <c r="H5" i="86"/>
  <c r="I5" i="86"/>
  <c r="J5" i="86"/>
  <c r="K5" i="86"/>
  <c r="L5" i="86"/>
  <c r="M5" i="86"/>
  <c r="N5" i="86"/>
  <c r="O5" i="86"/>
  <c r="P5" i="86"/>
  <c r="U5" i="86"/>
  <c r="V5" i="86"/>
  <c r="W5" i="86"/>
  <c r="X5" i="86"/>
  <c r="Y5" i="86"/>
  <c r="Z5" i="86"/>
  <c r="AA5" i="86"/>
  <c r="AB5" i="86"/>
  <c r="AC5" i="86"/>
  <c r="AD5" i="86"/>
  <c r="AE5" i="86"/>
  <c r="AF5" i="86"/>
  <c r="AG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BZ5" i="86"/>
  <c r="CA5" i="86"/>
  <c r="CB5" i="86"/>
  <c r="CC5" i="86"/>
  <c r="CD5" i="86"/>
  <c r="CE5" i="86"/>
  <c r="CF5" i="86"/>
  <c r="D6" i="86"/>
  <c r="E6" i="86"/>
  <c r="F6" i="86"/>
  <c r="G6" i="86"/>
  <c r="H6" i="86"/>
  <c r="I6" i="86"/>
  <c r="J6" i="86"/>
  <c r="K6" i="86"/>
  <c r="L6" i="86"/>
  <c r="M6" i="86"/>
  <c r="N6" i="86"/>
  <c r="O6" i="86"/>
  <c r="P6" i="86"/>
  <c r="U6" i="86"/>
  <c r="V6" i="86"/>
  <c r="W6" i="86"/>
  <c r="X6" i="86"/>
  <c r="Y6" i="86"/>
  <c r="Z6" i="86"/>
  <c r="AA6" i="86"/>
  <c r="AB6" i="86"/>
  <c r="AC6" i="86"/>
  <c r="AD6" i="86"/>
  <c r="AE6" i="86"/>
  <c r="AF6" i="86"/>
  <c r="AG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BZ6" i="86"/>
  <c r="CA6" i="86"/>
  <c r="CB6" i="86"/>
  <c r="CC6" i="86"/>
  <c r="CD6" i="86"/>
  <c r="CE6" i="86"/>
  <c r="CF6" i="86"/>
  <c r="D7" i="86"/>
  <c r="E7" i="86"/>
  <c r="F7" i="86"/>
  <c r="G7" i="86"/>
  <c r="H7" i="86"/>
  <c r="I7" i="86"/>
  <c r="J7" i="86"/>
  <c r="K7" i="86"/>
  <c r="L7" i="86"/>
  <c r="M7" i="86"/>
  <c r="N7" i="86"/>
  <c r="O7" i="86"/>
  <c r="P7" i="86"/>
  <c r="U7" i="86"/>
  <c r="V7" i="86"/>
  <c r="W7" i="86"/>
  <c r="X7" i="86"/>
  <c r="Y7" i="86"/>
  <c r="Z7" i="86"/>
  <c r="AA7" i="86"/>
  <c r="AB7" i="86"/>
  <c r="AC7" i="86"/>
  <c r="AD7" i="86"/>
  <c r="AE7" i="86"/>
  <c r="AF7" i="86"/>
  <c r="AG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BZ7" i="86"/>
  <c r="CA7" i="86"/>
  <c r="CB7" i="86"/>
  <c r="CC7" i="86"/>
  <c r="CD7" i="86"/>
  <c r="CE7" i="86"/>
  <c r="CF7" i="86"/>
  <c r="D8" i="86"/>
  <c r="E8" i="86"/>
  <c r="F8" i="86"/>
  <c r="G8" i="86"/>
  <c r="H8" i="86"/>
  <c r="I8" i="86"/>
  <c r="J8" i="86"/>
  <c r="K8" i="86"/>
  <c r="L8" i="86"/>
  <c r="M8" i="86"/>
  <c r="N8" i="86"/>
  <c r="O8" i="86"/>
  <c r="P8" i="86"/>
  <c r="U8" i="86"/>
  <c r="V8" i="86"/>
  <c r="W8" i="86"/>
  <c r="X8" i="86"/>
  <c r="Y8" i="86"/>
  <c r="Z8" i="86"/>
  <c r="AA8" i="86"/>
  <c r="AB8" i="86"/>
  <c r="AC8" i="86"/>
  <c r="AD8" i="86"/>
  <c r="AE8" i="86"/>
  <c r="AF8" i="86"/>
  <c r="AG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BZ8" i="86"/>
  <c r="CA8" i="86"/>
  <c r="CB8" i="86"/>
  <c r="CC8" i="86"/>
  <c r="CD8" i="86"/>
  <c r="CE8" i="86"/>
  <c r="CF8" i="86"/>
  <c r="D9" i="86"/>
  <c r="E9" i="86"/>
  <c r="F9" i="86"/>
  <c r="G9" i="86"/>
  <c r="H9" i="86"/>
  <c r="I9" i="86"/>
  <c r="J9" i="86"/>
  <c r="K9" i="86"/>
  <c r="L9" i="86"/>
  <c r="M9" i="86"/>
  <c r="N9" i="86"/>
  <c r="O9" i="86"/>
  <c r="P9" i="86"/>
  <c r="U9" i="86"/>
  <c r="V9" i="86"/>
  <c r="W9" i="86"/>
  <c r="X9" i="86"/>
  <c r="Y9" i="86"/>
  <c r="Z9" i="86"/>
  <c r="AA9" i="86"/>
  <c r="AB9" i="86"/>
  <c r="AC9" i="86"/>
  <c r="AD9" i="86"/>
  <c r="AE9" i="86"/>
  <c r="AF9" i="86"/>
  <c r="AG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BZ9" i="86"/>
  <c r="CA9" i="86"/>
  <c r="CB9" i="86"/>
  <c r="CC9" i="86"/>
  <c r="CD9" i="86"/>
  <c r="CE9" i="86"/>
  <c r="CF9" i="86"/>
  <c r="D10" i="86"/>
  <c r="E10" i="86"/>
  <c r="F10" i="86"/>
  <c r="G10" i="86"/>
  <c r="H10" i="86"/>
  <c r="I10" i="86"/>
  <c r="J10" i="86"/>
  <c r="K10" i="86"/>
  <c r="L10" i="86"/>
  <c r="M10" i="86"/>
  <c r="N10" i="86"/>
  <c r="O10" i="86"/>
  <c r="P10" i="86"/>
  <c r="U10" i="86"/>
  <c r="V10" i="86"/>
  <c r="W10" i="86"/>
  <c r="X10" i="86"/>
  <c r="Y10" i="86"/>
  <c r="Z10" i="86"/>
  <c r="AA10" i="86"/>
  <c r="AB10" i="86"/>
  <c r="AC10" i="86"/>
  <c r="AD10" i="86"/>
  <c r="AE10" i="86"/>
  <c r="AF10" i="86"/>
  <c r="AG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BZ10" i="86"/>
  <c r="CA10" i="86"/>
  <c r="CB10" i="86"/>
  <c r="CC10" i="86"/>
  <c r="CD10" i="86"/>
  <c r="CE10" i="86"/>
  <c r="CF10" i="86"/>
  <c r="D11" i="86"/>
  <c r="E11" i="86"/>
  <c r="F11" i="86"/>
  <c r="G11" i="86"/>
  <c r="H11" i="86"/>
  <c r="I11" i="86"/>
  <c r="J11" i="86"/>
  <c r="K11" i="86"/>
  <c r="L11" i="86"/>
  <c r="M11" i="86"/>
  <c r="N11" i="86"/>
  <c r="O11" i="86"/>
  <c r="P11" i="86"/>
  <c r="U11" i="86"/>
  <c r="V11" i="86"/>
  <c r="W11" i="86"/>
  <c r="X11" i="86"/>
  <c r="Y11" i="86"/>
  <c r="Z11" i="86"/>
  <c r="AA11" i="86"/>
  <c r="AB11" i="86"/>
  <c r="AC11" i="86"/>
  <c r="AD11" i="86"/>
  <c r="AE11" i="86"/>
  <c r="AF11" i="86"/>
  <c r="AG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BZ11" i="86"/>
  <c r="CA11" i="86"/>
  <c r="CB11" i="86"/>
  <c r="CC11" i="86"/>
  <c r="CD11" i="86"/>
  <c r="CE11" i="86"/>
  <c r="CF11" i="86"/>
  <c r="D12" i="86"/>
  <c r="E12" i="86"/>
  <c r="F12" i="86"/>
  <c r="G12" i="86"/>
  <c r="H12" i="86"/>
  <c r="I12" i="86"/>
  <c r="J12" i="86"/>
  <c r="K12" i="86"/>
  <c r="L12" i="86"/>
  <c r="M12" i="86"/>
  <c r="N12" i="86"/>
  <c r="O12" i="86"/>
  <c r="P12" i="86"/>
  <c r="U12" i="86"/>
  <c r="V12" i="86"/>
  <c r="W12" i="86"/>
  <c r="X12" i="86"/>
  <c r="Y12" i="86"/>
  <c r="Z12" i="86"/>
  <c r="AA12" i="86"/>
  <c r="AB12" i="86"/>
  <c r="AC12" i="86"/>
  <c r="AD12" i="86"/>
  <c r="AE12" i="86"/>
  <c r="AF12" i="86"/>
  <c r="AG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BZ12" i="86"/>
  <c r="CA12" i="86"/>
  <c r="CB12" i="86"/>
  <c r="CC12" i="86"/>
  <c r="CD12" i="86"/>
  <c r="CE12" i="86"/>
  <c r="CF12" i="86"/>
  <c r="D13" i="86"/>
  <c r="E13" i="86"/>
  <c r="F13" i="86"/>
  <c r="G13" i="86"/>
  <c r="H13" i="86"/>
  <c r="I13" i="86"/>
  <c r="J13" i="86"/>
  <c r="K13" i="86"/>
  <c r="L13" i="86"/>
  <c r="M13" i="86"/>
  <c r="N13" i="86"/>
  <c r="O13" i="86"/>
  <c r="P13" i="86"/>
  <c r="U13" i="86"/>
  <c r="V13" i="86"/>
  <c r="W13" i="86"/>
  <c r="X13" i="86"/>
  <c r="Y13" i="86"/>
  <c r="Z13" i="86"/>
  <c r="AA13" i="86"/>
  <c r="AB13" i="86"/>
  <c r="AC13" i="86"/>
  <c r="AD13" i="86"/>
  <c r="AE13" i="86"/>
  <c r="AF13" i="86"/>
  <c r="AG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BZ13" i="86"/>
  <c r="CA13" i="86"/>
  <c r="CB13" i="86"/>
  <c r="CC13" i="86"/>
  <c r="CD13" i="86"/>
  <c r="CE13" i="86"/>
  <c r="CF13" i="86"/>
  <c r="D14" i="86"/>
  <c r="E14" i="86"/>
  <c r="F14" i="86"/>
  <c r="G14" i="86"/>
  <c r="H14" i="86"/>
  <c r="I14" i="86"/>
  <c r="J14" i="86"/>
  <c r="K14" i="86"/>
  <c r="L14" i="86"/>
  <c r="M14" i="86"/>
  <c r="N14" i="86"/>
  <c r="O14" i="86"/>
  <c r="P14" i="86"/>
  <c r="U14" i="86"/>
  <c r="V14" i="86"/>
  <c r="W14" i="86"/>
  <c r="X14" i="86"/>
  <c r="Y14" i="86"/>
  <c r="Z14" i="86"/>
  <c r="AA14" i="86"/>
  <c r="AB14" i="86"/>
  <c r="AC14" i="86"/>
  <c r="AD14" i="86"/>
  <c r="AE14" i="86"/>
  <c r="AF14" i="86"/>
  <c r="AG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BZ14" i="86"/>
  <c r="CA14" i="86"/>
  <c r="CB14" i="86"/>
  <c r="CC14" i="86"/>
  <c r="CD14" i="86"/>
  <c r="CE14" i="86"/>
  <c r="CF14" i="86"/>
  <c r="D15" i="86"/>
  <c r="E15" i="86"/>
  <c r="F15" i="86"/>
  <c r="G15" i="86"/>
  <c r="H15" i="86"/>
  <c r="I15" i="86"/>
  <c r="J15" i="86"/>
  <c r="K15" i="86"/>
  <c r="L15" i="86"/>
  <c r="M15" i="86"/>
  <c r="N15" i="86"/>
  <c r="O15" i="86"/>
  <c r="P15" i="86"/>
  <c r="U15" i="86"/>
  <c r="V15" i="86"/>
  <c r="W15" i="86"/>
  <c r="X15" i="86"/>
  <c r="Y15" i="86"/>
  <c r="Z15" i="86"/>
  <c r="AA15" i="86"/>
  <c r="AB15" i="86"/>
  <c r="AC15" i="86"/>
  <c r="AD15" i="86"/>
  <c r="AE15" i="86"/>
  <c r="AF15" i="86"/>
  <c r="AG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BZ15" i="86"/>
  <c r="CA15" i="86"/>
  <c r="CB15" i="86"/>
  <c r="CC15" i="86"/>
  <c r="CD15" i="86"/>
  <c r="CE15" i="86"/>
  <c r="CF15" i="86"/>
  <c r="D16" i="86"/>
  <c r="E16" i="86"/>
  <c r="F16" i="86"/>
  <c r="G16" i="86"/>
  <c r="H16" i="86"/>
  <c r="I16" i="86"/>
  <c r="J16" i="86"/>
  <c r="K16" i="86"/>
  <c r="L16" i="86"/>
  <c r="M16" i="86"/>
  <c r="N16" i="86"/>
  <c r="O16" i="86"/>
  <c r="P16" i="86"/>
  <c r="U16" i="86"/>
  <c r="V16" i="86"/>
  <c r="W16" i="86"/>
  <c r="X16" i="86"/>
  <c r="Y16" i="86"/>
  <c r="Z16" i="86"/>
  <c r="AA16" i="86"/>
  <c r="AB16" i="86"/>
  <c r="AC16" i="86"/>
  <c r="AD16" i="86"/>
  <c r="AE16" i="86"/>
  <c r="AF16" i="86"/>
  <c r="AG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BZ16" i="86"/>
  <c r="CA16" i="86"/>
  <c r="CB16" i="86"/>
  <c r="CC16" i="86"/>
  <c r="CD16" i="86"/>
  <c r="CE16" i="86"/>
  <c r="CF16" i="86"/>
  <c r="D17" i="86"/>
  <c r="E17" i="86"/>
  <c r="F17" i="86"/>
  <c r="G17" i="86"/>
  <c r="H17" i="86"/>
  <c r="I17" i="86"/>
  <c r="J17" i="86"/>
  <c r="K17" i="86"/>
  <c r="L17" i="86"/>
  <c r="M17" i="86"/>
  <c r="N17" i="86"/>
  <c r="O17" i="86"/>
  <c r="P17" i="86"/>
  <c r="U17" i="86"/>
  <c r="V17" i="86"/>
  <c r="W17" i="86"/>
  <c r="X17" i="86"/>
  <c r="Y17" i="86"/>
  <c r="Z17" i="86"/>
  <c r="AA17" i="86"/>
  <c r="AB17" i="86"/>
  <c r="AC17" i="86"/>
  <c r="AD17" i="86"/>
  <c r="AE17" i="86"/>
  <c r="AF17" i="86"/>
  <c r="AG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BZ17" i="86"/>
  <c r="CA17" i="86"/>
  <c r="CB17" i="86"/>
  <c r="CC17" i="86"/>
  <c r="CD17" i="86"/>
  <c r="CE17" i="86"/>
  <c r="CF17" i="86"/>
  <c r="D18" i="86"/>
  <c r="E18" i="86"/>
  <c r="F18" i="86"/>
  <c r="G18" i="86"/>
  <c r="H18" i="86"/>
  <c r="I18" i="86"/>
  <c r="J18" i="86"/>
  <c r="K18" i="86"/>
  <c r="L18" i="86"/>
  <c r="M18" i="86"/>
  <c r="N18" i="86"/>
  <c r="O18" i="86"/>
  <c r="P18" i="86"/>
  <c r="U18" i="86"/>
  <c r="V18" i="86"/>
  <c r="W18" i="86"/>
  <c r="X18" i="86"/>
  <c r="Y18" i="86"/>
  <c r="Z18" i="86"/>
  <c r="AA18" i="86"/>
  <c r="AB18" i="86"/>
  <c r="AC18" i="86"/>
  <c r="AD18" i="86"/>
  <c r="AE18" i="86"/>
  <c r="AF18" i="86"/>
  <c r="AG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BZ18" i="86"/>
  <c r="CA18" i="86"/>
  <c r="CB18" i="86"/>
  <c r="CC18" i="86"/>
  <c r="CD18" i="86"/>
  <c r="CE18" i="86"/>
  <c r="CF18" i="86"/>
  <c r="D19" i="86"/>
  <c r="E19" i="86"/>
  <c r="F19" i="86"/>
  <c r="G19" i="86"/>
  <c r="H19" i="86"/>
  <c r="I19" i="86"/>
  <c r="J19" i="86"/>
  <c r="K19" i="86"/>
  <c r="L19" i="86"/>
  <c r="M19" i="86"/>
  <c r="N19" i="86"/>
  <c r="O19" i="86"/>
  <c r="P19" i="86"/>
  <c r="U19" i="86"/>
  <c r="V19" i="86"/>
  <c r="W19" i="86"/>
  <c r="X19" i="86"/>
  <c r="Y19" i="86"/>
  <c r="Z19" i="86"/>
  <c r="AA19" i="86"/>
  <c r="AB19" i="86"/>
  <c r="AC19" i="86"/>
  <c r="AD19" i="86"/>
  <c r="AE19" i="86"/>
  <c r="AF19" i="86"/>
  <c r="AG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BZ19" i="86"/>
  <c r="CA19" i="86"/>
  <c r="CB19" i="86"/>
  <c r="CC19" i="86"/>
  <c r="CD19" i="86"/>
  <c r="CE19" i="86"/>
  <c r="CF19" i="86"/>
  <c r="D20" i="86"/>
  <c r="E20" i="86"/>
  <c r="F20" i="86"/>
  <c r="G20" i="86"/>
  <c r="H20" i="86"/>
  <c r="I20" i="86"/>
  <c r="J20" i="86"/>
  <c r="K20" i="86"/>
  <c r="L20" i="86"/>
  <c r="M20" i="86"/>
  <c r="N20" i="86"/>
  <c r="O20" i="86"/>
  <c r="P20" i="86"/>
  <c r="U20" i="86"/>
  <c r="V20" i="86"/>
  <c r="W20" i="86"/>
  <c r="X20" i="86"/>
  <c r="Y20" i="86"/>
  <c r="Z20" i="86"/>
  <c r="AA20" i="86"/>
  <c r="AB20" i="86"/>
  <c r="AC20" i="86"/>
  <c r="AD20" i="86"/>
  <c r="AE20" i="86"/>
  <c r="AF20" i="86"/>
  <c r="AG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BZ20" i="86"/>
  <c r="CA20" i="86"/>
  <c r="CB20" i="86"/>
  <c r="CC20" i="86"/>
  <c r="CD20" i="86"/>
  <c r="CE20" i="86"/>
  <c r="CF20" i="86"/>
  <c r="D21" i="86"/>
  <c r="E21" i="86"/>
  <c r="F21" i="86"/>
  <c r="G21" i="86"/>
  <c r="H21" i="86"/>
  <c r="I21" i="86"/>
  <c r="J21" i="86"/>
  <c r="K21" i="86"/>
  <c r="L21" i="86"/>
  <c r="M21" i="86"/>
  <c r="N21" i="86"/>
  <c r="O21" i="86"/>
  <c r="P21" i="86"/>
  <c r="U21" i="86"/>
  <c r="V21" i="86"/>
  <c r="W21" i="86"/>
  <c r="X21" i="86"/>
  <c r="Y21" i="86"/>
  <c r="Z21" i="86"/>
  <c r="AA21" i="86"/>
  <c r="AB21" i="86"/>
  <c r="AC21" i="86"/>
  <c r="AD21" i="86"/>
  <c r="AE21" i="86"/>
  <c r="AF21" i="86"/>
  <c r="AG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BZ21" i="86"/>
  <c r="CA21" i="86"/>
  <c r="CB21" i="86"/>
  <c r="CC21" i="86"/>
  <c r="CD21" i="86"/>
  <c r="CE21" i="86"/>
  <c r="CF21" i="86"/>
  <c r="D22" i="86"/>
  <c r="E22" i="86"/>
  <c r="F22" i="86"/>
  <c r="G22" i="86"/>
  <c r="H22" i="86"/>
  <c r="I22" i="86"/>
  <c r="J22" i="86"/>
  <c r="K22" i="86"/>
  <c r="L22" i="86"/>
  <c r="M22" i="86"/>
  <c r="N22" i="86"/>
  <c r="O22" i="86"/>
  <c r="P22" i="86"/>
  <c r="U22" i="86"/>
  <c r="V22" i="86"/>
  <c r="W22" i="86"/>
  <c r="X22" i="86"/>
  <c r="Y22" i="86"/>
  <c r="Z22" i="86"/>
  <c r="AA22" i="86"/>
  <c r="AB22" i="86"/>
  <c r="AC22" i="86"/>
  <c r="AD22" i="86"/>
  <c r="AE22" i="86"/>
  <c r="AF22" i="86"/>
  <c r="AG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BZ22" i="86"/>
  <c r="CA22" i="86"/>
  <c r="CB22" i="86"/>
  <c r="CC22" i="86"/>
  <c r="CD22" i="86"/>
  <c r="CE22" i="86"/>
  <c r="CF22" i="86"/>
  <c r="D23" i="86"/>
  <c r="E23" i="86"/>
  <c r="F23" i="86"/>
  <c r="G23" i="86"/>
  <c r="H23" i="86"/>
  <c r="I23" i="86"/>
  <c r="J23" i="86"/>
  <c r="K23" i="86"/>
  <c r="L23" i="86"/>
  <c r="M23" i="86"/>
  <c r="N23" i="86"/>
  <c r="O23" i="86"/>
  <c r="P23" i="86"/>
  <c r="U23" i="86"/>
  <c r="V23" i="86"/>
  <c r="W23" i="86"/>
  <c r="X23" i="86"/>
  <c r="Y23" i="86"/>
  <c r="Z23" i="86"/>
  <c r="AA23" i="86"/>
  <c r="AB23" i="86"/>
  <c r="AC23" i="86"/>
  <c r="AD23" i="86"/>
  <c r="AE23" i="86"/>
  <c r="AF23" i="86"/>
  <c r="AG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BZ23" i="86"/>
  <c r="CA23" i="86"/>
  <c r="CB23" i="86"/>
  <c r="CC23" i="86"/>
  <c r="CD23" i="86"/>
  <c r="CE23" i="86"/>
  <c r="CF23" i="86"/>
  <c r="D24" i="86"/>
  <c r="E24" i="86"/>
  <c r="F24" i="86"/>
  <c r="G24" i="86"/>
  <c r="H24" i="86"/>
  <c r="I24" i="86"/>
  <c r="J24" i="86"/>
  <c r="K24" i="86"/>
  <c r="L24" i="86"/>
  <c r="M24" i="86"/>
  <c r="N24" i="86"/>
  <c r="O24" i="86"/>
  <c r="P24" i="86"/>
  <c r="U24" i="86"/>
  <c r="V24" i="86"/>
  <c r="W24" i="86"/>
  <c r="X24" i="86"/>
  <c r="Y24" i="86"/>
  <c r="Z24" i="86"/>
  <c r="AA24" i="86"/>
  <c r="AB24" i="86"/>
  <c r="AC24" i="86"/>
  <c r="AD24" i="86"/>
  <c r="AE24" i="86"/>
  <c r="AF24" i="86"/>
  <c r="AG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BZ24" i="86"/>
  <c r="CA24" i="86"/>
  <c r="CB24" i="86"/>
  <c r="CC24" i="86"/>
  <c r="CD24" i="86"/>
  <c r="CE24" i="86"/>
  <c r="CF24" i="86"/>
  <c r="D25" i="86"/>
  <c r="E25" i="86"/>
  <c r="F25" i="86"/>
  <c r="G25" i="86"/>
  <c r="H25" i="86"/>
  <c r="I25" i="86"/>
  <c r="J25" i="86"/>
  <c r="K25" i="86"/>
  <c r="L25" i="86"/>
  <c r="M25" i="86"/>
  <c r="N25" i="86"/>
  <c r="O25" i="86"/>
  <c r="P25" i="86"/>
  <c r="U25" i="86"/>
  <c r="V25" i="86"/>
  <c r="W25" i="86"/>
  <c r="X25" i="86"/>
  <c r="Y25" i="86"/>
  <c r="Z25" i="86"/>
  <c r="AA25" i="86"/>
  <c r="AB25" i="86"/>
  <c r="AC25" i="86"/>
  <c r="AD25" i="86"/>
  <c r="AE25" i="86"/>
  <c r="AF25" i="86"/>
  <c r="AG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BZ25" i="86"/>
  <c r="CA25" i="86"/>
  <c r="CB25" i="86"/>
  <c r="CC25" i="86"/>
  <c r="CD25" i="86"/>
  <c r="CE25" i="86"/>
  <c r="CF25" i="86"/>
  <c r="D26" i="86"/>
  <c r="E26" i="86"/>
  <c r="F26" i="86"/>
  <c r="G26" i="86"/>
  <c r="H26" i="86"/>
  <c r="I26" i="86"/>
  <c r="J26" i="86"/>
  <c r="K26" i="86"/>
  <c r="L26" i="86"/>
  <c r="M26" i="86"/>
  <c r="N26" i="86"/>
  <c r="O26" i="86"/>
  <c r="P26" i="86"/>
  <c r="U26" i="86"/>
  <c r="V26" i="86"/>
  <c r="W26" i="86"/>
  <c r="X26" i="86"/>
  <c r="Y26" i="86"/>
  <c r="Z26" i="86"/>
  <c r="AA26" i="86"/>
  <c r="AB26" i="86"/>
  <c r="AC26" i="86"/>
  <c r="AD26" i="86"/>
  <c r="AE26" i="86"/>
  <c r="AF26" i="86"/>
  <c r="AG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BZ26" i="86"/>
  <c r="CA26" i="86"/>
  <c r="CB26" i="86"/>
  <c r="CC26" i="86"/>
  <c r="CD26" i="86"/>
  <c r="CE26" i="86"/>
  <c r="CF26" i="86"/>
  <c r="D27" i="86"/>
  <c r="E27" i="86"/>
  <c r="F27" i="86"/>
  <c r="G27" i="86"/>
  <c r="H27" i="86"/>
  <c r="I27" i="86"/>
  <c r="J27" i="86"/>
  <c r="K27" i="86"/>
  <c r="L27" i="86"/>
  <c r="M27" i="86"/>
  <c r="N27" i="86"/>
  <c r="O27" i="86"/>
  <c r="P27" i="86"/>
  <c r="U27" i="86"/>
  <c r="V27" i="86"/>
  <c r="W27" i="86"/>
  <c r="X27" i="86"/>
  <c r="Y27" i="86"/>
  <c r="Z27" i="86"/>
  <c r="AA27" i="86"/>
  <c r="AB27" i="86"/>
  <c r="AC27" i="86"/>
  <c r="AD27" i="86"/>
  <c r="AE27" i="86"/>
  <c r="AF27" i="86"/>
  <c r="AG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BZ27" i="86"/>
  <c r="CA27" i="86"/>
  <c r="CB27" i="86"/>
  <c r="CC27" i="86"/>
  <c r="CD27" i="86"/>
  <c r="CE27" i="86"/>
  <c r="CF27" i="86"/>
  <c r="D28" i="86"/>
  <c r="E28" i="86"/>
  <c r="F28" i="86"/>
  <c r="G28" i="86"/>
  <c r="H28" i="86"/>
  <c r="I28" i="86"/>
  <c r="J28" i="86"/>
  <c r="K28" i="86"/>
  <c r="L28" i="86"/>
  <c r="M28" i="86"/>
  <c r="N28" i="86"/>
  <c r="O28" i="86"/>
  <c r="P28" i="86"/>
  <c r="U28" i="86"/>
  <c r="V28" i="86"/>
  <c r="W28" i="86"/>
  <c r="X28" i="86"/>
  <c r="Y28" i="86"/>
  <c r="Z28" i="86"/>
  <c r="AA28" i="86"/>
  <c r="AB28" i="86"/>
  <c r="AC28" i="86"/>
  <c r="AD28" i="86"/>
  <c r="AE28" i="86"/>
  <c r="AF28" i="86"/>
  <c r="AG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BZ28" i="86"/>
  <c r="CA28" i="86"/>
  <c r="CB28" i="86"/>
  <c r="CC28" i="86"/>
  <c r="CD28" i="86"/>
  <c r="CE28" i="86"/>
  <c r="CF28" i="86"/>
  <c r="D29" i="86"/>
  <c r="E29" i="86"/>
  <c r="F29" i="86"/>
  <c r="G29" i="86"/>
  <c r="H29" i="86"/>
  <c r="I29" i="86"/>
  <c r="J29" i="86"/>
  <c r="K29" i="86"/>
  <c r="L29" i="86"/>
  <c r="M29" i="86"/>
  <c r="N29" i="86"/>
  <c r="O29" i="86"/>
  <c r="P29" i="86"/>
  <c r="U29" i="86"/>
  <c r="V29" i="86"/>
  <c r="W29" i="86"/>
  <c r="X29" i="86"/>
  <c r="Y29" i="86"/>
  <c r="Z29" i="86"/>
  <c r="AA29" i="86"/>
  <c r="AB29" i="86"/>
  <c r="AC29" i="86"/>
  <c r="AD29" i="86"/>
  <c r="AE29" i="86"/>
  <c r="AF29" i="86"/>
  <c r="AG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BZ29" i="86"/>
  <c r="CA29" i="86"/>
  <c r="CB29" i="86"/>
  <c r="CC29" i="86"/>
  <c r="CD29" i="86"/>
  <c r="CE29" i="86"/>
  <c r="CF29" i="86"/>
  <c r="D30" i="86"/>
  <c r="E30" i="86"/>
  <c r="F30" i="86"/>
  <c r="G30" i="86"/>
  <c r="H30" i="86"/>
  <c r="I30" i="86"/>
  <c r="J30" i="86"/>
  <c r="K30" i="86"/>
  <c r="L30" i="86"/>
  <c r="M30" i="86"/>
  <c r="N30" i="86"/>
  <c r="O30" i="86"/>
  <c r="P30" i="86"/>
  <c r="U30" i="86"/>
  <c r="V30" i="86"/>
  <c r="W30" i="86"/>
  <c r="X30" i="86"/>
  <c r="Y30" i="86"/>
  <c r="Z30" i="86"/>
  <c r="AA30" i="86"/>
  <c r="AB30" i="86"/>
  <c r="AC30" i="86"/>
  <c r="AD30" i="86"/>
  <c r="AE30" i="86"/>
  <c r="AF30" i="86"/>
  <c r="AG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BZ30" i="86"/>
  <c r="CA30" i="86"/>
  <c r="CB30" i="86"/>
  <c r="CC30" i="86"/>
  <c r="CD30" i="86"/>
  <c r="CE30" i="86"/>
  <c r="CF30" i="86"/>
  <c r="D31" i="86"/>
  <c r="E31" i="86"/>
  <c r="F31" i="86"/>
  <c r="G31" i="86"/>
  <c r="H31" i="86"/>
  <c r="I31" i="86"/>
  <c r="J31" i="86"/>
  <c r="K31" i="86"/>
  <c r="L31" i="86"/>
  <c r="M31" i="86"/>
  <c r="N31" i="86"/>
  <c r="O31" i="86"/>
  <c r="P31" i="86"/>
  <c r="U31" i="86"/>
  <c r="V31" i="86"/>
  <c r="W31" i="86"/>
  <c r="X31" i="86"/>
  <c r="Y31" i="86"/>
  <c r="Z31" i="86"/>
  <c r="AA31" i="86"/>
  <c r="AB31" i="86"/>
  <c r="AC31" i="86"/>
  <c r="AD31" i="86"/>
  <c r="AE31" i="86"/>
  <c r="AF31" i="86"/>
  <c r="AG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BZ31" i="86"/>
  <c r="CA31" i="86"/>
  <c r="CB31" i="86"/>
  <c r="CC31" i="86"/>
  <c r="CD31" i="86"/>
  <c r="CE31" i="86"/>
  <c r="CF31" i="86"/>
  <c r="D32" i="86"/>
  <c r="E32" i="86"/>
  <c r="F32" i="86"/>
  <c r="G32" i="86"/>
  <c r="H32" i="86"/>
  <c r="I32" i="86"/>
  <c r="J32" i="86"/>
  <c r="K32" i="86"/>
  <c r="L32" i="86"/>
  <c r="M32" i="86"/>
  <c r="N32" i="86"/>
  <c r="O32" i="86"/>
  <c r="P32" i="86"/>
  <c r="U32" i="86"/>
  <c r="V32" i="86"/>
  <c r="W32" i="86"/>
  <c r="X32" i="86"/>
  <c r="Y32" i="86"/>
  <c r="Z32" i="86"/>
  <c r="AA32" i="86"/>
  <c r="AB32" i="86"/>
  <c r="AC32" i="86"/>
  <c r="AD32" i="86"/>
  <c r="AE32" i="86"/>
  <c r="AF32" i="86"/>
  <c r="AG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BZ32" i="86"/>
  <c r="CA32" i="86"/>
  <c r="CB32" i="86"/>
  <c r="CC32" i="86"/>
  <c r="CD32" i="86"/>
  <c r="CE32" i="86"/>
  <c r="CF32" i="86"/>
  <c r="D33" i="86"/>
  <c r="E33" i="86"/>
  <c r="F33" i="86"/>
  <c r="G33" i="86"/>
  <c r="H33" i="86"/>
  <c r="I33" i="86"/>
  <c r="J33" i="86"/>
  <c r="K33" i="86"/>
  <c r="L33" i="86"/>
  <c r="M33" i="86"/>
  <c r="N33" i="86"/>
  <c r="O33" i="86"/>
  <c r="P33" i="86"/>
  <c r="U33" i="86"/>
  <c r="V33" i="86"/>
  <c r="W33" i="86"/>
  <c r="X33" i="86"/>
  <c r="Y33" i="86"/>
  <c r="Z33" i="86"/>
  <c r="AA33" i="86"/>
  <c r="AB33" i="86"/>
  <c r="AC33" i="86"/>
  <c r="AD33" i="86"/>
  <c r="AE33" i="86"/>
  <c r="AF33" i="86"/>
  <c r="AG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BZ33" i="86"/>
  <c r="CA33" i="86"/>
  <c r="CB33" i="86"/>
  <c r="CC33" i="86"/>
  <c r="CD33" i="86"/>
  <c r="CE33" i="86"/>
  <c r="CF33" i="86"/>
  <c r="D34" i="86"/>
  <c r="E34" i="86"/>
  <c r="F34" i="86"/>
  <c r="G34" i="86"/>
  <c r="H34" i="86"/>
  <c r="I34" i="86"/>
  <c r="J34" i="86"/>
  <c r="K34" i="86"/>
  <c r="L34" i="86"/>
  <c r="M34" i="86"/>
  <c r="N34" i="86"/>
  <c r="O34" i="86"/>
  <c r="P34" i="86"/>
  <c r="U34" i="86"/>
  <c r="V34" i="86"/>
  <c r="W34" i="86"/>
  <c r="X34" i="86"/>
  <c r="Y34" i="86"/>
  <c r="Z34" i="86"/>
  <c r="AA34" i="86"/>
  <c r="AB34" i="86"/>
  <c r="AC34" i="86"/>
  <c r="AD34" i="86"/>
  <c r="AE34" i="86"/>
  <c r="AF34" i="86"/>
  <c r="AG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BZ34" i="86"/>
  <c r="CA34" i="86"/>
  <c r="CB34" i="86"/>
  <c r="CC34" i="86"/>
  <c r="CD34" i="86"/>
  <c r="CE34" i="86"/>
  <c r="CF34" i="86"/>
  <c r="D35" i="86"/>
  <c r="E35" i="86"/>
  <c r="F35" i="86"/>
  <c r="G35" i="86"/>
  <c r="H35" i="86"/>
  <c r="I35" i="86"/>
  <c r="J35" i="86"/>
  <c r="K35" i="86"/>
  <c r="L35" i="86"/>
  <c r="M35" i="86"/>
  <c r="N35" i="86"/>
  <c r="O35" i="86"/>
  <c r="P35" i="86"/>
  <c r="U35" i="86"/>
  <c r="V35" i="86"/>
  <c r="W35" i="86"/>
  <c r="X35" i="86"/>
  <c r="Y35" i="86"/>
  <c r="Z35" i="86"/>
  <c r="AA35" i="86"/>
  <c r="AB35" i="86"/>
  <c r="AC35" i="86"/>
  <c r="AD35" i="86"/>
  <c r="AE35" i="86"/>
  <c r="AF35" i="86"/>
  <c r="AG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BZ35" i="86"/>
  <c r="CA35" i="86"/>
  <c r="CB35" i="86"/>
  <c r="CC35" i="86"/>
  <c r="CD35" i="86"/>
  <c r="CE35" i="86"/>
  <c r="CF35" i="86"/>
  <c r="D36" i="86"/>
  <c r="E36" i="86"/>
  <c r="F36" i="86"/>
  <c r="G36" i="86"/>
  <c r="H36" i="86"/>
  <c r="I36" i="86"/>
  <c r="J36" i="86"/>
  <c r="K36" i="86"/>
  <c r="L36" i="86"/>
  <c r="M36" i="86"/>
  <c r="N36" i="86"/>
  <c r="O36" i="86"/>
  <c r="P36" i="86"/>
  <c r="U36" i="86"/>
  <c r="V36" i="86"/>
  <c r="W36" i="86"/>
  <c r="X36" i="86"/>
  <c r="Y36" i="86"/>
  <c r="Z36" i="86"/>
  <c r="AA36" i="86"/>
  <c r="AB36" i="86"/>
  <c r="AC36" i="86"/>
  <c r="AD36" i="86"/>
  <c r="AE36" i="86"/>
  <c r="AF36" i="86"/>
  <c r="AG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BZ36" i="86"/>
  <c r="CA36" i="86"/>
  <c r="CB36" i="86"/>
  <c r="CC36" i="86"/>
  <c r="CD36" i="86"/>
  <c r="CE36" i="86"/>
  <c r="CF36" i="86"/>
  <c r="Z4" i="86"/>
  <c r="Y4" i="86"/>
  <c r="CG32" i="86" l="1"/>
  <c r="CH32" i="86" s="1"/>
  <c r="CJ28" i="86"/>
  <c r="CJ20" i="86"/>
  <c r="CJ12" i="86"/>
  <c r="CG33" i="86"/>
  <c r="CH33" i="86" s="1"/>
  <c r="CJ29" i="86"/>
  <c r="CG25" i="86"/>
  <c r="CH25" i="86" s="1"/>
  <c r="CJ21" i="86"/>
  <c r="CG17" i="86"/>
  <c r="CH17" i="86" s="1"/>
  <c r="CJ13" i="86"/>
  <c r="CG9" i="86"/>
  <c r="CH9" i="86" s="1"/>
  <c r="CJ5" i="86"/>
  <c r="CJ36" i="86"/>
  <c r="CG24" i="86"/>
  <c r="CH24" i="86" s="1"/>
  <c r="CG8" i="86"/>
  <c r="CH8" i="86" s="1"/>
  <c r="CG34" i="86"/>
  <c r="CH34" i="86" s="1"/>
  <c r="CI30" i="86"/>
  <c r="CG26" i="86"/>
  <c r="CH26" i="86" s="1"/>
  <c r="CI22" i="86"/>
  <c r="CG18" i="86"/>
  <c r="CH18" i="86" s="1"/>
  <c r="CI14" i="86"/>
  <c r="CG10" i="86"/>
  <c r="CH10" i="86" s="1"/>
  <c r="CI6" i="86"/>
  <c r="CG16" i="86"/>
  <c r="CH16" i="86" s="1"/>
  <c r="CJ35" i="86"/>
  <c r="CI31" i="86"/>
  <c r="CJ27" i="86"/>
  <c r="CI23" i="86"/>
  <c r="CJ19" i="86"/>
  <c r="CI15" i="86"/>
  <c r="CJ11" i="86"/>
  <c r="CI7" i="86"/>
  <c r="CI36" i="86"/>
  <c r="CI35" i="86"/>
  <c r="CJ34" i="86"/>
  <c r="CK33" i="86"/>
  <c r="CK32" i="86"/>
  <c r="CK31" i="86"/>
  <c r="CG31" i="86"/>
  <c r="CH31" i="86" s="1"/>
  <c r="CI29" i="86"/>
  <c r="CI28" i="86"/>
  <c r="CI27" i="86"/>
  <c r="CJ26" i="86"/>
  <c r="CK25" i="86"/>
  <c r="CK24" i="86"/>
  <c r="CK23" i="86"/>
  <c r="CG23" i="86"/>
  <c r="CH23" i="86" s="1"/>
  <c r="CI21" i="86"/>
  <c r="CI20" i="86"/>
  <c r="CI19" i="86"/>
  <c r="CJ18" i="86"/>
  <c r="CK17" i="86"/>
  <c r="CK16" i="86"/>
  <c r="CK15" i="86"/>
  <c r="CG15" i="86"/>
  <c r="CH15" i="86" s="1"/>
  <c r="CI13" i="86"/>
  <c r="CI12" i="86"/>
  <c r="CI11" i="86"/>
  <c r="CJ10" i="86"/>
  <c r="CK9" i="86"/>
  <c r="CK8" i="86"/>
  <c r="CK7" i="86"/>
  <c r="CG7" i="86"/>
  <c r="CH7" i="86" s="1"/>
  <c r="CI5" i="86"/>
  <c r="CG36" i="86"/>
  <c r="CH36" i="86" s="1"/>
  <c r="CI34" i="86"/>
  <c r="CJ33" i="86"/>
  <c r="CJ32" i="86"/>
  <c r="CJ31" i="86"/>
  <c r="CK30" i="86"/>
  <c r="CG30" i="86"/>
  <c r="CH30" i="86" s="1"/>
  <c r="CG29" i="86"/>
  <c r="CH29" i="86" s="1"/>
  <c r="CG28" i="86"/>
  <c r="CH28" i="86" s="1"/>
  <c r="CI26" i="86"/>
  <c r="CJ25" i="86"/>
  <c r="CJ24" i="86"/>
  <c r="CJ23" i="86"/>
  <c r="CK22" i="86"/>
  <c r="CG22" i="86"/>
  <c r="CH22" i="86" s="1"/>
  <c r="CG21" i="86"/>
  <c r="CH21" i="86" s="1"/>
  <c r="CG20" i="86"/>
  <c r="CH20" i="86" s="1"/>
  <c r="CI18" i="86"/>
  <c r="CJ17" i="86"/>
  <c r="CJ16" i="86"/>
  <c r="CJ15" i="86"/>
  <c r="CK14" i="86"/>
  <c r="CG14" i="86"/>
  <c r="CH14" i="86" s="1"/>
  <c r="CG13" i="86"/>
  <c r="CH13" i="86" s="1"/>
  <c r="CG12" i="86"/>
  <c r="CH12" i="86" s="1"/>
  <c r="CI10" i="86"/>
  <c r="CJ9" i="86"/>
  <c r="CJ8" i="86"/>
  <c r="CJ7" i="86"/>
  <c r="CK6" i="86"/>
  <c r="CG6" i="86"/>
  <c r="CH6" i="86" s="1"/>
  <c r="CG5" i="86"/>
  <c r="CH5" i="86" s="1"/>
  <c r="CK36" i="86"/>
  <c r="CK35" i="86"/>
  <c r="CG35" i="86"/>
  <c r="CH35" i="86" s="1"/>
  <c r="CI33" i="86"/>
  <c r="CI32" i="86"/>
  <c r="CJ30" i="86"/>
  <c r="CK29" i="86"/>
  <c r="CK28" i="86"/>
  <c r="CK27" i="86"/>
  <c r="CG27" i="86"/>
  <c r="CH27" i="86" s="1"/>
  <c r="CI25" i="86"/>
  <c r="CI24" i="86"/>
  <c r="CJ22" i="86"/>
  <c r="CK21" i="86"/>
  <c r="CK20" i="86"/>
  <c r="CK19" i="86"/>
  <c r="CG19" i="86"/>
  <c r="CH19" i="86" s="1"/>
  <c r="CI17" i="86"/>
  <c r="CI16" i="86"/>
  <c r="CJ14" i="86"/>
  <c r="CK13" i="86"/>
  <c r="CK12" i="86"/>
  <c r="CK11" i="86"/>
  <c r="CG11" i="86"/>
  <c r="CH11" i="86" s="1"/>
  <c r="CI9" i="86"/>
  <c r="CI8" i="86"/>
  <c r="CJ6" i="86"/>
  <c r="CK5" i="86"/>
  <c r="CK34" i="86"/>
  <c r="CK26" i="86"/>
  <c r="CK18" i="86"/>
  <c r="CK10" i="86"/>
  <c r="D4" i="3"/>
  <c r="E4" i="3" s="1"/>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 i="3"/>
  <c r="E3" i="3" s="1"/>
  <c r="M4" i="87"/>
  <c r="N4" i="87"/>
  <c r="O4" i="87"/>
  <c r="P4" i="87"/>
  <c r="Q4" i="87"/>
  <c r="R4" i="87"/>
  <c r="S4" i="87"/>
  <c r="T4" i="87"/>
  <c r="U4" i="87"/>
  <c r="V4" i="87"/>
  <c r="W4" i="87"/>
  <c r="Y4" i="87"/>
  <c r="Z4" i="87"/>
  <c r="AA4" i="87"/>
  <c r="AB4" i="87"/>
  <c r="AC4" i="87"/>
  <c r="AD4" i="87"/>
  <c r="AE4" i="87"/>
  <c r="AF4" i="87"/>
  <c r="AG4" i="87"/>
  <c r="AH4" i="87"/>
  <c r="AI4" i="87"/>
  <c r="AJ4" i="87"/>
  <c r="AK4" i="87"/>
  <c r="AL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W3" i="75" l="1"/>
  <c r="K4" i="87" l="1"/>
  <c r="A6" i="5" l="1"/>
  <c r="A7" i="5"/>
  <c r="A14" i="5"/>
  <c r="A15" i="5"/>
  <c r="A16" i="5"/>
  <c r="A19" i="5"/>
  <c r="A22" i="5"/>
  <c r="A24" i="5"/>
  <c r="A30" i="5"/>
  <c r="A31" i="5"/>
  <c r="A32" i="5"/>
  <c r="A34" i="5"/>
  <c r="A8" i="5"/>
  <c r="A13" i="5"/>
  <c r="A18" i="5"/>
  <c r="A20" i="5"/>
  <c r="A23" i="5"/>
  <c r="A25" i="5"/>
  <c r="A26" i="5"/>
  <c r="A27" i="5"/>
  <c r="A5" i="5"/>
  <c r="A9" i="5"/>
  <c r="A10" i="5"/>
  <c r="A11" i="5"/>
  <c r="A12" i="5"/>
  <c r="A17" i="5"/>
  <c r="A21" i="5"/>
  <c r="A28" i="5"/>
  <c r="A29" i="5"/>
  <c r="A33" i="5"/>
  <c r="A35" i="5"/>
  <c r="A36" i="5"/>
  <c r="A4" i="5"/>
  <c r="E4" i="87" l="1"/>
  <c r="F4" i="87"/>
  <c r="G4" i="87"/>
  <c r="H4" i="87"/>
  <c r="I4" i="87"/>
  <c r="J4" i="87"/>
  <c r="L4" i="87"/>
  <c r="D4"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CF4" i="86"/>
  <c r="CE4" i="86"/>
  <c r="CD4" i="86"/>
  <c r="CC4" i="86"/>
  <c r="CB4" i="86"/>
  <c r="CA4" i="86"/>
  <c r="BZ4" i="86"/>
  <c r="BY4" i="86"/>
  <c r="BX4" i="86"/>
  <c r="BW4" i="86"/>
  <c r="BV4" i="86"/>
  <c r="BU4" i="86"/>
  <c r="BT4" i="86"/>
  <c r="BS4" i="86"/>
  <c r="BR4" i="86"/>
  <c r="BQ4" i="86"/>
  <c r="BP4" i="86"/>
  <c r="BO4" i="86"/>
  <c r="BN4" i="86"/>
  <c r="BM4" i="86"/>
  <c r="BL4" i="86"/>
  <c r="BK4" i="86"/>
  <c r="BJ4" i="86"/>
  <c r="BI4" i="86"/>
  <c r="BH4" i="86"/>
  <c r="BG4" i="86"/>
  <c r="BF4" i="86"/>
  <c r="BE4" i="86"/>
  <c r="BD4" i="86"/>
  <c r="BC4" i="86"/>
  <c r="BB4" i="86"/>
  <c r="BA4" i="86"/>
  <c r="AZ4" i="86"/>
  <c r="AY4" i="86"/>
  <c r="AX4" i="86"/>
  <c r="AW4" i="86"/>
  <c r="AV4" i="86"/>
  <c r="AU4" i="86"/>
  <c r="AT4" i="86"/>
  <c r="AS4" i="86"/>
  <c r="AR4" i="86"/>
  <c r="AQ4" i="86"/>
  <c r="AP4" i="86"/>
  <c r="AO4" i="86"/>
  <c r="AN4" i="86"/>
  <c r="AM4" i="86"/>
  <c r="AL4" i="86"/>
  <c r="AK4" i="86"/>
  <c r="AJ4" i="86"/>
  <c r="AI4" i="86"/>
  <c r="AH4" i="86"/>
  <c r="AG4" i="86"/>
  <c r="AF4" i="86"/>
  <c r="AE4" i="86"/>
  <c r="AD4" i="86"/>
  <c r="AC4" i="86"/>
  <c r="AB4" i="86"/>
  <c r="AA4" i="86"/>
  <c r="X4" i="86"/>
  <c r="W4" i="86"/>
  <c r="V4" i="86"/>
  <c r="U4" i="86"/>
  <c r="P4" i="86"/>
  <c r="O4" i="86"/>
  <c r="N4" i="86"/>
  <c r="M4" i="86"/>
  <c r="L4" i="86"/>
  <c r="K4" i="86"/>
  <c r="J4" i="86"/>
  <c r="I4" i="86"/>
  <c r="H4" i="86"/>
  <c r="G4" i="86"/>
  <c r="F4" i="86"/>
  <c r="E4" i="86"/>
  <c r="AR35" i="5"/>
  <c r="D4"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CG4" i="86" l="1"/>
  <c r="CH4" i="86"/>
  <c r="AR4" i="5" s="1"/>
  <c r="CK4" i="86"/>
  <c r="CJ4" i="86"/>
  <c r="AR33" i="5"/>
  <c r="AR25" i="5"/>
  <c r="AR31" i="5"/>
  <c r="CI4" i="86"/>
  <c r="AR29" i="5"/>
  <c r="E30" i="88"/>
  <c r="G30" i="88" s="1"/>
  <c r="AR21" i="5"/>
  <c r="E18" i="88"/>
  <c r="G18" i="88" s="1"/>
  <c r="AR5" i="5"/>
  <c r="E11" i="88"/>
  <c r="G11" i="88" s="1"/>
  <c r="E22" i="88"/>
  <c r="G22" i="88" s="1"/>
  <c r="E10" i="88"/>
  <c r="G10" i="88" s="1"/>
  <c r="E8" i="88"/>
  <c r="G8" i="88" s="1"/>
  <c r="AR17" i="5"/>
  <c r="E26" i="88"/>
  <c r="G26" i="88" s="1"/>
  <c r="AR18" i="5"/>
  <c r="AR13" i="5"/>
  <c r="AR16" i="5"/>
  <c r="E6" i="88"/>
  <c r="G6" i="88" s="1"/>
  <c r="E5" i="88"/>
  <c r="G5" i="88" s="1"/>
  <c r="AR22" i="5"/>
  <c r="E34" i="88"/>
  <c r="G34" i="88" s="1"/>
  <c r="AR10" i="5"/>
  <c r="AR9" i="5"/>
  <c r="AR8" i="5"/>
  <c r="E14" i="88"/>
  <c r="G14" i="88" s="1"/>
  <c r="AR32" i="5"/>
  <c r="AR7" i="5"/>
  <c r="E3" i="88"/>
  <c r="G3" i="88" s="1"/>
  <c r="AR12" i="5"/>
  <c r="E27" i="88"/>
  <c r="G27" i="88" s="1"/>
  <c r="AR14" i="5"/>
  <c r="E24" i="88"/>
  <c r="G24" i="88" s="1"/>
  <c r="AR26" i="5"/>
  <c r="E21" i="88"/>
  <c r="G21" i="88" s="1"/>
  <c r="AR30" i="5"/>
  <c r="E29" i="88"/>
  <c r="G29" i="88" s="1"/>
  <c r="AR23" i="5"/>
  <c r="E19" i="88"/>
  <c r="G19" i="88" s="1"/>
  <c r="E33" i="88"/>
  <c r="G33" i="88" s="1"/>
  <c r="AR36" i="5"/>
  <c r="AR28" i="5"/>
  <c r="AR15" i="5"/>
  <c r="E12" i="88"/>
  <c r="G12" i="88" s="1"/>
  <c r="E4" i="88"/>
  <c r="G4" i="88" s="1"/>
  <c r="E15" i="88"/>
  <c r="G15" i="88" s="1"/>
  <c r="E7" i="88"/>
  <c r="G7" i="88" s="1"/>
  <c r="E32" i="88" l="1"/>
  <c r="G32" i="88" s="1"/>
  <c r="AR20" i="5"/>
  <c r="E9" i="88"/>
  <c r="G9" i="88" s="1"/>
  <c r="AR19" i="5"/>
  <c r="E23" i="88"/>
  <c r="G23" i="88" s="1"/>
  <c r="AR24" i="5"/>
  <c r="AR11" i="5"/>
  <c r="E17" i="88"/>
  <c r="G17" i="88" s="1"/>
  <c r="E13" i="88"/>
  <c r="G13" i="88" s="1"/>
  <c r="AR6" i="5"/>
  <c r="E25" i="88"/>
  <c r="G25" i="88" s="1"/>
  <c r="E31" i="88"/>
  <c r="G31" i="88" s="1"/>
  <c r="E20" i="88"/>
  <c r="G20" i="88" s="1"/>
  <c r="AR27" i="5"/>
  <c r="E16" i="88"/>
  <c r="G16" i="88" s="1"/>
  <c r="E2" i="88"/>
  <c r="G2" i="88" s="1"/>
  <c r="AR34" i="5"/>
  <c r="E28" i="88"/>
  <c r="G28" i="88" s="1"/>
  <c r="BJ4" i="75"/>
  <c r="BJ5" i="75"/>
  <c r="BJ6" i="75"/>
  <c r="BJ7" i="75"/>
  <c r="BJ8" i="75"/>
  <c r="BJ9" i="75"/>
  <c r="BJ10" i="75"/>
  <c r="BJ11" i="75"/>
  <c r="BJ12" i="75"/>
  <c r="BJ13" i="75"/>
  <c r="BJ14" i="75"/>
  <c r="BJ15" i="75"/>
  <c r="BJ16" i="75"/>
  <c r="BJ17" i="75"/>
  <c r="BJ18" i="75"/>
  <c r="BJ19" i="75"/>
  <c r="BJ20" i="75"/>
  <c r="BJ21" i="75"/>
  <c r="BJ22" i="75"/>
  <c r="BJ23" i="75"/>
  <c r="BJ24" i="75"/>
  <c r="BJ25" i="75"/>
  <c r="BJ26" i="75"/>
  <c r="BJ27" i="75"/>
  <c r="BJ28" i="75"/>
  <c r="BJ29" i="75"/>
  <c r="BJ30" i="75"/>
  <c r="BJ31" i="75"/>
  <c r="BJ32" i="75"/>
  <c r="BJ33" i="75"/>
  <c r="BJ34" i="75"/>
  <c r="BJ35" i="75"/>
  <c r="BJ3" i="75"/>
  <c r="BL4" i="75"/>
  <c r="BM4" i="75"/>
  <c r="BL5" i="75"/>
  <c r="BM5" i="75"/>
  <c r="BL6" i="75"/>
  <c r="BM6" i="75"/>
  <c r="BL7" i="75"/>
  <c r="BM7" i="75"/>
  <c r="BL8" i="75"/>
  <c r="BM8" i="75"/>
  <c r="BL9" i="75"/>
  <c r="BM9" i="75"/>
  <c r="BL10" i="75"/>
  <c r="BM10" i="75"/>
  <c r="BL11" i="75"/>
  <c r="BM11" i="75"/>
  <c r="BL12" i="75"/>
  <c r="BM12" i="75"/>
  <c r="BL13" i="75"/>
  <c r="BM13" i="75"/>
  <c r="BL14" i="75"/>
  <c r="BM14" i="75"/>
  <c r="BL15" i="75"/>
  <c r="BM15" i="75"/>
  <c r="BL16" i="75"/>
  <c r="BM16" i="75"/>
  <c r="BL17" i="75"/>
  <c r="BM17" i="75"/>
  <c r="BL18" i="75"/>
  <c r="BM18" i="75"/>
  <c r="BL19" i="75"/>
  <c r="BM19" i="75"/>
  <c r="BL20" i="75"/>
  <c r="BM20" i="75"/>
  <c r="BL21" i="75"/>
  <c r="BM21" i="75"/>
  <c r="BL22" i="75"/>
  <c r="BM22" i="75"/>
  <c r="BL23" i="75"/>
  <c r="BM23" i="75"/>
  <c r="BL24" i="75"/>
  <c r="BM24" i="75"/>
  <c r="BL25" i="75"/>
  <c r="BM25" i="75"/>
  <c r="BL26" i="75"/>
  <c r="BM26" i="75"/>
  <c r="BL27" i="75"/>
  <c r="BM27" i="75"/>
  <c r="BL28" i="75"/>
  <c r="BM28" i="75"/>
  <c r="BL29" i="75"/>
  <c r="BM29" i="75"/>
  <c r="BL30" i="75"/>
  <c r="BM30" i="75"/>
  <c r="BL31" i="75"/>
  <c r="BM31" i="75"/>
  <c r="BL32" i="75"/>
  <c r="BM32" i="75"/>
  <c r="BL33" i="75"/>
  <c r="BM33" i="75"/>
  <c r="BL34" i="75"/>
  <c r="BM34" i="75"/>
  <c r="BL35" i="75"/>
  <c r="BM35" i="75"/>
  <c r="BM3" i="75"/>
  <c r="BL3" i="75"/>
  <c r="BI4" i="75"/>
  <c r="BI5" i="75"/>
  <c r="BI6" i="75"/>
  <c r="BI7" i="75"/>
  <c r="BI8" i="75"/>
  <c r="BI9" i="75"/>
  <c r="BI10" i="75"/>
  <c r="BI11" i="75"/>
  <c r="BI12" i="75"/>
  <c r="BI13" i="75"/>
  <c r="BI14" i="75"/>
  <c r="BI15" i="75"/>
  <c r="BI16" i="75"/>
  <c r="BI17" i="75"/>
  <c r="BI18" i="75"/>
  <c r="BI19" i="75"/>
  <c r="BI20" i="75"/>
  <c r="BI21" i="75"/>
  <c r="BI22" i="75"/>
  <c r="BI23" i="75"/>
  <c r="BI24" i="75"/>
  <c r="BI25" i="75"/>
  <c r="BI26" i="75"/>
  <c r="BI27" i="75"/>
  <c r="BI28" i="75"/>
  <c r="BI29" i="75"/>
  <c r="BI30" i="75"/>
  <c r="BI31" i="75"/>
  <c r="BI32" i="75"/>
  <c r="BI33" i="75"/>
  <c r="BI34" i="75"/>
  <c r="BI35" i="75"/>
  <c r="BI3" i="75"/>
  <c r="E37" i="88" l="1"/>
  <c r="E36" i="88"/>
  <c r="BN34" i="75"/>
  <c r="D33" i="88" s="1"/>
  <c r="BN30" i="75"/>
  <c r="D29" i="88" s="1"/>
  <c r="BN26" i="75"/>
  <c r="D25" i="88" s="1"/>
  <c r="BN22" i="75"/>
  <c r="D21" i="88" s="1"/>
  <c r="BN18" i="75"/>
  <c r="BN14" i="75"/>
  <c r="D13" i="88" s="1"/>
  <c r="BN10" i="75"/>
  <c r="D9" i="88" s="1"/>
  <c r="BN6" i="75"/>
  <c r="D5" i="88" s="1"/>
  <c r="BN11" i="75"/>
  <c r="D10" i="88" s="1"/>
  <c r="BN3" i="75"/>
  <c r="D2" i="88" s="1"/>
  <c r="BK33" i="75"/>
  <c r="BK29" i="75"/>
  <c r="BK25" i="75"/>
  <c r="BK21" i="75"/>
  <c r="BK17" i="75"/>
  <c r="BK13" i="75"/>
  <c r="BK9" i="75"/>
  <c r="BK5" i="75"/>
  <c r="BN35" i="75"/>
  <c r="D34" i="88" s="1"/>
  <c r="BN31" i="75"/>
  <c r="D30" i="88" s="1"/>
  <c r="BN27" i="75"/>
  <c r="D26" i="88" s="1"/>
  <c r="BN23" i="75"/>
  <c r="D22" i="88" s="1"/>
  <c r="BN19" i="75"/>
  <c r="D18" i="88" s="1"/>
  <c r="BN15" i="75"/>
  <c r="D14" i="88" s="1"/>
  <c r="BN7" i="75"/>
  <c r="D6" i="88" s="1"/>
  <c r="BK35" i="75"/>
  <c r="BK31" i="75"/>
  <c r="BK27" i="75"/>
  <c r="BK23" i="75"/>
  <c r="BK19" i="75"/>
  <c r="BK15" i="75"/>
  <c r="BK11" i="75"/>
  <c r="BO11" i="75" s="1"/>
  <c r="BK7" i="75"/>
  <c r="BO7" i="75" s="1"/>
  <c r="BN12" i="75"/>
  <c r="D11" i="88" s="1"/>
  <c r="BN4" i="75"/>
  <c r="D3" i="88" s="1"/>
  <c r="BN28" i="75"/>
  <c r="D27" i="88" s="1"/>
  <c r="BN24" i="75"/>
  <c r="D23" i="88" s="1"/>
  <c r="BN16" i="75"/>
  <c r="D15" i="88" s="1"/>
  <c r="BN8" i="75"/>
  <c r="D7" i="88" s="1"/>
  <c r="BN32" i="75"/>
  <c r="D31" i="88" s="1"/>
  <c r="BN20" i="75"/>
  <c r="D19" i="88" s="1"/>
  <c r="BN33" i="75"/>
  <c r="D32" i="88" s="1"/>
  <c r="BN29" i="75"/>
  <c r="D28" i="88" s="1"/>
  <c r="BN25" i="75"/>
  <c r="D24" i="88" s="1"/>
  <c r="BN21" i="75"/>
  <c r="D20" i="88" s="1"/>
  <c r="BN17" i="75"/>
  <c r="D16" i="88" s="1"/>
  <c r="BN13" i="75"/>
  <c r="D12" i="88" s="1"/>
  <c r="BN9" i="75"/>
  <c r="D8" i="88" s="1"/>
  <c r="BN5" i="75"/>
  <c r="D4" i="88" s="1"/>
  <c r="BK34" i="75"/>
  <c r="BO34" i="75" s="1"/>
  <c r="BK30" i="75"/>
  <c r="BK26" i="75"/>
  <c r="BO26" i="75" s="1"/>
  <c r="BK22" i="75"/>
  <c r="BK18" i="75"/>
  <c r="BK14" i="75"/>
  <c r="BK10" i="75"/>
  <c r="BO10" i="75" s="1"/>
  <c r="BK6" i="75"/>
  <c r="BK32" i="75"/>
  <c r="BK28" i="75"/>
  <c r="BK24" i="75"/>
  <c r="BK20" i="75"/>
  <c r="BO20" i="75" s="1"/>
  <c r="BK16" i="75"/>
  <c r="BK12" i="75"/>
  <c r="BK8" i="75"/>
  <c r="BK4" i="75"/>
  <c r="BK3" i="75"/>
  <c r="BO24" i="75" l="1"/>
  <c r="I15" i="5"/>
  <c r="H7" i="89"/>
  <c r="I35" i="5"/>
  <c r="H34" i="89"/>
  <c r="I24" i="5"/>
  <c r="H11" i="89"/>
  <c r="BO4" i="75"/>
  <c r="I23" i="5"/>
  <c r="H20" i="89"/>
  <c r="BO18" i="75"/>
  <c r="D17" i="88"/>
  <c r="D37" i="88" s="1"/>
  <c r="I5" i="5"/>
  <c r="H24" i="89"/>
  <c r="I22" i="5"/>
  <c r="H10" i="89"/>
  <c r="I10" i="5"/>
  <c r="H26" i="89"/>
  <c r="BO27" i="75"/>
  <c r="BO14" i="75"/>
  <c r="BO30" i="75"/>
  <c r="BO31" i="75"/>
  <c r="BO32" i="75"/>
  <c r="BO6" i="75"/>
  <c r="BO22" i="75"/>
  <c r="BO15" i="75"/>
  <c r="BO19" i="75"/>
  <c r="BO3" i="75"/>
  <c r="BO21" i="75"/>
  <c r="BO9" i="75"/>
  <c r="BO25" i="75"/>
  <c r="BO23" i="75"/>
  <c r="BO5" i="75"/>
  <c r="BO13" i="75"/>
  <c r="BO29" i="75"/>
  <c r="BO28" i="75"/>
  <c r="BO16" i="75"/>
  <c r="BO35" i="75"/>
  <c r="BO8" i="75"/>
  <c r="BO12" i="75"/>
  <c r="BO17" i="75"/>
  <c r="BO33" i="75"/>
  <c r="D36" i="88" l="1"/>
  <c r="I33" i="5"/>
  <c r="H33" i="89"/>
  <c r="I31" i="5"/>
  <c r="H13" i="89"/>
  <c r="I34" i="5"/>
  <c r="H15" i="89"/>
  <c r="I28" i="5"/>
  <c r="H31" i="89"/>
  <c r="I13" i="5"/>
  <c r="H17" i="89"/>
  <c r="I25" i="5"/>
  <c r="H21" i="89"/>
  <c r="I26" i="5"/>
  <c r="H22" i="89"/>
  <c r="I21" i="5"/>
  <c r="H30" i="89"/>
  <c r="I30" i="5"/>
  <c r="H12" i="89"/>
  <c r="I12" i="5"/>
  <c r="H28" i="89"/>
  <c r="I27" i="5"/>
  <c r="H23" i="89"/>
  <c r="I4" i="5"/>
  <c r="H3" i="89"/>
  <c r="I14" i="5"/>
  <c r="H6" i="89"/>
  <c r="I32" i="5"/>
  <c r="H14" i="89"/>
  <c r="I18" i="5"/>
  <c r="H18" i="89"/>
  <c r="I36" i="5"/>
  <c r="H35" i="89"/>
  <c r="I19" i="5"/>
  <c r="H9" i="89"/>
  <c r="I8" i="5"/>
  <c r="H16" i="89"/>
  <c r="I7" i="5"/>
  <c r="H5" i="89"/>
  <c r="I6" i="5"/>
  <c r="H4" i="89"/>
  <c r="I16" i="5"/>
  <c r="H8" i="89"/>
  <c r="I17" i="5"/>
  <c r="H29" i="89"/>
  <c r="I9" i="5"/>
  <c r="H25" i="89"/>
  <c r="I20" i="5"/>
  <c r="H19" i="89"/>
  <c r="I29" i="5"/>
  <c r="H32" i="89"/>
  <c r="I11" i="5"/>
  <c r="H27" i="89"/>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 i="4"/>
  <c r="AP4" i="4"/>
  <c r="AP5"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 i="4"/>
  <c r="AM4" i="4"/>
  <c r="AM5"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 i="4"/>
  <c r="AS4" i="4"/>
  <c r="AS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 i="4"/>
  <c r="AO33" i="4" l="1"/>
  <c r="AO29" i="4"/>
  <c r="AO25" i="4"/>
  <c r="AQ25" i="4" s="1"/>
  <c r="AO21" i="4"/>
  <c r="AQ21" i="4" s="1"/>
  <c r="AO17" i="4"/>
  <c r="AO13" i="4"/>
  <c r="AO9" i="4"/>
  <c r="AQ9" i="4" s="1"/>
  <c r="AO5" i="4"/>
  <c r="AQ5" i="4" s="1"/>
  <c r="AQ33" i="4"/>
  <c r="AQ17" i="4"/>
  <c r="H36" i="89"/>
  <c r="AO35" i="4"/>
  <c r="AQ35" i="4" s="1"/>
  <c r="AO31" i="4"/>
  <c r="AQ31" i="4" s="1"/>
  <c r="AO27" i="4"/>
  <c r="AQ27" i="4" s="1"/>
  <c r="AO23" i="4"/>
  <c r="AQ23" i="4" s="1"/>
  <c r="AO19" i="4"/>
  <c r="AQ19" i="4" s="1"/>
  <c r="AO15" i="4"/>
  <c r="AQ15" i="4" s="1"/>
  <c r="AO11" i="4"/>
  <c r="AQ11" i="4" s="1"/>
  <c r="AO7" i="4"/>
  <c r="AQ7" i="4" s="1"/>
  <c r="AQ13" i="4"/>
  <c r="AQ29" i="4"/>
  <c r="AO34" i="4"/>
  <c r="AQ34" i="4" s="1"/>
  <c r="AO30" i="4"/>
  <c r="AQ30" i="4" s="1"/>
  <c r="AO26" i="4"/>
  <c r="AQ26" i="4" s="1"/>
  <c r="AO22" i="4"/>
  <c r="AQ22" i="4" s="1"/>
  <c r="AO18" i="4"/>
  <c r="AQ18" i="4" s="1"/>
  <c r="AO14" i="4"/>
  <c r="AQ14" i="4" s="1"/>
  <c r="AO10" i="4"/>
  <c r="AQ10" i="4" s="1"/>
  <c r="AO6" i="4"/>
  <c r="AQ6" i="4" s="1"/>
  <c r="AO3" i="4"/>
  <c r="AO32" i="4"/>
  <c r="AQ32" i="4" s="1"/>
  <c r="AO28" i="4"/>
  <c r="AQ28" i="4" s="1"/>
  <c r="AO24" i="4"/>
  <c r="AQ24" i="4" s="1"/>
  <c r="AO20" i="4"/>
  <c r="AQ20" i="4" s="1"/>
  <c r="AO16" i="4"/>
  <c r="AQ16" i="4" s="1"/>
  <c r="AO12" i="4"/>
  <c r="AQ12" i="4" s="1"/>
  <c r="AO8" i="4"/>
  <c r="AQ8" i="4" s="1"/>
  <c r="AO4" i="4"/>
  <c r="AQ4" i="4" s="1"/>
  <c r="AR4" i="4"/>
  <c r="AT4" i="4" s="1"/>
  <c r="AU4" i="4" s="1"/>
  <c r="AR5" i="4"/>
  <c r="AT5" i="4" s="1"/>
  <c r="AR6" i="4"/>
  <c r="AT6" i="4" s="1"/>
  <c r="AU6" i="4" s="1"/>
  <c r="AR7" i="4"/>
  <c r="AT7" i="4" s="1"/>
  <c r="AR8" i="4"/>
  <c r="AT8" i="4" s="1"/>
  <c r="AR9" i="4"/>
  <c r="AT9" i="4" s="1"/>
  <c r="AR10" i="4"/>
  <c r="AT10" i="4" s="1"/>
  <c r="AR11" i="4"/>
  <c r="AT11" i="4" s="1"/>
  <c r="AU11" i="4" s="1"/>
  <c r="AR12" i="4"/>
  <c r="AT12" i="4" s="1"/>
  <c r="AR13" i="4"/>
  <c r="AT13" i="4" s="1"/>
  <c r="AU13" i="4" s="1"/>
  <c r="AR14" i="4"/>
  <c r="AT14" i="4" s="1"/>
  <c r="AR15" i="4"/>
  <c r="AT15" i="4" s="1"/>
  <c r="AU15" i="4" s="1"/>
  <c r="AR16" i="4"/>
  <c r="AT16" i="4" s="1"/>
  <c r="AR17" i="4"/>
  <c r="AT17" i="4" s="1"/>
  <c r="AU17" i="4" s="1"/>
  <c r="AR18" i="4"/>
  <c r="AT18" i="4" s="1"/>
  <c r="AR19" i="4"/>
  <c r="AT19" i="4" s="1"/>
  <c r="AR20" i="4"/>
  <c r="AT20" i="4" s="1"/>
  <c r="AU20" i="4" s="1"/>
  <c r="AR21" i="4"/>
  <c r="AT21" i="4" s="1"/>
  <c r="AR22" i="4"/>
  <c r="AT22" i="4" s="1"/>
  <c r="AU22" i="4" s="1"/>
  <c r="AR23" i="4"/>
  <c r="AT23" i="4" s="1"/>
  <c r="AR24" i="4"/>
  <c r="AT24" i="4" s="1"/>
  <c r="AR25" i="4"/>
  <c r="AT25" i="4" s="1"/>
  <c r="AR26" i="4"/>
  <c r="AT26" i="4" s="1"/>
  <c r="AR27" i="4"/>
  <c r="AT27" i="4" s="1"/>
  <c r="AU27" i="4" s="1"/>
  <c r="AR28" i="4"/>
  <c r="AT28" i="4" s="1"/>
  <c r="AR29" i="4"/>
  <c r="AT29" i="4" s="1"/>
  <c r="AU29" i="4" s="1"/>
  <c r="AR30" i="4"/>
  <c r="AT30" i="4" s="1"/>
  <c r="AR31" i="4"/>
  <c r="AT31" i="4" s="1"/>
  <c r="AU31" i="4" s="1"/>
  <c r="AR32" i="4"/>
  <c r="AT32" i="4" s="1"/>
  <c r="AR33" i="4"/>
  <c r="AT33" i="4" s="1"/>
  <c r="AU33" i="4" s="1"/>
  <c r="AR34" i="4"/>
  <c r="AT34" i="4" s="1"/>
  <c r="AU34" i="4" s="1"/>
  <c r="AR35" i="4"/>
  <c r="AT35" i="4" s="1"/>
  <c r="AR3" i="4"/>
  <c r="AT3" i="4" s="1"/>
  <c r="AU25" i="4" l="1"/>
  <c r="AU9" i="4"/>
  <c r="AU21" i="4"/>
  <c r="AA21" i="89" s="1"/>
  <c r="AU5" i="4"/>
  <c r="AA5" i="89" s="1"/>
  <c r="AU18" i="4"/>
  <c r="AI28" i="5"/>
  <c r="AA31" i="89"/>
  <c r="AI11" i="5"/>
  <c r="AA27" i="89"/>
  <c r="AI34" i="5"/>
  <c r="AA15" i="89"/>
  <c r="AI24" i="5"/>
  <c r="AA11" i="89"/>
  <c r="AI23" i="5"/>
  <c r="AA20" i="89"/>
  <c r="AI35" i="5"/>
  <c r="AA34" i="89"/>
  <c r="AI26" i="5"/>
  <c r="AA22" i="89"/>
  <c r="AI18" i="5"/>
  <c r="AA18" i="89"/>
  <c r="AI14" i="5"/>
  <c r="AA6" i="89"/>
  <c r="AI6" i="5"/>
  <c r="AA4" i="89"/>
  <c r="AI33" i="5"/>
  <c r="AA33" i="89"/>
  <c r="AI17" i="5"/>
  <c r="AA29" i="89"/>
  <c r="AI9" i="5"/>
  <c r="AA25" i="89"/>
  <c r="AI25" i="5"/>
  <c r="AI13" i="5"/>
  <c r="AA17" i="89"/>
  <c r="AI31" i="5"/>
  <c r="AA13" i="89"/>
  <c r="AI19" i="5"/>
  <c r="AA9" i="89"/>
  <c r="AI7" i="5"/>
  <c r="AU28" i="4"/>
  <c r="AU12" i="4"/>
  <c r="AU35" i="4"/>
  <c r="AU19" i="4"/>
  <c r="AU26" i="4"/>
  <c r="AU10" i="4"/>
  <c r="AU23" i="4"/>
  <c r="AU7" i="4"/>
  <c r="AQ3" i="4"/>
  <c r="AU3" i="4" s="1"/>
  <c r="AA3" i="89" s="1"/>
  <c r="AU30" i="4"/>
  <c r="AU14" i="4"/>
  <c r="AU32" i="4"/>
  <c r="AU16" i="4"/>
  <c r="AU24" i="4"/>
  <c r="AU8" i="4"/>
  <c r="AI29" i="5" l="1"/>
  <c r="AA32" i="89"/>
  <c r="AI20" i="5"/>
  <c r="AA19" i="89"/>
  <c r="AI16" i="5"/>
  <c r="AA8" i="89"/>
  <c r="AI32" i="5"/>
  <c r="AA14" i="89"/>
  <c r="AI27" i="5"/>
  <c r="AA23" i="89"/>
  <c r="AI36" i="5"/>
  <c r="AA35" i="89"/>
  <c r="AI15" i="5"/>
  <c r="AA7" i="89"/>
  <c r="AI5" i="5"/>
  <c r="AA24" i="89"/>
  <c r="AI21" i="5"/>
  <c r="AA30" i="89"/>
  <c r="AI22" i="5"/>
  <c r="AA10" i="89"/>
  <c r="AI30" i="5"/>
  <c r="AA12" i="89"/>
  <c r="AI8" i="5"/>
  <c r="AA16" i="89"/>
  <c r="AI10" i="5"/>
  <c r="AA26" i="89"/>
  <c r="AI12" i="5"/>
  <c r="AA28" i="89"/>
  <c r="AI4" i="5"/>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 i="4"/>
  <c r="AA36" i="89" l="1"/>
  <c r="AE4" i="4" l="1"/>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 i="4"/>
  <c r="Y4" i="4" l="1"/>
  <c r="Z4" i="4"/>
  <c r="Y5" i="4"/>
  <c r="Z5" i="4"/>
  <c r="Y6" i="4"/>
  <c r="Z6" i="4"/>
  <c r="Y7" i="4"/>
  <c r="Z7" i="4"/>
  <c r="Y8" i="4"/>
  <c r="Z8" i="4"/>
  <c r="Y9" i="4"/>
  <c r="Z9" i="4"/>
  <c r="Y10" i="4"/>
  <c r="Z10" i="4"/>
  <c r="Y11" i="4"/>
  <c r="Z11" i="4"/>
  <c r="Y12" i="4"/>
  <c r="Z12" i="4"/>
  <c r="Y13" i="4"/>
  <c r="Z13" i="4"/>
  <c r="Y14" i="4"/>
  <c r="Z14" i="4"/>
  <c r="Y15" i="4"/>
  <c r="Z15" i="4"/>
  <c r="Y16" i="4"/>
  <c r="Z16" i="4"/>
  <c r="Y17" i="4"/>
  <c r="Z17" i="4"/>
  <c r="Y18" i="4"/>
  <c r="Z18" i="4"/>
  <c r="Y19" i="4"/>
  <c r="Z19" i="4"/>
  <c r="Y20" i="4"/>
  <c r="Z20" i="4"/>
  <c r="Y21" i="4"/>
  <c r="Z21" i="4"/>
  <c r="Y22" i="4"/>
  <c r="Z22" i="4"/>
  <c r="Y23" i="4"/>
  <c r="Z23" i="4"/>
  <c r="Y24" i="4"/>
  <c r="Z24" i="4"/>
  <c r="Y25" i="4"/>
  <c r="Z25" i="4"/>
  <c r="Y26" i="4"/>
  <c r="Z26" i="4"/>
  <c r="Y27" i="4"/>
  <c r="Z27" i="4"/>
  <c r="Y28" i="4"/>
  <c r="Z28" i="4"/>
  <c r="Y29" i="4"/>
  <c r="Z29" i="4"/>
  <c r="Y30" i="4"/>
  <c r="Z30" i="4"/>
  <c r="Y31" i="4"/>
  <c r="Z31" i="4"/>
  <c r="Y32" i="4"/>
  <c r="Z32" i="4"/>
  <c r="Y33" i="4"/>
  <c r="Z33" i="4"/>
  <c r="Y34" i="4"/>
  <c r="Z34" i="4"/>
  <c r="Y35" i="4"/>
  <c r="Z35" i="4"/>
  <c r="Z3" i="4"/>
  <c r="Y3" i="4"/>
  <c r="AA32" i="4" l="1"/>
  <c r="AA8" i="4"/>
  <c r="AA6" i="4"/>
  <c r="AA4" i="4"/>
  <c r="AA23" i="4"/>
  <c r="AA15" i="4"/>
  <c r="AA11" i="4"/>
  <c r="AA9" i="4"/>
  <c r="AA3" i="4"/>
  <c r="AA24" i="4"/>
  <c r="AA22" i="4"/>
  <c r="AA20" i="4"/>
  <c r="AA16" i="4"/>
  <c r="AA7" i="4"/>
  <c r="AA31" i="4"/>
  <c r="AA27" i="4"/>
  <c r="AA25" i="4"/>
  <c r="AA30" i="4"/>
  <c r="AA35" i="4"/>
  <c r="AA33" i="4"/>
  <c r="AA28" i="4"/>
  <c r="AA19" i="4"/>
  <c r="AA17" i="4"/>
  <c r="AA14" i="4"/>
  <c r="AA12" i="4"/>
  <c r="AA34" i="4"/>
  <c r="AA29" i="4"/>
  <c r="AA26" i="4"/>
  <c r="AA21" i="4"/>
  <c r="AA18" i="4"/>
  <c r="AA13" i="4"/>
  <c r="AA10" i="4"/>
  <c r="AA5" i="4"/>
  <c r="N4" i="4" l="1"/>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 i="4"/>
  <c r="L4" i="4" l="1"/>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 i="4"/>
  <c r="M35" i="4" l="1"/>
  <c r="O35" i="4" s="1"/>
  <c r="W35" i="89" s="1"/>
  <c r="M32" i="4"/>
  <c r="O32" i="4" s="1"/>
  <c r="M28" i="4"/>
  <c r="O28" i="4" s="1"/>
  <c r="M24" i="4"/>
  <c r="O24" i="4" s="1"/>
  <c r="M20" i="4"/>
  <c r="O20" i="4" s="1"/>
  <c r="M16" i="4"/>
  <c r="O16" i="4" s="1"/>
  <c r="M8" i="4"/>
  <c r="O8" i="4" s="1"/>
  <c r="M4" i="4"/>
  <c r="O4" i="4" s="1"/>
  <c r="M12" i="4"/>
  <c r="O12" i="4" s="1"/>
  <c r="M3" i="4"/>
  <c r="M34" i="4"/>
  <c r="O34" i="4" s="1"/>
  <c r="M30" i="4"/>
  <c r="O30" i="4" s="1"/>
  <c r="M26" i="4"/>
  <c r="O26" i="4" s="1"/>
  <c r="M22" i="4"/>
  <c r="O22" i="4" s="1"/>
  <c r="M18" i="4"/>
  <c r="O18" i="4" s="1"/>
  <c r="M14" i="4"/>
  <c r="O14" i="4" s="1"/>
  <c r="M10" i="4"/>
  <c r="O10" i="4" s="1"/>
  <c r="M6" i="4"/>
  <c r="O6" i="4" s="1"/>
  <c r="AD36" i="5"/>
  <c r="M31" i="4"/>
  <c r="O31" i="4" s="1"/>
  <c r="M27" i="4"/>
  <c r="O27" i="4" s="1"/>
  <c r="M23" i="4"/>
  <c r="O23" i="4" s="1"/>
  <c r="M19" i="4"/>
  <c r="O19" i="4" s="1"/>
  <c r="M15" i="4"/>
  <c r="O15" i="4" s="1"/>
  <c r="M11" i="4"/>
  <c r="O11" i="4" s="1"/>
  <c r="M7" i="4"/>
  <c r="O7" i="4" s="1"/>
  <c r="M33" i="4"/>
  <c r="O33" i="4" s="1"/>
  <c r="M29" i="4"/>
  <c r="O29" i="4" s="1"/>
  <c r="M25" i="4"/>
  <c r="O25" i="4" s="1"/>
  <c r="M21" i="4"/>
  <c r="O21" i="4" s="1"/>
  <c r="M17" i="4"/>
  <c r="O17" i="4" s="1"/>
  <c r="M13" i="4"/>
  <c r="O13" i="4" s="1"/>
  <c r="M9" i="4"/>
  <c r="O9" i="4" s="1"/>
  <c r="M5" i="4"/>
  <c r="O5" i="4" s="1"/>
  <c r="I4" i="4"/>
  <c r="J4" i="4" s="1"/>
  <c r="I5" i="4"/>
  <c r="J5" i="4" s="1"/>
  <c r="I6" i="4"/>
  <c r="J6" i="4" s="1"/>
  <c r="I7" i="4"/>
  <c r="J7" i="4" s="1"/>
  <c r="I8" i="4"/>
  <c r="J8" i="4" s="1"/>
  <c r="I9" i="4"/>
  <c r="J9" i="4" s="1"/>
  <c r="I10" i="4"/>
  <c r="J10" i="4" s="1"/>
  <c r="I11" i="4"/>
  <c r="J11" i="4" s="1"/>
  <c r="I12" i="4"/>
  <c r="J12" i="4" s="1"/>
  <c r="I13" i="4"/>
  <c r="J13" i="4" s="1"/>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I29" i="4"/>
  <c r="J29" i="4" s="1"/>
  <c r="I30" i="4"/>
  <c r="J30" i="4" s="1"/>
  <c r="I31" i="4"/>
  <c r="J31" i="4" s="1"/>
  <c r="I32" i="4"/>
  <c r="J32" i="4" s="1"/>
  <c r="I33" i="4"/>
  <c r="J33" i="4" s="1"/>
  <c r="I34" i="4"/>
  <c r="J34" i="4" s="1"/>
  <c r="I35" i="4"/>
  <c r="J35" i="4" s="1"/>
  <c r="I3" i="4"/>
  <c r="J3" i="4" s="1"/>
  <c r="AC10" i="5" l="1"/>
  <c r="V26" i="89"/>
  <c r="AC32" i="5"/>
  <c r="V14" i="89"/>
  <c r="AD24" i="5"/>
  <c r="W11" i="89"/>
  <c r="AD10" i="5"/>
  <c r="W26" i="89"/>
  <c r="AD23" i="5"/>
  <c r="W20" i="89"/>
  <c r="AC33" i="5"/>
  <c r="V33" i="89"/>
  <c r="AC17" i="5"/>
  <c r="V29" i="89"/>
  <c r="AC9" i="5"/>
  <c r="V25" i="89"/>
  <c r="AC25" i="5"/>
  <c r="V21" i="89"/>
  <c r="AC13" i="5"/>
  <c r="V17" i="89"/>
  <c r="AC31" i="5"/>
  <c r="V13" i="89"/>
  <c r="AC19" i="5"/>
  <c r="V9" i="89"/>
  <c r="AC7" i="5"/>
  <c r="V5" i="89"/>
  <c r="AD13" i="5"/>
  <c r="W17" i="89"/>
  <c r="AD33" i="5"/>
  <c r="W33" i="89"/>
  <c r="AD34" i="5"/>
  <c r="W15" i="89"/>
  <c r="AD28" i="5"/>
  <c r="W31" i="89"/>
  <c r="AD32" i="5"/>
  <c r="W14" i="89"/>
  <c r="AD21" i="5"/>
  <c r="W30" i="89"/>
  <c r="AD6" i="5"/>
  <c r="W4" i="89"/>
  <c r="AD5" i="5"/>
  <c r="W24" i="89"/>
  <c r="AC35" i="5"/>
  <c r="V34" i="89"/>
  <c r="AC18" i="5"/>
  <c r="V18" i="89"/>
  <c r="AC22" i="5"/>
  <c r="V10" i="89"/>
  <c r="AD31" i="5"/>
  <c r="W13" i="89"/>
  <c r="AD11" i="5"/>
  <c r="W27" i="89"/>
  <c r="AD30" i="5"/>
  <c r="W12" i="89"/>
  <c r="AC29" i="5"/>
  <c r="V32" i="89"/>
  <c r="AC12" i="5"/>
  <c r="V28" i="89"/>
  <c r="AC5" i="5"/>
  <c r="V24" i="89"/>
  <c r="AC23" i="5"/>
  <c r="V20" i="89"/>
  <c r="AC8" i="5"/>
  <c r="V16" i="89"/>
  <c r="AC30" i="5"/>
  <c r="V12" i="89"/>
  <c r="AC16" i="5"/>
  <c r="V8" i="89"/>
  <c r="AC6" i="5"/>
  <c r="V4" i="89"/>
  <c r="AD7" i="5"/>
  <c r="W5" i="89"/>
  <c r="AD25" i="5"/>
  <c r="W21" i="89"/>
  <c r="AD20" i="5"/>
  <c r="W19" i="89"/>
  <c r="AD18" i="5"/>
  <c r="W18" i="89"/>
  <c r="AD35" i="5"/>
  <c r="W34" i="89"/>
  <c r="AD16" i="5"/>
  <c r="W8" i="89"/>
  <c r="AD12" i="5"/>
  <c r="W28" i="89"/>
  <c r="AC21" i="5"/>
  <c r="V30" i="89"/>
  <c r="AC26" i="5"/>
  <c r="V22" i="89"/>
  <c r="AC14" i="5"/>
  <c r="V6" i="89"/>
  <c r="AD17" i="5"/>
  <c r="W29" i="89"/>
  <c r="AD22" i="5"/>
  <c r="W10" i="89"/>
  <c r="AC4" i="5"/>
  <c r="V3" i="89"/>
  <c r="AC36" i="5"/>
  <c r="V35" i="89"/>
  <c r="AC28" i="5"/>
  <c r="V31" i="89"/>
  <c r="AC11" i="5"/>
  <c r="V27" i="89"/>
  <c r="AC27" i="5"/>
  <c r="V23" i="89"/>
  <c r="AC20" i="5"/>
  <c r="V19" i="89"/>
  <c r="AC34" i="5"/>
  <c r="V15" i="89"/>
  <c r="AC24" i="5"/>
  <c r="V11" i="89"/>
  <c r="AC15" i="5"/>
  <c r="V7" i="89"/>
  <c r="AD19" i="5"/>
  <c r="W9" i="89"/>
  <c r="AD9" i="5"/>
  <c r="W25" i="89"/>
  <c r="AD15" i="5"/>
  <c r="W7" i="89"/>
  <c r="AD27" i="5"/>
  <c r="W23" i="89"/>
  <c r="AD14" i="5"/>
  <c r="W6" i="89"/>
  <c r="AD26" i="5"/>
  <c r="W22" i="89"/>
  <c r="AD8" i="5"/>
  <c r="W16" i="89"/>
  <c r="AD29" i="5"/>
  <c r="W32" i="89"/>
  <c r="O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 i="4"/>
  <c r="V36" i="89" l="1"/>
  <c r="W3" i="89"/>
  <c r="W36" i="89" s="1"/>
  <c r="AD4" i="5"/>
  <c r="AG4" i="3" l="1"/>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 i="3"/>
  <c r="AF4" i="3"/>
  <c r="AH4" i="3" s="1"/>
  <c r="AF5" i="3"/>
  <c r="AF6" i="3"/>
  <c r="AF7" i="3"/>
  <c r="AF8" i="3"/>
  <c r="AF9" i="3"/>
  <c r="AF10" i="3"/>
  <c r="AH10" i="3" s="1"/>
  <c r="AF11" i="3"/>
  <c r="AF12" i="3"/>
  <c r="AH12" i="3" s="1"/>
  <c r="AF13" i="3"/>
  <c r="AF14" i="3"/>
  <c r="AH14" i="3" s="1"/>
  <c r="AF15" i="3"/>
  <c r="AF16" i="3"/>
  <c r="AH16" i="3" s="1"/>
  <c r="AF17" i="3"/>
  <c r="AF18" i="3"/>
  <c r="AH18" i="3" s="1"/>
  <c r="AF19" i="3"/>
  <c r="AF20" i="3"/>
  <c r="AH20" i="3" s="1"/>
  <c r="AF21" i="3"/>
  <c r="AF22" i="3"/>
  <c r="AH22" i="3" s="1"/>
  <c r="AF23" i="3"/>
  <c r="AF24" i="3"/>
  <c r="AF25" i="3"/>
  <c r="AF26" i="3"/>
  <c r="AH26" i="3" s="1"/>
  <c r="AF27" i="3"/>
  <c r="AF28" i="3"/>
  <c r="AH28" i="3" s="1"/>
  <c r="AF29" i="3"/>
  <c r="AF30" i="3"/>
  <c r="AH30" i="3" s="1"/>
  <c r="AF31" i="3"/>
  <c r="AF32" i="3"/>
  <c r="AH32" i="3" s="1"/>
  <c r="AF33" i="3"/>
  <c r="AF34" i="3"/>
  <c r="AH34" i="3" s="1"/>
  <c r="AF35" i="3"/>
  <c r="AF3" i="3"/>
  <c r="AH6" i="3" l="1"/>
  <c r="U14" i="5" s="1"/>
  <c r="U10" i="5"/>
  <c r="Q26" i="89"/>
  <c r="U35" i="5"/>
  <c r="Q34" i="89"/>
  <c r="U26" i="5"/>
  <c r="Q22" i="89"/>
  <c r="U32" i="5"/>
  <c r="Q14" i="89"/>
  <c r="U29" i="5"/>
  <c r="Q32" i="89"/>
  <c r="U23" i="5"/>
  <c r="Q20" i="89"/>
  <c r="U30" i="5"/>
  <c r="Q12" i="89"/>
  <c r="U6" i="5"/>
  <c r="Q4" i="89"/>
  <c r="U21" i="5"/>
  <c r="Q30" i="89"/>
  <c r="U18" i="5"/>
  <c r="Q18" i="89"/>
  <c r="U22" i="5"/>
  <c r="Q10" i="89"/>
  <c r="U12" i="5"/>
  <c r="Q28" i="89"/>
  <c r="U8" i="5"/>
  <c r="Q16" i="89"/>
  <c r="AH3" i="3"/>
  <c r="AH35" i="3"/>
  <c r="AH31" i="3"/>
  <c r="AH27" i="3"/>
  <c r="AH23" i="3"/>
  <c r="AH19" i="3"/>
  <c r="AH15" i="3"/>
  <c r="AH11" i="3"/>
  <c r="AH7" i="3"/>
  <c r="AH24" i="3"/>
  <c r="AH8" i="3"/>
  <c r="AH33" i="3"/>
  <c r="AH29" i="3"/>
  <c r="AH25" i="3"/>
  <c r="AH21" i="3"/>
  <c r="AH17" i="3"/>
  <c r="AH13" i="3"/>
  <c r="AH9" i="3"/>
  <c r="AH5" i="3"/>
  <c r="Q6" i="89" l="1"/>
  <c r="U13" i="5"/>
  <c r="Q17" i="89"/>
  <c r="U24" i="5"/>
  <c r="Q11" i="89"/>
  <c r="U11" i="5"/>
  <c r="Q27" i="89"/>
  <c r="U7" i="5"/>
  <c r="Q5" i="89"/>
  <c r="U25" i="5"/>
  <c r="Q21" i="89"/>
  <c r="U16" i="5"/>
  <c r="Q8" i="89"/>
  <c r="U34" i="5"/>
  <c r="Q15" i="89"/>
  <c r="U28" i="5"/>
  <c r="Q31" i="89"/>
  <c r="U33" i="5"/>
  <c r="Q33" i="89"/>
  <c r="U19" i="5"/>
  <c r="Q9" i="89"/>
  <c r="U9" i="5"/>
  <c r="Q25" i="89"/>
  <c r="U5" i="5"/>
  <c r="Q24" i="89"/>
  <c r="U20" i="5"/>
  <c r="Q19" i="89"/>
  <c r="U36" i="5"/>
  <c r="Q35" i="89"/>
  <c r="U31" i="5"/>
  <c r="Q13" i="89"/>
  <c r="U17" i="5"/>
  <c r="Q29" i="89"/>
  <c r="U15" i="5"/>
  <c r="Q7" i="89"/>
  <c r="U27" i="5"/>
  <c r="Q23" i="89"/>
  <c r="U4" i="5"/>
  <c r="Q3" i="89"/>
  <c r="AP4" i="3"/>
  <c r="AP5" i="3"/>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 i="3"/>
  <c r="AO12" i="3"/>
  <c r="AQ12" i="3" l="1"/>
  <c r="Q36" i="89"/>
  <c r="AO4" i="3"/>
  <c r="AQ4" i="3" s="1"/>
  <c r="AO5" i="3"/>
  <c r="AQ5" i="3" s="1"/>
  <c r="AO6" i="3"/>
  <c r="AQ6" i="3" s="1"/>
  <c r="AO7" i="3"/>
  <c r="AQ7" i="3" s="1"/>
  <c r="AO8" i="3"/>
  <c r="AQ8" i="3" s="1"/>
  <c r="AO9" i="3"/>
  <c r="AQ9" i="3" s="1"/>
  <c r="AO10" i="3"/>
  <c r="AQ10" i="3" s="1"/>
  <c r="AO11" i="3"/>
  <c r="AQ11" i="3" s="1"/>
  <c r="AO13" i="3"/>
  <c r="AQ13" i="3" s="1"/>
  <c r="AO14" i="3"/>
  <c r="AQ14" i="3" s="1"/>
  <c r="AO15" i="3"/>
  <c r="AQ15" i="3" s="1"/>
  <c r="AO16" i="3"/>
  <c r="AQ16" i="3" s="1"/>
  <c r="AO17" i="3"/>
  <c r="AQ17" i="3" s="1"/>
  <c r="AO18" i="3"/>
  <c r="AQ18" i="3" s="1"/>
  <c r="AO19" i="3"/>
  <c r="AQ19" i="3" s="1"/>
  <c r="AO20" i="3"/>
  <c r="AQ20" i="3" s="1"/>
  <c r="AO21" i="3"/>
  <c r="AQ21" i="3" s="1"/>
  <c r="AO22" i="3"/>
  <c r="AQ22" i="3" s="1"/>
  <c r="AO23" i="3"/>
  <c r="AQ23" i="3" s="1"/>
  <c r="AO24" i="3"/>
  <c r="AQ24" i="3" s="1"/>
  <c r="AO25" i="3"/>
  <c r="AQ25" i="3" s="1"/>
  <c r="AO26" i="3"/>
  <c r="AQ26" i="3" s="1"/>
  <c r="AO27" i="3"/>
  <c r="AQ27" i="3" s="1"/>
  <c r="AO28" i="3"/>
  <c r="AQ28" i="3" s="1"/>
  <c r="AO29" i="3"/>
  <c r="AQ29" i="3" s="1"/>
  <c r="AO30" i="3"/>
  <c r="AQ30" i="3" s="1"/>
  <c r="AO31" i="3"/>
  <c r="AQ31" i="3" s="1"/>
  <c r="AO32" i="3"/>
  <c r="AQ32" i="3" s="1"/>
  <c r="AO33" i="3"/>
  <c r="AQ33" i="3" s="1"/>
  <c r="AO34" i="3"/>
  <c r="AQ34" i="3" s="1"/>
  <c r="AO35" i="3"/>
  <c r="AQ35" i="3" s="1"/>
  <c r="AO3" i="3"/>
  <c r="AQ3" i="3" l="1"/>
  <c r="AC4" i="3" l="1"/>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 i="3"/>
  <c r="AB4" i="3"/>
  <c r="AD4" i="3" s="1"/>
  <c r="AB5" i="3"/>
  <c r="AD5" i="3" s="1"/>
  <c r="AB6" i="3"/>
  <c r="AB7" i="3"/>
  <c r="AB8" i="3"/>
  <c r="AD8" i="3" s="1"/>
  <c r="AB9" i="3"/>
  <c r="AD9" i="3" s="1"/>
  <c r="AB10" i="3"/>
  <c r="AB11" i="3"/>
  <c r="AB12" i="3"/>
  <c r="AD12" i="3" s="1"/>
  <c r="AB13" i="3"/>
  <c r="AD13" i="3" s="1"/>
  <c r="AB14" i="3"/>
  <c r="AB15" i="3"/>
  <c r="AB16" i="3"/>
  <c r="AD16" i="3" s="1"/>
  <c r="AB17" i="3"/>
  <c r="AD17" i="3" s="1"/>
  <c r="AB18" i="3"/>
  <c r="AB19" i="3"/>
  <c r="AB20" i="3"/>
  <c r="AD20" i="3" s="1"/>
  <c r="AB21" i="3"/>
  <c r="AD21" i="3" s="1"/>
  <c r="AB22" i="3"/>
  <c r="AB23" i="3"/>
  <c r="AB24" i="3"/>
  <c r="AD24" i="3" s="1"/>
  <c r="AB25" i="3"/>
  <c r="AD25" i="3" s="1"/>
  <c r="AB26" i="3"/>
  <c r="AB27" i="3"/>
  <c r="AB28" i="3"/>
  <c r="AD28" i="3" s="1"/>
  <c r="AB29" i="3"/>
  <c r="AD29" i="3" s="1"/>
  <c r="AB30" i="3"/>
  <c r="AB31" i="3"/>
  <c r="AB32" i="3"/>
  <c r="AD32" i="3" s="1"/>
  <c r="AB33" i="3"/>
  <c r="AD33" i="3" s="1"/>
  <c r="AB34" i="3"/>
  <c r="AB35" i="3"/>
  <c r="AB3" i="3"/>
  <c r="AD3" i="3" s="1"/>
  <c r="AD34" i="3" l="1"/>
  <c r="AD30" i="3"/>
  <c r="AD26" i="3"/>
  <c r="AD22" i="3"/>
  <c r="AD18" i="3"/>
  <c r="AD14" i="3"/>
  <c r="AD10" i="3"/>
  <c r="AD35" i="3"/>
  <c r="AD31" i="3"/>
  <c r="AD27" i="3"/>
  <c r="AD23" i="3"/>
  <c r="AD19" i="3"/>
  <c r="AD15" i="3"/>
  <c r="AD11" i="3"/>
  <c r="AD7" i="3"/>
  <c r="AD6" i="3"/>
  <c r="Y4" i="3" l="1"/>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 i="3"/>
  <c r="O4" i="3" l="1"/>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 i="3"/>
  <c r="N4" i="3" l="1"/>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 i="3"/>
  <c r="P19" i="3" l="1"/>
  <c r="M19" i="89" s="1"/>
  <c r="P31" i="3"/>
  <c r="M31" i="89" s="1"/>
  <c r="P23" i="3"/>
  <c r="M23" i="89" s="1"/>
  <c r="P11" i="3"/>
  <c r="M11" i="89" s="1"/>
  <c r="P34" i="3"/>
  <c r="M34" i="89" s="1"/>
  <c r="P30" i="3"/>
  <c r="M30" i="89" s="1"/>
  <c r="P26" i="3"/>
  <c r="M26" i="89" s="1"/>
  <c r="P22" i="3"/>
  <c r="M22" i="89" s="1"/>
  <c r="P18" i="3"/>
  <c r="M18" i="89" s="1"/>
  <c r="P14" i="3"/>
  <c r="M14" i="89" s="1"/>
  <c r="P10" i="3"/>
  <c r="M10" i="89" s="1"/>
  <c r="P6" i="3"/>
  <c r="M6" i="89" s="1"/>
  <c r="P7" i="3"/>
  <c r="M7" i="89" s="1"/>
  <c r="P33" i="3"/>
  <c r="M33" i="89" s="1"/>
  <c r="P29" i="3"/>
  <c r="M29" i="89" s="1"/>
  <c r="P25" i="3"/>
  <c r="M25" i="89" s="1"/>
  <c r="P21" i="3"/>
  <c r="M21" i="89" s="1"/>
  <c r="P17" i="3"/>
  <c r="M17" i="89" s="1"/>
  <c r="P13" i="3"/>
  <c r="M13" i="89" s="1"/>
  <c r="P9" i="3"/>
  <c r="M9" i="89" s="1"/>
  <c r="P5" i="3"/>
  <c r="M5" i="89" s="1"/>
  <c r="P35" i="3"/>
  <c r="M35" i="89" s="1"/>
  <c r="P27" i="3"/>
  <c r="M27" i="89" s="1"/>
  <c r="P15" i="3"/>
  <c r="M15" i="89" s="1"/>
  <c r="P3" i="3"/>
  <c r="M3" i="89" s="1"/>
  <c r="P32" i="3"/>
  <c r="M32" i="89" s="1"/>
  <c r="P28" i="3"/>
  <c r="M28" i="89" s="1"/>
  <c r="P24" i="3"/>
  <c r="M24" i="89" s="1"/>
  <c r="P20" i="3"/>
  <c r="M20" i="89" s="1"/>
  <c r="P16" i="3"/>
  <c r="M16" i="89" s="1"/>
  <c r="P12" i="3"/>
  <c r="M12" i="89" s="1"/>
  <c r="P8" i="3"/>
  <c r="M8" i="89" s="1"/>
  <c r="P4" i="3"/>
  <c r="M4" i="89" s="1"/>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 i="3"/>
  <c r="M36" i="89" l="1"/>
  <c r="F4" i="3" l="1"/>
  <c r="G4" i="3" s="1"/>
  <c r="F5" i="3"/>
  <c r="G5" i="3" s="1"/>
  <c r="F6" i="3"/>
  <c r="G6" i="3" s="1"/>
  <c r="F7" i="3"/>
  <c r="G7" i="3" s="1"/>
  <c r="F8" i="3"/>
  <c r="G8" i="3" s="1"/>
  <c r="F9" i="3"/>
  <c r="G9" i="3" s="1"/>
  <c r="F10" i="3"/>
  <c r="G10" i="3" s="1"/>
  <c r="F11" i="3"/>
  <c r="G11" i="3" s="1"/>
  <c r="F12" i="3"/>
  <c r="G12" i="3" s="1"/>
  <c r="F13" i="3"/>
  <c r="G13" i="3" s="1"/>
  <c r="F14" i="3"/>
  <c r="G14" i="3" s="1"/>
  <c r="F15" i="3"/>
  <c r="G15" i="3" s="1"/>
  <c r="F16" i="3"/>
  <c r="G16" i="3" s="1"/>
  <c r="F17" i="3"/>
  <c r="G17" i="3" s="1"/>
  <c r="F18" i="3"/>
  <c r="G18" i="3" s="1"/>
  <c r="F19" i="3"/>
  <c r="G19" i="3" s="1"/>
  <c r="F20" i="3"/>
  <c r="G20" i="3" s="1"/>
  <c r="F21" i="3"/>
  <c r="G21" i="3" s="1"/>
  <c r="F22" i="3"/>
  <c r="G22" i="3" s="1"/>
  <c r="F23" i="3"/>
  <c r="G23" i="3" s="1"/>
  <c r="F24" i="3"/>
  <c r="G24" i="3" s="1"/>
  <c r="F25" i="3"/>
  <c r="G25" i="3" s="1"/>
  <c r="F26" i="3"/>
  <c r="G26" i="3" s="1"/>
  <c r="F27" i="3"/>
  <c r="G27" i="3" s="1"/>
  <c r="F28" i="3"/>
  <c r="G28" i="3" s="1"/>
  <c r="F29" i="3"/>
  <c r="G29" i="3" s="1"/>
  <c r="F30" i="3"/>
  <c r="G30" i="3" s="1"/>
  <c r="F31" i="3"/>
  <c r="G31" i="3" s="1"/>
  <c r="F32" i="3"/>
  <c r="G32" i="3" s="1"/>
  <c r="F33" i="3"/>
  <c r="G33" i="3" s="1"/>
  <c r="F34" i="3"/>
  <c r="G34" i="3" s="1"/>
  <c r="F35" i="3"/>
  <c r="G35" i="3" s="1"/>
  <c r="F3" i="3"/>
  <c r="G3" i="3" l="1"/>
  <c r="BS4" i="75" l="1"/>
  <c r="BT4" i="75" s="1"/>
  <c r="BS5" i="75"/>
  <c r="BT5" i="75" s="1"/>
  <c r="BS6" i="75"/>
  <c r="BT6" i="75" s="1"/>
  <c r="BS7" i="75"/>
  <c r="BT7" i="75" s="1"/>
  <c r="BS8" i="75"/>
  <c r="BT8" i="75" s="1"/>
  <c r="BS9" i="75"/>
  <c r="BT9" i="75" s="1"/>
  <c r="BS10" i="75"/>
  <c r="BT10" i="75" s="1"/>
  <c r="BS11" i="75"/>
  <c r="BT11" i="75" s="1"/>
  <c r="BS12" i="75"/>
  <c r="BT12" i="75" s="1"/>
  <c r="BS13" i="75"/>
  <c r="BT13" i="75" s="1"/>
  <c r="BS14" i="75"/>
  <c r="BT14" i="75" s="1"/>
  <c r="BS15" i="75"/>
  <c r="BT15" i="75" s="1"/>
  <c r="BS16" i="75"/>
  <c r="BT16" i="75" s="1"/>
  <c r="BS17" i="75"/>
  <c r="BT17" i="75" s="1"/>
  <c r="BS18" i="75"/>
  <c r="BT18" i="75" s="1"/>
  <c r="BS19" i="75"/>
  <c r="BT19" i="75" s="1"/>
  <c r="BS20" i="75"/>
  <c r="BT20" i="75" s="1"/>
  <c r="BS21" i="75"/>
  <c r="BT21" i="75" s="1"/>
  <c r="BS22" i="75"/>
  <c r="BT22" i="75" s="1"/>
  <c r="BS23" i="75"/>
  <c r="BT23" i="75" s="1"/>
  <c r="BS24" i="75"/>
  <c r="BT24" i="75" s="1"/>
  <c r="BS25" i="75"/>
  <c r="BT25" i="75" s="1"/>
  <c r="BS26" i="75"/>
  <c r="BT26" i="75" s="1"/>
  <c r="BS27" i="75"/>
  <c r="BT27" i="75" s="1"/>
  <c r="BS28" i="75"/>
  <c r="BT28" i="75" s="1"/>
  <c r="BS29" i="75"/>
  <c r="BT29" i="75" s="1"/>
  <c r="BS30" i="75"/>
  <c r="BT30" i="75" s="1"/>
  <c r="BS31" i="75"/>
  <c r="BT31" i="75" s="1"/>
  <c r="BS32" i="75"/>
  <c r="BT32" i="75" s="1"/>
  <c r="BS33" i="75"/>
  <c r="BT33" i="75" s="1"/>
  <c r="BS34" i="75"/>
  <c r="BT34" i="75" s="1"/>
  <c r="BS35" i="75"/>
  <c r="BT35" i="75" s="1"/>
  <c r="BS3" i="75"/>
  <c r="BT3" i="75" s="1"/>
  <c r="BU4" i="75"/>
  <c r="BU5" i="75"/>
  <c r="BU6" i="75"/>
  <c r="BU7" i="75"/>
  <c r="BU8" i="75"/>
  <c r="BU9" i="75"/>
  <c r="BU10" i="75"/>
  <c r="BU11" i="75"/>
  <c r="BU12" i="75"/>
  <c r="BU13" i="75"/>
  <c r="BU14" i="75"/>
  <c r="BU15" i="75"/>
  <c r="BU16" i="75"/>
  <c r="BU17" i="75"/>
  <c r="BU18" i="75"/>
  <c r="BU19" i="75"/>
  <c r="BU20" i="75"/>
  <c r="BU21" i="75"/>
  <c r="BU22" i="75"/>
  <c r="BU23" i="75"/>
  <c r="BU24" i="75"/>
  <c r="BU25" i="75"/>
  <c r="BU26" i="75"/>
  <c r="BU27" i="75"/>
  <c r="BU28" i="75"/>
  <c r="BU29" i="75"/>
  <c r="BU30" i="75"/>
  <c r="BU31" i="75"/>
  <c r="BU32" i="75"/>
  <c r="BU33" i="75"/>
  <c r="BU34" i="75"/>
  <c r="BU35" i="75"/>
  <c r="BU3" i="75"/>
  <c r="BV35" i="75" l="1"/>
  <c r="J35" i="89" s="1"/>
  <c r="BV31" i="75"/>
  <c r="J31" i="89" s="1"/>
  <c r="BV27" i="75"/>
  <c r="J27" i="89" s="1"/>
  <c r="BV23" i="75"/>
  <c r="J23" i="89" s="1"/>
  <c r="BV19" i="75"/>
  <c r="J19" i="89" s="1"/>
  <c r="BV15" i="75"/>
  <c r="J15" i="89" s="1"/>
  <c r="BV11" i="75"/>
  <c r="J11" i="89" s="1"/>
  <c r="BV7" i="75"/>
  <c r="J7" i="89" s="1"/>
  <c r="BV34" i="75"/>
  <c r="J34" i="89" s="1"/>
  <c r="BV30" i="75"/>
  <c r="J30" i="89" s="1"/>
  <c r="BV26" i="75"/>
  <c r="J26" i="89" s="1"/>
  <c r="BV22" i="75"/>
  <c r="J22" i="89" s="1"/>
  <c r="BV18" i="75"/>
  <c r="J18" i="89" s="1"/>
  <c r="BV14" i="75"/>
  <c r="J14" i="89" s="1"/>
  <c r="BV10" i="75"/>
  <c r="J10" i="89" s="1"/>
  <c r="BV6" i="75"/>
  <c r="J6" i="89" s="1"/>
  <c r="BV33" i="75"/>
  <c r="J33" i="89" s="1"/>
  <c r="BV29" i="75"/>
  <c r="J29" i="89" s="1"/>
  <c r="BV25" i="75"/>
  <c r="J25" i="89" s="1"/>
  <c r="BV21" i="75"/>
  <c r="J21" i="89" s="1"/>
  <c r="BV17" i="75"/>
  <c r="J17" i="89" s="1"/>
  <c r="BV13" i="75"/>
  <c r="J13" i="89" s="1"/>
  <c r="BV9" i="75"/>
  <c r="J9" i="89" s="1"/>
  <c r="BV5" i="75"/>
  <c r="J5" i="89" s="1"/>
  <c r="BV3" i="75"/>
  <c r="J3" i="89" s="1"/>
  <c r="BV32" i="75"/>
  <c r="J32" i="89" s="1"/>
  <c r="BV28" i="75"/>
  <c r="J28" i="89" s="1"/>
  <c r="BV24" i="75"/>
  <c r="J24" i="89" s="1"/>
  <c r="BV20" i="75"/>
  <c r="J20" i="89" s="1"/>
  <c r="BV16" i="75"/>
  <c r="J16" i="89" s="1"/>
  <c r="BV12" i="75"/>
  <c r="J12" i="89" s="1"/>
  <c r="BV8" i="75"/>
  <c r="J8" i="89" s="1"/>
  <c r="BV4" i="75"/>
  <c r="J4" i="89" s="1"/>
  <c r="J36" i="89" l="1"/>
  <c r="K7" i="5"/>
  <c r="K34" i="5"/>
  <c r="K32" i="5"/>
  <c r="K30" i="5"/>
  <c r="K12" i="5"/>
  <c r="K19" i="5"/>
  <c r="K9" i="5"/>
  <c r="K35" i="5"/>
  <c r="K20" i="5"/>
  <c r="K36" i="5"/>
  <c r="K26" i="5"/>
  <c r="K16" i="5"/>
  <c r="K25" i="5"/>
  <c r="K28" i="5"/>
  <c r="K8" i="5"/>
  <c r="K29" i="5"/>
  <c r="K31" i="5"/>
  <c r="K17" i="5"/>
  <c r="K15" i="5"/>
  <c r="K27" i="5"/>
  <c r="K14" i="5"/>
  <c r="K10" i="5"/>
  <c r="K5" i="5"/>
  <c r="K18" i="5"/>
  <c r="K6" i="5"/>
  <c r="K23" i="5"/>
  <c r="K4" i="5"/>
  <c r="K13" i="5"/>
  <c r="K33" i="5"/>
  <c r="K24" i="5"/>
  <c r="K11" i="5"/>
  <c r="K22" i="5"/>
  <c r="K21" i="5"/>
  <c r="BQ4" i="75"/>
  <c r="BQ5" i="75"/>
  <c r="BQ6" i="75"/>
  <c r="BQ7" i="75"/>
  <c r="BQ8" i="75"/>
  <c r="BQ9" i="75"/>
  <c r="BQ10" i="75"/>
  <c r="BQ11" i="75"/>
  <c r="BQ12" i="75"/>
  <c r="BQ13" i="75"/>
  <c r="BQ14" i="75"/>
  <c r="BQ15" i="75"/>
  <c r="BQ16" i="75"/>
  <c r="BQ17" i="75"/>
  <c r="BQ18" i="75"/>
  <c r="BQ19" i="75"/>
  <c r="BQ20" i="75"/>
  <c r="BQ21" i="75"/>
  <c r="BQ22" i="75"/>
  <c r="BQ23" i="75"/>
  <c r="BQ24" i="75"/>
  <c r="BQ25" i="75"/>
  <c r="BQ26" i="75"/>
  <c r="BQ27" i="75"/>
  <c r="BQ28" i="75"/>
  <c r="BQ29" i="75"/>
  <c r="BQ30" i="75"/>
  <c r="BQ31" i="75"/>
  <c r="BQ32" i="75"/>
  <c r="BQ33" i="75"/>
  <c r="BQ34" i="75"/>
  <c r="BQ35" i="75"/>
  <c r="BQ3" i="75"/>
  <c r="BP4" i="75"/>
  <c r="BR4" i="75" s="1"/>
  <c r="BP5" i="75"/>
  <c r="BP6" i="75"/>
  <c r="BP7" i="75"/>
  <c r="BP8" i="75"/>
  <c r="BR8" i="75" s="1"/>
  <c r="BP9" i="75"/>
  <c r="BP10" i="75"/>
  <c r="BP11" i="75"/>
  <c r="BP12" i="75"/>
  <c r="BP13" i="75"/>
  <c r="BP14" i="75"/>
  <c r="BP15" i="75"/>
  <c r="BP16" i="75"/>
  <c r="BP17" i="75"/>
  <c r="BP18" i="75"/>
  <c r="BP19" i="75"/>
  <c r="BP20" i="75"/>
  <c r="BP21" i="75"/>
  <c r="BP22" i="75"/>
  <c r="BP23" i="75"/>
  <c r="BP24" i="75"/>
  <c r="BP25" i="75"/>
  <c r="BP26" i="75"/>
  <c r="BP27" i="75"/>
  <c r="BR27" i="75" s="1"/>
  <c r="I27" i="89" s="1"/>
  <c r="BP28" i="75"/>
  <c r="BP29" i="75"/>
  <c r="BP30" i="75"/>
  <c r="BP31" i="75"/>
  <c r="BP32" i="75"/>
  <c r="BP33" i="75"/>
  <c r="BP34" i="75"/>
  <c r="BP35" i="75"/>
  <c r="BR35" i="75" s="1"/>
  <c r="I35" i="89" s="1"/>
  <c r="BP3" i="75"/>
  <c r="BR3" i="75" s="1"/>
  <c r="I3" i="89" s="1"/>
  <c r="BR31" i="75" l="1"/>
  <c r="I31" i="89" s="1"/>
  <c r="BR23" i="75"/>
  <c r="I23" i="89" s="1"/>
  <c r="BR15" i="75"/>
  <c r="I15" i="89" s="1"/>
  <c r="BR7" i="75"/>
  <c r="I7" i="89" s="1"/>
  <c r="BR19" i="75"/>
  <c r="I19" i="89" s="1"/>
  <c r="BR11" i="75"/>
  <c r="I11" i="89" s="1"/>
  <c r="BR33" i="75"/>
  <c r="I33" i="89" s="1"/>
  <c r="BR29" i="75"/>
  <c r="I29" i="89" s="1"/>
  <c r="BR25" i="75"/>
  <c r="I25" i="89" s="1"/>
  <c r="BR21" i="75"/>
  <c r="I21" i="89" s="1"/>
  <c r="BR17" i="75"/>
  <c r="I17" i="89" s="1"/>
  <c r="BR13" i="75"/>
  <c r="I13" i="89" s="1"/>
  <c r="BR9" i="75"/>
  <c r="I9" i="89" s="1"/>
  <c r="BR5" i="75"/>
  <c r="I5" i="89" s="1"/>
  <c r="BW8" i="75"/>
  <c r="I8" i="89"/>
  <c r="BW4" i="75"/>
  <c r="I4" i="89"/>
  <c r="BR34" i="75"/>
  <c r="I34" i="89" s="1"/>
  <c r="BR30" i="75"/>
  <c r="I30" i="89" s="1"/>
  <c r="BR26" i="75"/>
  <c r="I26" i="89" s="1"/>
  <c r="BR22" i="75"/>
  <c r="BR18" i="75"/>
  <c r="I18" i="89" s="1"/>
  <c r="BR14" i="75"/>
  <c r="I14" i="89" s="1"/>
  <c r="BR10" i="75"/>
  <c r="I10" i="89" s="1"/>
  <c r="BR6" i="75"/>
  <c r="BR32" i="75"/>
  <c r="BR28" i="75"/>
  <c r="J12" i="5" s="1"/>
  <c r="BR24" i="75"/>
  <c r="BR20" i="75"/>
  <c r="BR16" i="75"/>
  <c r="BR12" i="75"/>
  <c r="J30" i="5" s="1"/>
  <c r="BW33" i="75"/>
  <c r="BW21" i="75"/>
  <c r="BW9" i="75"/>
  <c r="BW25" i="75"/>
  <c r="BW13" i="75"/>
  <c r="BW31" i="75"/>
  <c r="BW27" i="75"/>
  <c r="BW23" i="75"/>
  <c r="BW19" i="75"/>
  <c r="BW15" i="75"/>
  <c r="BW11" i="75"/>
  <c r="BW7" i="75"/>
  <c r="BW17" i="75"/>
  <c r="BW35" i="75"/>
  <c r="BW34" i="75"/>
  <c r="BW30" i="75"/>
  <c r="BW26" i="75"/>
  <c r="BW18" i="75"/>
  <c r="BW10" i="75"/>
  <c r="J29" i="5"/>
  <c r="J8" i="5"/>
  <c r="J6" i="5"/>
  <c r="J5" i="5"/>
  <c r="J16" i="5"/>
  <c r="BW29" i="75" l="1"/>
  <c r="BW14" i="75"/>
  <c r="BW5" i="75"/>
  <c r="BW24" i="75"/>
  <c r="I24" i="89"/>
  <c r="BW12" i="75"/>
  <c r="L30" i="5" s="1"/>
  <c r="I12" i="89"/>
  <c r="BW28" i="75"/>
  <c r="L12" i="5" s="1"/>
  <c r="I28" i="89"/>
  <c r="BW16" i="75"/>
  <c r="L8" i="5" s="1"/>
  <c r="I16" i="89"/>
  <c r="BW32" i="75"/>
  <c r="L29" i="5" s="1"/>
  <c r="I32" i="89"/>
  <c r="BW20" i="75"/>
  <c r="L23" i="5" s="1"/>
  <c r="I20" i="89"/>
  <c r="BW6" i="75"/>
  <c r="I6" i="89"/>
  <c r="BW22" i="75"/>
  <c r="I22" i="89"/>
  <c r="J23" i="5"/>
  <c r="L16" i="5"/>
  <c r="L5" i="5"/>
  <c r="L6" i="5"/>
  <c r="J32" i="5"/>
  <c r="J27" i="5"/>
  <c r="J31" i="5"/>
  <c r="J17" i="5"/>
  <c r="J18" i="5"/>
  <c r="J35" i="5"/>
  <c r="J11" i="5"/>
  <c r="J24" i="5"/>
  <c r="J13" i="5"/>
  <c r="J33" i="5"/>
  <c r="J21" i="5"/>
  <c r="J15" i="5"/>
  <c r="J14" i="5"/>
  <c r="J26" i="5"/>
  <c r="J34" i="5"/>
  <c r="J28" i="5"/>
  <c r="J7" i="5"/>
  <c r="J25" i="5"/>
  <c r="J22" i="5"/>
  <c r="J10" i="5"/>
  <c r="J20" i="5"/>
  <c r="J36" i="5"/>
  <c r="J19" i="5"/>
  <c r="J9" i="5"/>
  <c r="I36" i="89" l="1"/>
  <c r="L19" i="5"/>
  <c r="L7" i="5"/>
  <c r="L21" i="5"/>
  <c r="L18" i="5"/>
  <c r="L31" i="5"/>
  <c r="L32" i="5"/>
  <c r="L20" i="5"/>
  <c r="L34" i="5"/>
  <c r="L13" i="5"/>
  <c r="L9" i="5"/>
  <c r="L10" i="5"/>
  <c r="L28" i="5"/>
  <c r="L15" i="5"/>
  <c r="L24" i="5"/>
  <c r="L35" i="5"/>
  <c r="L17" i="5"/>
  <c r="L27" i="5"/>
  <c r="L22" i="5"/>
  <c r="L14" i="5"/>
  <c r="L11" i="5"/>
  <c r="L36" i="5"/>
  <c r="L25" i="5"/>
  <c r="L26" i="5"/>
  <c r="L33" i="5"/>
  <c r="N4" i="75"/>
  <c r="O4" i="75"/>
  <c r="N5" i="75"/>
  <c r="O5" i="75"/>
  <c r="N6" i="75"/>
  <c r="O6" i="75"/>
  <c r="N7" i="75"/>
  <c r="O7" i="75"/>
  <c r="N8" i="75"/>
  <c r="O8" i="75"/>
  <c r="N9" i="75"/>
  <c r="O9" i="75"/>
  <c r="N10" i="75"/>
  <c r="O10" i="75"/>
  <c r="N11" i="75"/>
  <c r="O11" i="75"/>
  <c r="N12" i="75"/>
  <c r="O12" i="75"/>
  <c r="N13" i="75"/>
  <c r="O13" i="75"/>
  <c r="N14" i="75"/>
  <c r="O14" i="75"/>
  <c r="N15" i="75"/>
  <c r="O15" i="75"/>
  <c r="N16" i="75"/>
  <c r="O16" i="75"/>
  <c r="N17" i="75"/>
  <c r="O17" i="75"/>
  <c r="N18" i="75"/>
  <c r="O18" i="75"/>
  <c r="N19" i="75"/>
  <c r="O19" i="75"/>
  <c r="N20" i="75"/>
  <c r="O20" i="75"/>
  <c r="N21" i="75"/>
  <c r="O21" i="75"/>
  <c r="N22" i="75"/>
  <c r="O22" i="75"/>
  <c r="N23" i="75"/>
  <c r="O23" i="75"/>
  <c r="N24" i="75"/>
  <c r="O24" i="75"/>
  <c r="N25" i="75"/>
  <c r="O25" i="75"/>
  <c r="N26" i="75"/>
  <c r="O26" i="75"/>
  <c r="N27" i="75"/>
  <c r="O27" i="75"/>
  <c r="N28" i="75"/>
  <c r="O28" i="75"/>
  <c r="N29" i="75"/>
  <c r="O29" i="75"/>
  <c r="N30" i="75"/>
  <c r="O30" i="75"/>
  <c r="N31" i="75"/>
  <c r="O31" i="75"/>
  <c r="N32" i="75"/>
  <c r="O32" i="75"/>
  <c r="N33" i="75"/>
  <c r="O33" i="75"/>
  <c r="N34" i="75"/>
  <c r="O34" i="75"/>
  <c r="N35" i="75"/>
  <c r="O35" i="75"/>
  <c r="O3" i="75"/>
  <c r="N3" i="75"/>
  <c r="BC4" i="75"/>
  <c r="BC5" i="75"/>
  <c r="BC6" i="75"/>
  <c r="BC7" i="75"/>
  <c r="BC8" i="75"/>
  <c r="BC9" i="75"/>
  <c r="BC10" i="75"/>
  <c r="BC11" i="75"/>
  <c r="BC12" i="75"/>
  <c r="BC13" i="75"/>
  <c r="BC14" i="75"/>
  <c r="BC15" i="75"/>
  <c r="BC16" i="75"/>
  <c r="BC17" i="75"/>
  <c r="BC18" i="75"/>
  <c r="BC19" i="75"/>
  <c r="BC20" i="75"/>
  <c r="BC21" i="75"/>
  <c r="BC22" i="75"/>
  <c r="BC23" i="75"/>
  <c r="BC24" i="75"/>
  <c r="BC25" i="75"/>
  <c r="BC26" i="75"/>
  <c r="BC27" i="75"/>
  <c r="BC28" i="75"/>
  <c r="BC29" i="75"/>
  <c r="BC30" i="75"/>
  <c r="BC31" i="75"/>
  <c r="BC32" i="75"/>
  <c r="BC33" i="75"/>
  <c r="BC34" i="75"/>
  <c r="BC35" i="75"/>
  <c r="BC3" i="75"/>
  <c r="BF4" i="75"/>
  <c r="BF5" i="75"/>
  <c r="BF6" i="75"/>
  <c r="BF7" i="75"/>
  <c r="BF8" i="75"/>
  <c r="BF9" i="75"/>
  <c r="BF10" i="75"/>
  <c r="BF11" i="75"/>
  <c r="BF12" i="75"/>
  <c r="BF13" i="75"/>
  <c r="BF14" i="75"/>
  <c r="BF15" i="75"/>
  <c r="BF16" i="75"/>
  <c r="BF17" i="75"/>
  <c r="BF18" i="75"/>
  <c r="BF19" i="75"/>
  <c r="BF20" i="75"/>
  <c r="BF21" i="75"/>
  <c r="BF22" i="75"/>
  <c r="BF23" i="75"/>
  <c r="BF24" i="75"/>
  <c r="BF25" i="75"/>
  <c r="BF26" i="75"/>
  <c r="BF27" i="75"/>
  <c r="BF28" i="75"/>
  <c r="BF29" i="75"/>
  <c r="BF30" i="75"/>
  <c r="BF31" i="75"/>
  <c r="BF32" i="75"/>
  <c r="BF33" i="75"/>
  <c r="BF34" i="75"/>
  <c r="BF35" i="75"/>
  <c r="BF3" i="75"/>
  <c r="Y4" i="75" l="1"/>
  <c r="Z4" i="75"/>
  <c r="AN4" i="75" s="1"/>
  <c r="Y5" i="75"/>
  <c r="AM5" i="75" s="1"/>
  <c r="Z5" i="75"/>
  <c r="AN5" i="75" s="1"/>
  <c r="Y6" i="75"/>
  <c r="Z6" i="75"/>
  <c r="AN6" i="75" s="1"/>
  <c r="Y7" i="75"/>
  <c r="AM7" i="75" s="1"/>
  <c r="Z7" i="75"/>
  <c r="AN7" i="75" s="1"/>
  <c r="Y8" i="75"/>
  <c r="Z8" i="75"/>
  <c r="AN8" i="75" s="1"/>
  <c r="Y9" i="75"/>
  <c r="AM9" i="75" s="1"/>
  <c r="Z9" i="75"/>
  <c r="AN9" i="75" s="1"/>
  <c r="Y10" i="75"/>
  <c r="Z10" i="75"/>
  <c r="AN10" i="75" s="1"/>
  <c r="Y11" i="75"/>
  <c r="AM11" i="75" s="1"/>
  <c r="Z11" i="75"/>
  <c r="AN11" i="75" s="1"/>
  <c r="Y12" i="75"/>
  <c r="Z12" i="75"/>
  <c r="AN12" i="75" s="1"/>
  <c r="Y13" i="75"/>
  <c r="AM13" i="75" s="1"/>
  <c r="Z13" i="75"/>
  <c r="AN13" i="75" s="1"/>
  <c r="Y14" i="75"/>
  <c r="Z14" i="75"/>
  <c r="AN14" i="75" s="1"/>
  <c r="Y15" i="75"/>
  <c r="AM15" i="75" s="1"/>
  <c r="Z15" i="75"/>
  <c r="AN15" i="75" s="1"/>
  <c r="Y16" i="75"/>
  <c r="Z16" i="75"/>
  <c r="AN16" i="75" s="1"/>
  <c r="Y17" i="75"/>
  <c r="AM17" i="75" s="1"/>
  <c r="Z17" i="75"/>
  <c r="AN17" i="75" s="1"/>
  <c r="Y18" i="75"/>
  <c r="Z18" i="75"/>
  <c r="AN18" i="75" s="1"/>
  <c r="Y19" i="75"/>
  <c r="AM19" i="75" s="1"/>
  <c r="Z19" i="75"/>
  <c r="AN19" i="75" s="1"/>
  <c r="Y20" i="75"/>
  <c r="Z20" i="75"/>
  <c r="AN20" i="75" s="1"/>
  <c r="Y21" i="75"/>
  <c r="AM21" i="75" s="1"/>
  <c r="Z21" i="75"/>
  <c r="AN21" i="75" s="1"/>
  <c r="Y22" i="75"/>
  <c r="Z22" i="75"/>
  <c r="AN22" i="75" s="1"/>
  <c r="Y23" i="75"/>
  <c r="AM23" i="75" s="1"/>
  <c r="Z23" i="75"/>
  <c r="AN23" i="75" s="1"/>
  <c r="Y24" i="75"/>
  <c r="Z24" i="75"/>
  <c r="AN24" i="75" s="1"/>
  <c r="Y25" i="75"/>
  <c r="AM25" i="75" s="1"/>
  <c r="Z25" i="75"/>
  <c r="AN25" i="75" s="1"/>
  <c r="Y26" i="75"/>
  <c r="Z26" i="75"/>
  <c r="AN26" i="75" s="1"/>
  <c r="Y27" i="75"/>
  <c r="AM27" i="75" s="1"/>
  <c r="Z27" i="75"/>
  <c r="AN27" i="75" s="1"/>
  <c r="Y28" i="75"/>
  <c r="Z28" i="75"/>
  <c r="AN28" i="75" s="1"/>
  <c r="Y29" i="75"/>
  <c r="AM29" i="75" s="1"/>
  <c r="Z29" i="75"/>
  <c r="AN29" i="75" s="1"/>
  <c r="Y30" i="75"/>
  <c r="Z30" i="75"/>
  <c r="AN30" i="75" s="1"/>
  <c r="Y31" i="75"/>
  <c r="AM31" i="75" s="1"/>
  <c r="Z31" i="75"/>
  <c r="AN31" i="75" s="1"/>
  <c r="Y32" i="75"/>
  <c r="Z32" i="75"/>
  <c r="AN32" i="75" s="1"/>
  <c r="Y33" i="75"/>
  <c r="AM33" i="75" s="1"/>
  <c r="Z33" i="75"/>
  <c r="AN33" i="75" s="1"/>
  <c r="Y34" i="75"/>
  <c r="Z34" i="75"/>
  <c r="AN34" i="75" s="1"/>
  <c r="Y35" i="75"/>
  <c r="AM35" i="75" s="1"/>
  <c r="Z35" i="75"/>
  <c r="AN35" i="75" s="1"/>
  <c r="Z3" i="75"/>
  <c r="AN3" i="75" s="1"/>
  <c r="Y3" i="75"/>
  <c r="AM3" i="75" s="1"/>
  <c r="P4" i="75"/>
  <c r="P5" i="75"/>
  <c r="P6" i="75"/>
  <c r="P7" i="75"/>
  <c r="P8" i="75"/>
  <c r="P9" i="75"/>
  <c r="P10" i="75"/>
  <c r="P11" i="75"/>
  <c r="P12" i="75"/>
  <c r="P13" i="75"/>
  <c r="P14" i="75"/>
  <c r="P15" i="75"/>
  <c r="P16" i="75"/>
  <c r="P17" i="75"/>
  <c r="P18" i="75"/>
  <c r="P19" i="75"/>
  <c r="P20" i="75"/>
  <c r="P21" i="75"/>
  <c r="P22" i="75"/>
  <c r="P23" i="75"/>
  <c r="P24" i="75"/>
  <c r="P25" i="75"/>
  <c r="P26" i="75"/>
  <c r="P27" i="75"/>
  <c r="P28" i="75"/>
  <c r="P29" i="75"/>
  <c r="P30" i="75"/>
  <c r="P31" i="75"/>
  <c r="P32" i="75"/>
  <c r="P33" i="75"/>
  <c r="P34" i="75"/>
  <c r="P35" i="75"/>
  <c r="P3" i="75"/>
  <c r="AM34" i="75" l="1"/>
  <c r="AO34" i="75" s="1"/>
  <c r="BE34" i="75" s="1"/>
  <c r="AM32" i="75"/>
  <c r="AO32" i="75" s="1"/>
  <c r="BE32" i="75" s="1"/>
  <c r="AM30" i="75"/>
  <c r="AO30" i="75" s="1"/>
  <c r="BE30" i="75" s="1"/>
  <c r="AM28" i="75"/>
  <c r="AO28" i="75" s="1"/>
  <c r="BE28" i="75" s="1"/>
  <c r="AM26" i="75"/>
  <c r="AO26" i="75" s="1"/>
  <c r="BE26" i="75" s="1"/>
  <c r="AM24" i="75"/>
  <c r="AO24" i="75" s="1"/>
  <c r="BE24" i="75" s="1"/>
  <c r="AM22" i="75"/>
  <c r="AO22" i="75" s="1"/>
  <c r="BE22" i="75" s="1"/>
  <c r="AM20" i="75"/>
  <c r="AO20" i="75" s="1"/>
  <c r="BE20" i="75" s="1"/>
  <c r="AM18" i="75"/>
  <c r="AO18" i="75" s="1"/>
  <c r="BE18" i="75" s="1"/>
  <c r="AM16" i="75"/>
  <c r="AO16" i="75" s="1"/>
  <c r="BE16" i="75" s="1"/>
  <c r="AM14" i="75"/>
  <c r="AO14" i="75" s="1"/>
  <c r="BE14" i="75" s="1"/>
  <c r="AM12" i="75"/>
  <c r="AO12" i="75" s="1"/>
  <c r="BE12" i="75" s="1"/>
  <c r="AM10" i="75"/>
  <c r="AO10" i="75" s="1"/>
  <c r="BE10" i="75" s="1"/>
  <c r="AM8" i="75"/>
  <c r="AO8" i="75" s="1"/>
  <c r="BE8" i="75" s="1"/>
  <c r="AM6" i="75"/>
  <c r="AO6" i="75" s="1"/>
  <c r="BE6" i="75" s="1"/>
  <c r="AM4" i="75"/>
  <c r="AO4" i="75" s="1"/>
  <c r="BE4" i="75" s="1"/>
  <c r="AO35" i="75"/>
  <c r="BE35" i="75" s="1"/>
  <c r="AO33" i="75"/>
  <c r="BE33" i="75" s="1"/>
  <c r="AO31" i="75"/>
  <c r="BE31" i="75" s="1"/>
  <c r="AO29" i="75"/>
  <c r="BE29" i="75" s="1"/>
  <c r="AO27" i="75"/>
  <c r="BE27" i="75" s="1"/>
  <c r="AO25" i="75"/>
  <c r="BE25" i="75" s="1"/>
  <c r="AO23" i="75"/>
  <c r="BE23" i="75" s="1"/>
  <c r="AO21" i="75"/>
  <c r="BE21" i="75" s="1"/>
  <c r="AO19" i="75"/>
  <c r="BE19" i="75" s="1"/>
  <c r="AO17" i="75"/>
  <c r="BE17" i="75" s="1"/>
  <c r="AO15" i="75"/>
  <c r="BE15" i="75" s="1"/>
  <c r="AO13" i="75"/>
  <c r="BE13" i="75" s="1"/>
  <c r="AO11" i="75"/>
  <c r="BE11" i="75" s="1"/>
  <c r="AO9" i="75"/>
  <c r="BE9" i="75" s="1"/>
  <c r="AO7" i="75"/>
  <c r="BE7" i="75" s="1"/>
  <c r="AO5" i="75"/>
  <c r="BE5" i="75" s="1"/>
  <c r="AO3" i="75"/>
  <c r="BE3" i="75" s="1"/>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C4" i="4"/>
  <c r="E4" i="4" s="1"/>
  <c r="T4" i="89" s="1"/>
  <c r="C5" i="4"/>
  <c r="E5" i="4" s="1"/>
  <c r="T5" i="89" s="1"/>
  <c r="C6" i="4"/>
  <c r="E6" i="4" s="1"/>
  <c r="T6" i="89" s="1"/>
  <c r="C7" i="4"/>
  <c r="C8" i="4"/>
  <c r="E8" i="4" s="1"/>
  <c r="T8" i="89" s="1"/>
  <c r="C9" i="4"/>
  <c r="E9" i="4" s="1"/>
  <c r="T9" i="89" s="1"/>
  <c r="C10" i="4"/>
  <c r="C11" i="4"/>
  <c r="C12" i="4"/>
  <c r="E12" i="4" s="1"/>
  <c r="T12" i="89" s="1"/>
  <c r="C13" i="4"/>
  <c r="E13" i="4" s="1"/>
  <c r="T13" i="89" s="1"/>
  <c r="C14" i="4"/>
  <c r="C15" i="4"/>
  <c r="C16" i="4"/>
  <c r="E16" i="4" s="1"/>
  <c r="T16" i="89" s="1"/>
  <c r="C17" i="4"/>
  <c r="E17" i="4" s="1"/>
  <c r="T17" i="89" s="1"/>
  <c r="C18" i="4"/>
  <c r="E18" i="4" s="1"/>
  <c r="T18" i="89" s="1"/>
  <c r="C19" i="4"/>
  <c r="C20" i="4"/>
  <c r="E20" i="4" s="1"/>
  <c r="T20" i="89" s="1"/>
  <c r="C21" i="4"/>
  <c r="E21" i="4" s="1"/>
  <c r="T21" i="89" s="1"/>
  <c r="C22" i="4"/>
  <c r="C23" i="4"/>
  <c r="C24" i="4"/>
  <c r="E24" i="4" s="1"/>
  <c r="T24" i="89" s="1"/>
  <c r="C25" i="4"/>
  <c r="E25" i="4" s="1"/>
  <c r="T25" i="89" s="1"/>
  <c r="C26" i="4"/>
  <c r="E26" i="4" s="1"/>
  <c r="T26" i="89" s="1"/>
  <c r="C27" i="4"/>
  <c r="C28" i="4"/>
  <c r="E28" i="4" s="1"/>
  <c r="T28" i="89" s="1"/>
  <c r="C29" i="4"/>
  <c r="E29" i="4" s="1"/>
  <c r="T29" i="89" s="1"/>
  <c r="C30" i="4"/>
  <c r="C31" i="4"/>
  <c r="C32" i="4"/>
  <c r="E32" i="4" s="1"/>
  <c r="T32" i="89" s="1"/>
  <c r="C33" i="4"/>
  <c r="E33" i="4" s="1"/>
  <c r="T33" i="89" s="1"/>
  <c r="C34" i="4"/>
  <c r="C35" i="4"/>
  <c r="C3" i="4"/>
  <c r="F3" i="4"/>
  <c r="AL3" i="75"/>
  <c r="AL4" i="75"/>
  <c r="AL5" i="75"/>
  <c r="AL6" i="75"/>
  <c r="AL7" i="75"/>
  <c r="AL8" i="75"/>
  <c r="AL9" i="75"/>
  <c r="AL10" i="75"/>
  <c r="AL11" i="75"/>
  <c r="AL12" i="75"/>
  <c r="AL13" i="75"/>
  <c r="AL14" i="75"/>
  <c r="AL15" i="75"/>
  <c r="AL16" i="75"/>
  <c r="AL17" i="75"/>
  <c r="AL18" i="75"/>
  <c r="AL19" i="75"/>
  <c r="AL20" i="75"/>
  <c r="AL21" i="75"/>
  <c r="AL22" i="75"/>
  <c r="AL23" i="75"/>
  <c r="AL24" i="75"/>
  <c r="AL25" i="75"/>
  <c r="AL26" i="75"/>
  <c r="AL27" i="75"/>
  <c r="AL28" i="75"/>
  <c r="AL29" i="75"/>
  <c r="AL30" i="75"/>
  <c r="AL31" i="75"/>
  <c r="AL32" i="75"/>
  <c r="AL33" i="75"/>
  <c r="AL34" i="75"/>
  <c r="AL35" i="75"/>
  <c r="A5" i="79"/>
  <c r="A26" i="79"/>
  <c r="A6" i="79"/>
  <c r="A7" i="79"/>
  <c r="A18" i="79"/>
  <c r="A27" i="79"/>
  <c r="A28" i="79"/>
  <c r="A29" i="79"/>
  <c r="A30" i="79"/>
  <c r="A19" i="79"/>
  <c r="A8" i="79"/>
  <c r="A9" i="79"/>
  <c r="A10" i="79"/>
  <c r="A31" i="79"/>
  <c r="A20" i="79"/>
  <c r="A11" i="79"/>
  <c r="A21" i="79"/>
  <c r="A32" i="79"/>
  <c r="A12" i="79"/>
  <c r="A22" i="79"/>
  <c r="A13" i="79"/>
  <c r="A23" i="79"/>
  <c r="A24" i="79"/>
  <c r="A25" i="79"/>
  <c r="A33" i="79"/>
  <c r="A34" i="79"/>
  <c r="A14" i="79"/>
  <c r="A15" i="79"/>
  <c r="A16" i="79"/>
  <c r="A35" i="79"/>
  <c r="A17" i="79"/>
  <c r="A36" i="79"/>
  <c r="A37" i="79"/>
  <c r="A5" i="80"/>
  <c r="A26" i="80"/>
  <c r="A6" i="80"/>
  <c r="A7" i="80"/>
  <c r="A18" i="80"/>
  <c r="A27" i="80"/>
  <c r="A28" i="80"/>
  <c r="A29" i="80"/>
  <c r="A30" i="80"/>
  <c r="A19" i="80"/>
  <c r="A8" i="80"/>
  <c r="A9" i="80"/>
  <c r="A10" i="80"/>
  <c r="A31" i="80"/>
  <c r="A20" i="80"/>
  <c r="A11" i="80"/>
  <c r="A21" i="80"/>
  <c r="A32" i="80"/>
  <c r="A12" i="80"/>
  <c r="A22" i="80"/>
  <c r="A13" i="80"/>
  <c r="A23" i="80"/>
  <c r="A24" i="80"/>
  <c r="A25" i="80"/>
  <c r="A33" i="80"/>
  <c r="A34" i="80"/>
  <c r="A14" i="80"/>
  <c r="A15" i="80"/>
  <c r="A16" i="80"/>
  <c r="A35" i="80"/>
  <c r="A17" i="80"/>
  <c r="A36" i="80"/>
  <c r="A37" i="80"/>
  <c r="A4" i="78"/>
  <c r="A25" i="78"/>
  <c r="A5" i="78"/>
  <c r="A6" i="78"/>
  <c r="A17" i="78"/>
  <c r="A26" i="78"/>
  <c r="A27" i="78"/>
  <c r="A28" i="78"/>
  <c r="A29" i="78"/>
  <c r="A18" i="78"/>
  <c r="A7" i="78"/>
  <c r="A8" i="78"/>
  <c r="A9" i="78"/>
  <c r="A30" i="78"/>
  <c r="A19" i="78"/>
  <c r="A10" i="78"/>
  <c r="A20" i="78"/>
  <c r="A31" i="78"/>
  <c r="A11" i="78"/>
  <c r="A21" i="78"/>
  <c r="A12" i="78"/>
  <c r="A22" i="78"/>
  <c r="A23" i="78"/>
  <c r="A24" i="78"/>
  <c r="A32" i="78"/>
  <c r="A33" i="78"/>
  <c r="A13" i="78"/>
  <c r="A14" i="78"/>
  <c r="A15" i="78"/>
  <c r="A34" i="78"/>
  <c r="A16" i="78"/>
  <c r="A35" i="78"/>
  <c r="A36" i="78"/>
  <c r="A37" i="74"/>
  <c r="A36" i="74"/>
  <c r="A35" i="74"/>
  <c r="A34" i="74"/>
  <c r="A33" i="74"/>
  <c r="A32" i="74"/>
  <c r="A31" i="74"/>
  <c r="A30" i="74"/>
  <c r="A29" i="74"/>
  <c r="A28" i="74"/>
  <c r="A27" i="74"/>
  <c r="A26" i="74"/>
  <c r="A25" i="74"/>
  <c r="A24" i="74"/>
  <c r="A23" i="74"/>
  <c r="A22" i="74"/>
  <c r="A21" i="74"/>
  <c r="A20" i="74"/>
  <c r="A19" i="74"/>
  <c r="A18" i="74"/>
  <c r="A17" i="74"/>
  <c r="A16" i="74"/>
  <c r="A15" i="74"/>
  <c r="A14" i="74"/>
  <c r="A13" i="74"/>
  <c r="A12" i="74"/>
  <c r="A11" i="74"/>
  <c r="A10" i="74"/>
  <c r="A9" i="74"/>
  <c r="A8" i="74"/>
  <c r="A7" i="74"/>
  <c r="A6" i="74"/>
  <c r="A5" i="74"/>
  <c r="F17" i="75"/>
  <c r="S17" i="75" s="1"/>
  <c r="AD17" i="75" s="1"/>
  <c r="AX17" i="75" s="1"/>
  <c r="C17" i="75"/>
  <c r="D17" i="75"/>
  <c r="Q17" i="75"/>
  <c r="AA17" i="75" s="1"/>
  <c r="R17" i="75"/>
  <c r="AB17" i="75" s="1"/>
  <c r="G17" i="75"/>
  <c r="T17" i="75"/>
  <c r="H17" i="75"/>
  <c r="I17" i="75"/>
  <c r="K17" i="75"/>
  <c r="U17" i="75"/>
  <c r="AF17" i="75" s="1"/>
  <c r="V17" i="75"/>
  <c r="AG17" i="75" s="1"/>
  <c r="W17" i="75"/>
  <c r="AI17" i="75" s="1"/>
  <c r="M17" i="75"/>
  <c r="X17" i="75"/>
  <c r="AK17" i="75" s="1"/>
  <c r="X5" i="87"/>
  <c r="CG5" i="87" s="1"/>
  <c r="X12" i="87"/>
  <c r="CG12" i="87" s="1"/>
  <c r="X4" i="87"/>
  <c r="CG4" i="87" s="1"/>
  <c r="X6" i="87"/>
  <c r="CG6" i="87" s="1"/>
  <c r="X15" i="87"/>
  <c r="CG15" i="87" s="1"/>
  <c r="X25" i="87"/>
  <c r="CG25" i="87" s="1"/>
  <c r="X7" i="87"/>
  <c r="CG7" i="87" s="1"/>
  <c r="X8" i="87"/>
  <c r="CG8" i="87" s="1"/>
  <c r="X9" i="87"/>
  <c r="CG9" i="87" s="1"/>
  <c r="X10" i="87"/>
  <c r="CG10" i="87" s="1"/>
  <c r="X11" i="87"/>
  <c r="CG11" i="87" s="1"/>
  <c r="X13" i="87"/>
  <c r="CG13" i="87" s="1"/>
  <c r="X14" i="87"/>
  <c r="CG14" i="87" s="1"/>
  <c r="X17" i="87"/>
  <c r="CG17" i="87" s="1"/>
  <c r="X18" i="87"/>
  <c r="CG18" i="87" s="1"/>
  <c r="X16" i="87"/>
  <c r="CG16" i="87" s="1"/>
  <c r="X19" i="87"/>
  <c r="CG19" i="87" s="1"/>
  <c r="X20" i="87"/>
  <c r="CG20" i="87" s="1"/>
  <c r="X26" i="87"/>
  <c r="CG26" i="87" s="1"/>
  <c r="X21" i="87"/>
  <c r="CG21" i="87" s="1"/>
  <c r="X22" i="87"/>
  <c r="CG22" i="87" s="1"/>
  <c r="X23" i="87"/>
  <c r="CG23" i="87" s="1"/>
  <c r="X27" i="87"/>
  <c r="CG27" i="87" s="1"/>
  <c r="X24" i="87"/>
  <c r="CG24" i="87" s="1"/>
  <c r="X28" i="87"/>
  <c r="CG28" i="87" s="1"/>
  <c r="X29" i="87"/>
  <c r="CG29" i="87" s="1"/>
  <c r="X30" i="87"/>
  <c r="CG30" i="87" s="1"/>
  <c r="X31" i="87"/>
  <c r="CG31" i="87" s="1"/>
  <c r="X32" i="87"/>
  <c r="CG32" i="87" s="1"/>
  <c r="X33" i="87"/>
  <c r="CG33" i="87" s="1"/>
  <c r="X34" i="87"/>
  <c r="CG34" i="87" s="1"/>
  <c r="X35" i="87"/>
  <c r="CG35" i="87" s="1"/>
  <c r="X36" i="87"/>
  <c r="CG36" i="87" s="1"/>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 i="4"/>
  <c r="D4" i="75"/>
  <c r="H4" i="75"/>
  <c r="I4" i="75"/>
  <c r="K4" i="75"/>
  <c r="Q4" i="75"/>
  <c r="AA4" i="75" s="1"/>
  <c r="R4" i="75"/>
  <c r="AB4" i="75" s="1"/>
  <c r="T4" i="75"/>
  <c r="U4" i="75"/>
  <c r="AF4" i="75" s="1"/>
  <c r="V4" i="75"/>
  <c r="AG4" i="75" s="1"/>
  <c r="W4" i="75"/>
  <c r="AI4" i="75" s="1"/>
  <c r="X4" i="75"/>
  <c r="AK4" i="75" s="1"/>
  <c r="D5" i="75"/>
  <c r="H5" i="75"/>
  <c r="I5" i="75"/>
  <c r="K5" i="75"/>
  <c r="M5" i="75"/>
  <c r="Q5" i="75"/>
  <c r="AA5" i="75" s="1"/>
  <c r="R5" i="75"/>
  <c r="AB5" i="75" s="1"/>
  <c r="T5" i="75"/>
  <c r="U5" i="75"/>
  <c r="AF5" i="75" s="1"/>
  <c r="V5" i="75"/>
  <c r="AG5" i="75" s="1"/>
  <c r="W5" i="75"/>
  <c r="AI5" i="75" s="1"/>
  <c r="X5" i="75"/>
  <c r="AK5" i="75" s="1"/>
  <c r="C6" i="75"/>
  <c r="D6" i="75"/>
  <c r="G6" i="75"/>
  <c r="H6" i="75"/>
  <c r="I6" i="75"/>
  <c r="K6" i="75"/>
  <c r="Q6" i="75"/>
  <c r="AA6" i="75" s="1"/>
  <c r="R6" i="75"/>
  <c r="AB6" i="75" s="1"/>
  <c r="T6" i="75"/>
  <c r="U6" i="75"/>
  <c r="AF6" i="75" s="1"/>
  <c r="V6" i="75"/>
  <c r="AG6" i="75" s="1"/>
  <c r="W6" i="75"/>
  <c r="AI6" i="75" s="1"/>
  <c r="X6" i="75"/>
  <c r="AK6" i="75" s="1"/>
  <c r="F7" i="75"/>
  <c r="S7" i="75" s="1"/>
  <c r="AD7" i="75" s="1"/>
  <c r="AX7" i="75" s="1"/>
  <c r="G7" i="75"/>
  <c r="M7" i="75"/>
  <c r="Q7" i="75"/>
  <c r="AA7" i="75" s="1"/>
  <c r="R7" i="75"/>
  <c r="AB7" i="75" s="1"/>
  <c r="T7" i="75"/>
  <c r="U7" i="75"/>
  <c r="AF7" i="75" s="1"/>
  <c r="V7" i="75"/>
  <c r="AG7" i="75" s="1"/>
  <c r="W7" i="75"/>
  <c r="AI7" i="75" s="1"/>
  <c r="X7" i="75"/>
  <c r="AK7" i="75" s="1"/>
  <c r="G8" i="75"/>
  <c r="H8" i="75"/>
  <c r="I8" i="75"/>
  <c r="K8" i="75"/>
  <c r="M8" i="75"/>
  <c r="Q8" i="75"/>
  <c r="AA8" i="75" s="1"/>
  <c r="R8" i="75"/>
  <c r="AB8" i="75" s="1"/>
  <c r="T8" i="75"/>
  <c r="U8" i="75"/>
  <c r="AF8" i="75" s="1"/>
  <c r="V8" i="75"/>
  <c r="AG8" i="75" s="1"/>
  <c r="W8" i="75"/>
  <c r="AI8" i="75" s="1"/>
  <c r="X8" i="75"/>
  <c r="AK8" i="75" s="1"/>
  <c r="G9" i="75"/>
  <c r="H9" i="75"/>
  <c r="I9" i="75"/>
  <c r="K9" i="75"/>
  <c r="Q9" i="75"/>
  <c r="AA9" i="75" s="1"/>
  <c r="R9" i="75"/>
  <c r="AB9" i="75" s="1"/>
  <c r="T9" i="75"/>
  <c r="U9" i="75"/>
  <c r="AF9" i="75" s="1"/>
  <c r="V9" i="75"/>
  <c r="AG9" i="75" s="1"/>
  <c r="W9" i="75"/>
  <c r="AI9" i="75" s="1"/>
  <c r="X9" i="75"/>
  <c r="AK9" i="75" s="1"/>
  <c r="D10" i="75"/>
  <c r="Q10" i="75"/>
  <c r="AA10" i="75" s="1"/>
  <c r="R10" i="75"/>
  <c r="AB10" i="75" s="1"/>
  <c r="T10" i="75"/>
  <c r="U10" i="75"/>
  <c r="AF10" i="75" s="1"/>
  <c r="V10" i="75"/>
  <c r="AG10" i="75" s="1"/>
  <c r="W10" i="75"/>
  <c r="AI10" i="75" s="1"/>
  <c r="X10" i="75"/>
  <c r="AK10" i="75" s="1"/>
  <c r="D11" i="75"/>
  <c r="G11" i="75"/>
  <c r="H11" i="75"/>
  <c r="I11" i="75"/>
  <c r="K11" i="75"/>
  <c r="M11" i="75"/>
  <c r="Q11" i="75"/>
  <c r="AA11" i="75" s="1"/>
  <c r="R11" i="75"/>
  <c r="AB11" i="75" s="1"/>
  <c r="T11" i="75"/>
  <c r="U11" i="75"/>
  <c r="AF11" i="75" s="1"/>
  <c r="V11" i="75"/>
  <c r="AG11" i="75" s="1"/>
  <c r="W11" i="75"/>
  <c r="AI11" i="75" s="1"/>
  <c r="X11" i="75"/>
  <c r="AK11" i="75" s="1"/>
  <c r="G12" i="75"/>
  <c r="H12" i="75"/>
  <c r="I12" i="75"/>
  <c r="K12" i="75"/>
  <c r="M12" i="75"/>
  <c r="Q12" i="75"/>
  <c r="AA12" i="75" s="1"/>
  <c r="R12" i="75"/>
  <c r="AB12" i="75" s="1"/>
  <c r="T12" i="75"/>
  <c r="U12" i="75"/>
  <c r="AF12" i="75" s="1"/>
  <c r="V12" i="75"/>
  <c r="AG12" i="75" s="1"/>
  <c r="W12" i="75"/>
  <c r="X12" i="75"/>
  <c r="AK12" i="75" s="1"/>
  <c r="C13" i="75"/>
  <c r="D13" i="75"/>
  <c r="F13" i="75"/>
  <c r="S13" i="75" s="1"/>
  <c r="AD13" i="75" s="1"/>
  <c r="AX13" i="75" s="1"/>
  <c r="G13" i="75"/>
  <c r="M13" i="75"/>
  <c r="Q13" i="75"/>
  <c r="AA13" i="75" s="1"/>
  <c r="R13" i="75"/>
  <c r="AB13" i="75" s="1"/>
  <c r="T13" i="75"/>
  <c r="U13" i="75"/>
  <c r="AF13" i="75" s="1"/>
  <c r="V13" i="75"/>
  <c r="AG13" i="75" s="1"/>
  <c r="W13" i="75"/>
  <c r="AI13" i="75" s="1"/>
  <c r="X13" i="75"/>
  <c r="AK13" i="75" s="1"/>
  <c r="C14" i="75"/>
  <c r="D14" i="75"/>
  <c r="F14" i="75"/>
  <c r="S14" i="75" s="1"/>
  <c r="AD14" i="75" s="1"/>
  <c r="AX14" i="75" s="1"/>
  <c r="G14" i="75"/>
  <c r="H14" i="75"/>
  <c r="I14" i="75"/>
  <c r="K14" i="75"/>
  <c r="M14" i="75"/>
  <c r="Q14" i="75"/>
  <c r="AA14" i="75" s="1"/>
  <c r="R14" i="75"/>
  <c r="AB14" i="75" s="1"/>
  <c r="AQ14" i="75" s="1"/>
  <c r="T14" i="75"/>
  <c r="U14" i="75"/>
  <c r="AF14" i="75" s="1"/>
  <c r="V14" i="75"/>
  <c r="AG14" i="75" s="1"/>
  <c r="W14" i="75"/>
  <c r="AI14" i="75" s="1"/>
  <c r="X14" i="75"/>
  <c r="AK14" i="75" s="1"/>
  <c r="Q15" i="75"/>
  <c r="AA15" i="75" s="1"/>
  <c r="R15" i="75"/>
  <c r="AB15" i="75" s="1"/>
  <c r="T15" i="75"/>
  <c r="U15" i="75"/>
  <c r="AF15" i="75" s="1"/>
  <c r="V15" i="75"/>
  <c r="AG15" i="75" s="1"/>
  <c r="W15" i="75"/>
  <c r="AI15" i="75" s="1"/>
  <c r="X15" i="75"/>
  <c r="AK15" i="75" s="1"/>
  <c r="C16" i="75"/>
  <c r="D16" i="75"/>
  <c r="F16" i="75"/>
  <c r="S16" i="75" s="1"/>
  <c r="AD16" i="75" s="1"/>
  <c r="AX16" i="75" s="1"/>
  <c r="H16" i="75"/>
  <c r="M16" i="75"/>
  <c r="Q16" i="75"/>
  <c r="AA16" i="75" s="1"/>
  <c r="R16" i="75"/>
  <c r="AB16" i="75" s="1"/>
  <c r="T16" i="75"/>
  <c r="U16" i="75"/>
  <c r="AF16" i="75" s="1"/>
  <c r="V16" i="75"/>
  <c r="AG16" i="75" s="1"/>
  <c r="W16" i="75"/>
  <c r="AI16" i="75" s="1"/>
  <c r="X16" i="75"/>
  <c r="AK16" i="75" s="1"/>
  <c r="D18" i="75"/>
  <c r="G18" i="75"/>
  <c r="H18" i="75"/>
  <c r="I18" i="75"/>
  <c r="K18" i="75"/>
  <c r="M18" i="75"/>
  <c r="Q18" i="75"/>
  <c r="AA18" i="75" s="1"/>
  <c r="R18" i="75"/>
  <c r="AB18" i="75" s="1"/>
  <c r="T18" i="75"/>
  <c r="U18" i="75"/>
  <c r="AF18" i="75" s="1"/>
  <c r="V18" i="75"/>
  <c r="AG18" i="75" s="1"/>
  <c r="W18" i="75"/>
  <c r="AI18" i="75" s="1"/>
  <c r="X18" i="75"/>
  <c r="AK18" i="75" s="1"/>
  <c r="D19" i="75"/>
  <c r="M19" i="75"/>
  <c r="Q19" i="75"/>
  <c r="AA19" i="75" s="1"/>
  <c r="R19" i="75"/>
  <c r="AB19" i="75" s="1"/>
  <c r="T19" i="75"/>
  <c r="U19" i="75"/>
  <c r="AF19" i="75" s="1"/>
  <c r="V19" i="75"/>
  <c r="AG19" i="75" s="1"/>
  <c r="W19" i="75"/>
  <c r="AI19" i="75" s="1"/>
  <c r="X19" i="75"/>
  <c r="AK19" i="75" s="1"/>
  <c r="C20" i="75"/>
  <c r="D20" i="75"/>
  <c r="G20" i="75"/>
  <c r="H20" i="75"/>
  <c r="I20" i="75"/>
  <c r="K20" i="75"/>
  <c r="M20" i="75"/>
  <c r="Q20" i="75"/>
  <c r="AA20" i="75" s="1"/>
  <c r="R20" i="75"/>
  <c r="AB20" i="75" s="1"/>
  <c r="T20" i="75"/>
  <c r="U20" i="75"/>
  <c r="AF20" i="75" s="1"/>
  <c r="V20" i="75"/>
  <c r="AG20" i="75" s="1"/>
  <c r="W20" i="75"/>
  <c r="AI20" i="75" s="1"/>
  <c r="X20" i="75"/>
  <c r="AK20" i="75" s="1"/>
  <c r="G21" i="75"/>
  <c r="H21" i="75"/>
  <c r="I21" i="75"/>
  <c r="K21" i="75"/>
  <c r="M21" i="75"/>
  <c r="Q21" i="75"/>
  <c r="AA21" i="75" s="1"/>
  <c r="R21" i="75"/>
  <c r="AB21" i="75" s="1"/>
  <c r="T21" i="75"/>
  <c r="U21" i="75"/>
  <c r="AF21" i="75" s="1"/>
  <c r="V21" i="75"/>
  <c r="AG21" i="75" s="1"/>
  <c r="W21" i="75"/>
  <c r="AI21" i="75" s="1"/>
  <c r="X21" i="75"/>
  <c r="AK21" i="75" s="1"/>
  <c r="D22" i="75"/>
  <c r="G22" i="75"/>
  <c r="H22" i="75"/>
  <c r="I22" i="75"/>
  <c r="K22" i="75"/>
  <c r="Q22" i="75"/>
  <c r="AA22" i="75" s="1"/>
  <c r="R22" i="75"/>
  <c r="AB22" i="75" s="1"/>
  <c r="T22" i="75"/>
  <c r="U22" i="75"/>
  <c r="AF22" i="75" s="1"/>
  <c r="V22" i="75"/>
  <c r="AG22" i="75" s="1"/>
  <c r="W22" i="75"/>
  <c r="AI22" i="75" s="1"/>
  <c r="X22" i="75"/>
  <c r="AK22" i="75" s="1"/>
  <c r="D23" i="75"/>
  <c r="H23" i="75"/>
  <c r="I23" i="75"/>
  <c r="K23" i="75"/>
  <c r="Q23" i="75"/>
  <c r="AA23" i="75" s="1"/>
  <c r="R23" i="75"/>
  <c r="AB23" i="75" s="1"/>
  <c r="T23" i="75"/>
  <c r="U23" i="75"/>
  <c r="AF23" i="75" s="1"/>
  <c r="V23" i="75"/>
  <c r="AG23" i="75" s="1"/>
  <c r="W23" i="75"/>
  <c r="AI23" i="75" s="1"/>
  <c r="X23" i="75"/>
  <c r="AK23" i="75" s="1"/>
  <c r="C24" i="75"/>
  <c r="D24" i="75"/>
  <c r="G24" i="75"/>
  <c r="H24" i="75"/>
  <c r="I24" i="75"/>
  <c r="K24" i="75"/>
  <c r="Q24" i="75"/>
  <c r="AA24" i="75" s="1"/>
  <c r="R24" i="75"/>
  <c r="AB24" i="75" s="1"/>
  <c r="T24" i="75"/>
  <c r="U24" i="75"/>
  <c r="AF24" i="75" s="1"/>
  <c r="V24" i="75"/>
  <c r="AG24" i="75" s="1"/>
  <c r="W24" i="75"/>
  <c r="AI24" i="75" s="1"/>
  <c r="X24" i="75"/>
  <c r="AK24" i="75" s="1"/>
  <c r="D25" i="75"/>
  <c r="G25" i="75"/>
  <c r="H25" i="75"/>
  <c r="I25" i="75"/>
  <c r="K25" i="75"/>
  <c r="Q25" i="75"/>
  <c r="AA25" i="75" s="1"/>
  <c r="R25" i="75"/>
  <c r="AB25" i="75" s="1"/>
  <c r="T25" i="75"/>
  <c r="U25" i="75"/>
  <c r="AF25" i="75" s="1"/>
  <c r="V25" i="75"/>
  <c r="AG25" i="75" s="1"/>
  <c r="W25" i="75"/>
  <c r="AI25" i="75" s="1"/>
  <c r="X25" i="75"/>
  <c r="AK25" i="75" s="1"/>
  <c r="C26" i="75"/>
  <c r="D26" i="75"/>
  <c r="I26" i="75"/>
  <c r="M26" i="75"/>
  <c r="Q26" i="75"/>
  <c r="AA26" i="75" s="1"/>
  <c r="R26" i="75"/>
  <c r="AB26" i="75" s="1"/>
  <c r="T26" i="75"/>
  <c r="U26" i="75"/>
  <c r="AF26" i="75" s="1"/>
  <c r="V26" i="75"/>
  <c r="AG26" i="75" s="1"/>
  <c r="W26" i="75"/>
  <c r="AI26" i="75" s="1"/>
  <c r="X26" i="75"/>
  <c r="AK26" i="75" s="1"/>
  <c r="G27" i="75"/>
  <c r="H27" i="75"/>
  <c r="I27" i="75"/>
  <c r="K27" i="75"/>
  <c r="M27" i="75"/>
  <c r="Q27" i="75"/>
  <c r="AA27" i="75" s="1"/>
  <c r="R27" i="75"/>
  <c r="AB27" i="75" s="1"/>
  <c r="T27" i="75"/>
  <c r="U27" i="75"/>
  <c r="AF27" i="75" s="1"/>
  <c r="V27" i="75"/>
  <c r="AG27" i="75" s="1"/>
  <c r="W27" i="75"/>
  <c r="AI27" i="75" s="1"/>
  <c r="X27" i="75"/>
  <c r="AK27" i="75" s="1"/>
  <c r="C28" i="75"/>
  <c r="D28" i="75"/>
  <c r="G28" i="75"/>
  <c r="H28" i="75"/>
  <c r="I28" i="75"/>
  <c r="K28" i="75"/>
  <c r="Q28" i="75"/>
  <c r="AA28" i="75" s="1"/>
  <c r="R28" i="75"/>
  <c r="AB28" i="75" s="1"/>
  <c r="T28" i="75"/>
  <c r="U28" i="75"/>
  <c r="AF28" i="75" s="1"/>
  <c r="V28" i="75"/>
  <c r="AG28" i="75" s="1"/>
  <c r="W28" i="75"/>
  <c r="AI28" i="75" s="1"/>
  <c r="X28" i="75"/>
  <c r="AK28" i="75" s="1"/>
  <c r="D29" i="75"/>
  <c r="G29" i="75"/>
  <c r="H29" i="75"/>
  <c r="I29" i="75"/>
  <c r="K29" i="75"/>
  <c r="Q29" i="75"/>
  <c r="AA29" i="75" s="1"/>
  <c r="R29" i="75"/>
  <c r="AB29" i="75" s="1"/>
  <c r="T29" i="75"/>
  <c r="U29" i="75"/>
  <c r="AF29" i="75" s="1"/>
  <c r="V29" i="75"/>
  <c r="AG29" i="75" s="1"/>
  <c r="W29" i="75"/>
  <c r="AI29" i="75" s="1"/>
  <c r="X29" i="75"/>
  <c r="AK29" i="75" s="1"/>
  <c r="C30" i="75"/>
  <c r="D30" i="75"/>
  <c r="F30" i="75"/>
  <c r="S30" i="75" s="1"/>
  <c r="AD30" i="75" s="1"/>
  <c r="AX30" i="75" s="1"/>
  <c r="G30" i="75"/>
  <c r="H30" i="75"/>
  <c r="I30" i="75"/>
  <c r="K30" i="75"/>
  <c r="M30" i="75"/>
  <c r="Q30" i="75"/>
  <c r="AA30" i="75" s="1"/>
  <c r="AP30" i="75" s="1"/>
  <c r="R30" i="75"/>
  <c r="AB30" i="75" s="1"/>
  <c r="T30" i="75"/>
  <c r="U30" i="75"/>
  <c r="AF30" i="75" s="1"/>
  <c r="V30" i="75"/>
  <c r="AG30" i="75" s="1"/>
  <c r="W30" i="75"/>
  <c r="AI30" i="75" s="1"/>
  <c r="X30" i="75"/>
  <c r="AK30" i="75" s="1"/>
  <c r="C31" i="75"/>
  <c r="D31" i="75"/>
  <c r="Q31" i="75"/>
  <c r="AA31" i="75" s="1"/>
  <c r="R31" i="75"/>
  <c r="AB31" i="75" s="1"/>
  <c r="T31" i="75"/>
  <c r="U31" i="75"/>
  <c r="AF31" i="75" s="1"/>
  <c r="V31" i="75"/>
  <c r="AG31" i="75" s="1"/>
  <c r="W31" i="75"/>
  <c r="AI31" i="75" s="1"/>
  <c r="X31" i="75"/>
  <c r="AK31" i="75" s="1"/>
  <c r="D32" i="75"/>
  <c r="G32" i="75"/>
  <c r="H32" i="75"/>
  <c r="I32" i="75"/>
  <c r="K32" i="75"/>
  <c r="Q32" i="75"/>
  <c r="AA32" i="75" s="1"/>
  <c r="R32" i="75"/>
  <c r="AB32" i="75" s="1"/>
  <c r="T32" i="75"/>
  <c r="U32" i="75"/>
  <c r="AF32" i="75" s="1"/>
  <c r="V32" i="75"/>
  <c r="AG32" i="75" s="1"/>
  <c r="W32" i="75"/>
  <c r="AI32" i="75" s="1"/>
  <c r="X32" i="75"/>
  <c r="AK32" i="75" s="1"/>
  <c r="Q33" i="75"/>
  <c r="AA33" i="75" s="1"/>
  <c r="R33" i="75"/>
  <c r="AB33" i="75" s="1"/>
  <c r="T33" i="75"/>
  <c r="U33" i="75"/>
  <c r="AF33" i="75" s="1"/>
  <c r="V33" i="75"/>
  <c r="AG33" i="75" s="1"/>
  <c r="W33" i="75"/>
  <c r="AI33" i="75" s="1"/>
  <c r="X33" i="75"/>
  <c r="AK33" i="75" s="1"/>
  <c r="D34" i="75"/>
  <c r="G34" i="75"/>
  <c r="H34" i="75"/>
  <c r="I34" i="75"/>
  <c r="K34" i="75"/>
  <c r="M34" i="75"/>
  <c r="Q34" i="75"/>
  <c r="AA34" i="75" s="1"/>
  <c r="R34" i="75"/>
  <c r="AB34" i="75" s="1"/>
  <c r="T34" i="75"/>
  <c r="U34" i="75"/>
  <c r="AF34" i="75" s="1"/>
  <c r="V34" i="75"/>
  <c r="AG34" i="75" s="1"/>
  <c r="W34" i="75"/>
  <c r="AI34" i="75" s="1"/>
  <c r="X34" i="75"/>
  <c r="AK34" i="75" s="1"/>
  <c r="C35" i="75"/>
  <c r="D35" i="75"/>
  <c r="G35" i="75"/>
  <c r="H35" i="75"/>
  <c r="I35" i="75"/>
  <c r="K35" i="75"/>
  <c r="Q35" i="75"/>
  <c r="AA35" i="75" s="1"/>
  <c r="R35" i="75"/>
  <c r="AB35" i="75" s="1"/>
  <c r="T35" i="75"/>
  <c r="U35" i="75"/>
  <c r="AF35" i="75" s="1"/>
  <c r="V35" i="75"/>
  <c r="AG35" i="75" s="1"/>
  <c r="W35" i="75"/>
  <c r="AI35" i="75" s="1"/>
  <c r="X35" i="75"/>
  <c r="AK35" i="75" s="1"/>
  <c r="H10" i="75"/>
  <c r="I7" i="75"/>
  <c r="K16" i="75"/>
  <c r="M32" i="75"/>
  <c r="C4" i="3"/>
  <c r="H4" i="3" s="1"/>
  <c r="I4" i="3"/>
  <c r="J4" i="3"/>
  <c r="R4" i="3"/>
  <c r="T4" i="3" s="1"/>
  <c r="U4" i="3" s="1"/>
  <c r="W4" i="3"/>
  <c r="X4" i="3"/>
  <c r="AA4" i="3"/>
  <c r="AE4" i="3" s="1"/>
  <c r="P4" i="89" s="1"/>
  <c r="AI4" i="3"/>
  <c r="AN4" i="3"/>
  <c r="AR4" i="3"/>
  <c r="AS4" i="3"/>
  <c r="C5" i="3"/>
  <c r="H5" i="3" s="1"/>
  <c r="I5" i="3"/>
  <c r="J5" i="3"/>
  <c r="R5" i="3"/>
  <c r="T5" i="3" s="1"/>
  <c r="U5" i="3" s="1"/>
  <c r="W5" i="3"/>
  <c r="X5" i="3"/>
  <c r="AA5" i="3"/>
  <c r="AE5" i="3" s="1"/>
  <c r="P5" i="89" s="1"/>
  <c r="AI5" i="3"/>
  <c r="AN5" i="3"/>
  <c r="AR5" i="3"/>
  <c r="AS5" i="3"/>
  <c r="C6" i="3"/>
  <c r="H6" i="3" s="1"/>
  <c r="I6" i="3"/>
  <c r="J6" i="3"/>
  <c r="R6" i="3"/>
  <c r="S6" i="3" s="1"/>
  <c r="W6" i="3"/>
  <c r="X6" i="3"/>
  <c r="AA6" i="3"/>
  <c r="AE6" i="3" s="1"/>
  <c r="P6" i="89" s="1"/>
  <c r="AI6" i="3"/>
  <c r="AN6" i="3"/>
  <c r="AR6" i="3"/>
  <c r="AT6" i="3" s="1"/>
  <c r="AS6" i="3"/>
  <c r="C7" i="3"/>
  <c r="H7" i="3" s="1"/>
  <c r="I7" i="3"/>
  <c r="J7" i="3"/>
  <c r="R7" i="3"/>
  <c r="S7" i="3" s="1"/>
  <c r="W7" i="3"/>
  <c r="Z7" i="3" s="1"/>
  <c r="O7" i="89" s="1"/>
  <c r="X7" i="3"/>
  <c r="AA7" i="3"/>
  <c r="AE7" i="3" s="1"/>
  <c r="P7" i="89" s="1"/>
  <c r="AI7" i="3"/>
  <c r="AN7" i="3"/>
  <c r="AR7" i="3"/>
  <c r="AT7" i="3" s="1"/>
  <c r="AS7" i="3"/>
  <c r="C8" i="3"/>
  <c r="H8" i="3" s="1"/>
  <c r="I8" i="3"/>
  <c r="J8" i="3"/>
  <c r="R8" i="3"/>
  <c r="S8" i="3" s="1"/>
  <c r="W8" i="3"/>
  <c r="X8" i="3"/>
  <c r="AA8" i="3"/>
  <c r="AE8" i="3" s="1"/>
  <c r="P8" i="89" s="1"/>
  <c r="AI8" i="3"/>
  <c r="AN8" i="3"/>
  <c r="AR8" i="3"/>
  <c r="AS8" i="3"/>
  <c r="C9" i="3"/>
  <c r="H9" i="3" s="1"/>
  <c r="I9" i="3"/>
  <c r="J9" i="3"/>
  <c r="R9" i="3"/>
  <c r="S9" i="3" s="1"/>
  <c r="W9" i="3"/>
  <c r="X9" i="3"/>
  <c r="AA9" i="3"/>
  <c r="AE9" i="3" s="1"/>
  <c r="P9" i="89" s="1"/>
  <c r="AI9" i="3"/>
  <c r="AN9" i="3"/>
  <c r="AR9" i="3"/>
  <c r="AS9" i="3"/>
  <c r="C10" i="3"/>
  <c r="H10" i="3" s="1"/>
  <c r="I10" i="3"/>
  <c r="J10" i="3"/>
  <c r="R10" i="3"/>
  <c r="T10" i="3" s="1"/>
  <c r="U10" i="3" s="1"/>
  <c r="W10" i="3"/>
  <c r="X10" i="3"/>
  <c r="AA10" i="3"/>
  <c r="AE10" i="3" s="1"/>
  <c r="P10" i="89" s="1"/>
  <c r="AI10" i="3"/>
  <c r="AN10" i="3"/>
  <c r="AR10" i="3"/>
  <c r="AS10" i="3"/>
  <c r="C11" i="3"/>
  <c r="H11" i="3" s="1"/>
  <c r="I11" i="3"/>
  <c r="J11" i="3"/>
  <c r="R11" i="3"/>
  <c r="S11" i="3" s="1"/>
  <c r="W11" i="3"/>
  <c r="X11" i="3"/>
  <c r="AA11" i="3"/>
  <c r="AE11" i="3" s="1"/>
  <c r="P11" i="89" s="1"/>
  <c r="AI11" i="3"/>
  <c r="AN11" i="3"/>
  <c r="AR11" i="3"/>
  <c r="AS11" i="3"/>
  <c r="C12" i="3"/>
  <c r="H12" i="3" s="1"/>
  <c r="I12" i="3"/>
  <c r="J12" i="3"/>
  <c r="R12" i="3"/>
  <c r="T12" i="3" s="1"/>
  <c r="U12" i="3" s="1"/>
  <c r="W12" i="3"/>
  <c r="Z12" i="3" s="1"/>
  <c r="O12" i="89" s="1"/>
  <c r="X12" i="3"/>
  <c r="AA12" i="3"/>
  <c r="AE12" i="3" s="1"/>
  <c r="P12" i="89" s="1"/>
  <c r="AI12" i="3"/>
  <c r="AN12" i="3"/>
  <c r="AR12" i="3"/>
  <c r="AS12" i="3"/>
  <c r="C13" i="3"/>
  <c r="H13" i="3" s="1"/>
  <c r="I13" i="3"/>
  <c r="J13" i="3"/>
  <c r="R13" i="3"/>
  <c r="S13" i="3" s="1"/>
  <c r="W13" i="3"/>
  <c r="X13" i="3"/>
  <c r="AA13" i="3"/>
  <c r="AE13" i="3" s="1"/>
  <c r="P13" i="89" s="1"/>
  <c r="AI13" i="3"/>
  <c r="AN13" i="3"/>
  <c r="AR13" i="3"/>
  <c r="AS13" i="3"/>
  <c r="C14" i="3"/>
  <c r="I14" i="3"/>
  <c r="J14" i="3"/>
  <c r="R14" i="3"/>
  <c r="S14" i="3" s="1"/>
  <c r="W14" i="3"/>
  <c r="X14" i="3"/>
  <c r="AA14" i="3"/>
  <c r="AE14" i="3" s="1"/>
  <c r="P14" i="89" s="1"/>
  <c r="AI14" i="3"/>
  <c r="AN14" i="3"/>
  <c r="AR14" i="3"/>
  <c r="AS14" i="3"/>
  <c r="C15" i="3"/>
  <c r="H15" i="3" s="1"/>
  <c r="I15" i="3"/>
  <c r="J15" i="3"/>
  <c r="R15" i="3"/>
  <c r="S15" i="3" s="1"/>
  <c r="W15" i="3"/>
  <c r="X15" i="3"/>
  <c r="AA15" i="3"/>
  <c r="AE15" i="3" s="1"/>
  <c r="P15" i="89" s="1"/>
  <c r="AI15" i="3"/>
  <c r="AN15" i="3"/>
  <c r="AR15" i="3"/>
  <c r="AS15" i="3"/>
  <c r="C16" i="3"/>
  <c r="H16" i="3" s="1"/>
  <c r="I16" i="3"/>
  <c r="J16" i="3"/>
  <c r="R16" i="3"/>
  <c r="S16" i="3" s="1"/>
  <c r="W16" i="3"/>
  <c r="X16" i="3"/>
  <c r="AA16" i="3"/>
  <c r="AE16" i="3" s="1"/>
  <c r="P16" i="89" s="1"/>
  <c r="AI16" i="3"/>
  <c r="AN16" i="3"/>
  <c r="AR16" i="3"/>
  <c r="AS16" i="3"/>
  <c r="C17" i="3"/>
  <c r="H17" i="3" s="1"/>
  <c r="I17" i="3"/>
  <c r="J17" i="3"/>
  <c r="R17" i="3"/>
  <c r="S17" i="3" s="1"/>
  <c r="W17" i="3"/>
  <c r="X17" i="3"/>
  <c r="AA17" i="3"/>
  <c r="AE17" i="3" s="1"/>
  <c r="P17" i="89" s="1"/>
  <c r="AI17" i="3"/>
  <c r="AN17" i="3"/>
  <c r="AR17" i="3"/>
  <c r="AS17" i="3"/>
  <c r="C18" i="3"/>
  <c r="H18" i="3" s="1"/>
  <c r="I18" i="3"/>
  <c r="J18" i="3"/>
  <c r="R18" i="3"/>
  <c r="T18" i="3" s="1"/>
  <c r="U18" i="3" s="1"/>
  <c r="W18" i="3"/>
  <c r="X18" i="3"/>
  <c r="AA18" i="3"/>
  <c r="AE18" i="3" s="1"/>
  <c r="P18" i="89" s="1"/>
  <c r="AI18" i="3"/>
  <c r="AN18" i="3"/>
  <c r="AR18" i="3"/>
  <c r="AS18" i="3"/>
  <c r="C19" i="3"/>
  <c r="H19" i="3" s="1"/>
  <c r="I19" i="3"/>
  <c r="J19" i="3"/>
  <c r="R19" i="3"/>
  <c r="W19" i="3"/>
  <c r="X19" i="3"/>
  <c r="AA19" i="3"/>
  <c r="AE19" i="3" s="1"/>
  <c r="P19" i="89" s="1"/>
  <c r="AI19" i="3"/>
  <c r="AN19" i="3"/>
  <c r="AR19" i="3"/>
  <c r="AS19" i="3"/>
  <c r="C20" i="3"/>
  <c r="H20" i="3" s="1"/>
  <c r="I20" i="3"/>
  <c r="J20" i="3"/>
  <c r="R20" i="3"/>
  <c r="S20" i="3" s="1"/>
  <c r="W20" i="3"/>
  <c r="X20" i="3"/>
  <c r="AA20" i="3"/>
  <c r="AE20" i="3" s="1"/>
  <c r="P20" i="89" s="1"/>
  <c r="AI20" i="3"/>
  <c r="AN20" i="3"/>
  <c r="AR20" i="3"/>
  <c r="AS20" i="3"/>
  <c r="C21" i="3"/>
  <c r="H21" i="3" s="1"/>
  <c r="I21" i="3"/>
  <c r="J21" i="3"/>
  <c r="R21" i="3"/>
  <c r="T21" i="3" s="1"/>
  <c r="U21" i="3" s="1"/>
  <c r="W21" i="3"/>
  <c r="X21" i="3"/>
  <c r="AA21" i="3"/>
  <c r="AE21" i="3" s="1"/>
  <c r="P21" i="89" s="1"/>
  <c r="AI21" i="3"/>
  <c r="AN21" i="3"/>
  <c r="AR21" i="3"/>
  <c r="AS21" i="3"/>
  <c r="C22" i="3"/>
  <c r="H22" i="3" s="1"/>
  <c r="I22" i="3"/>
  <c r="J22" i="3"/>
  <c r="R22" i="3"/>
  <c r="T22" i="3" s="1"/>
  <c r="U22" i="3" s="1"/>
  <c r="W22" i="3"/>
  <c r="X22" i="3"/>
  <c r="AA22" i="3"/>
  <c r="AE22" i="3" s="1"/>
  <c r="P22" i="89" s="1"/>
  <c r="AI22" i="3"/>
  <c r="AN22" i="3"/>
  <c r="AR22" i="3"/>
  <c r="AS22" i="3"/>
  <c r="C23" i="3"/>
  <c r="H23" i="3" s="1"/>
  <c r="I23" i="3"/>
  <c r="J23" i="3"/>
  <c r="R23" i="3"/>
  <c r="S23" i="3" s="1"/>
  <c r="W23" i="3"/>
  <c r="X23" i="3"/>
  <c r="AA23" i="3"/>
  <c r="AE23" i="3" s="1"/>
  <c r="P23" i="89" s="1"/>
  <c r="AI23" i="3"/>
  <c r="AN23" i="3"/>
  <c r="AR23" i="3"/>
  <c r="AS23" i="3"/>
  <c r="C24" i="3"/>
  <c r="H24" i="3" s="1"/>
  <c r="I24" i="3"/>
  <c r="J24" i="3"/>
  <c r="R24" i="3"/>
  <c r="S24" i="3" s="1"/>
  <c r="W24" i="3"/>
  <c r="X24" i="3"/>
  <c r="AA24" i="3"/>
  <c r="AE24" i="3" s="1"/>
  <c r="P24" i="89" s="1"/>
  <c r="AI24" i="3"/>
  <c r="AN24" i="3"/>
  <c r="AR24" i="3"/>
  <c r="AT24" i="3" s="1"/>
  <c r="AS24" i="3"/>
  <c r="C25" i="3"/>
  <c r="H25" i="3" s="1"/>
  <c r="I25" i="3"/>
  <c r="J25" i="3"/>
  <c r="R25" i="3"/>
  <c r="S25" i="3" s="1"/>
  <c r="W25" i="3"/>
  <c r="X25" i="3"/>
  <c r="AA25" i="3"/>
  <c r="AE25" i="3" s="1"/>
  <c r="P25" i="89" s="1"/>
  <c r="AI25" i="3"/>
  <c r="AN25" i="3"/>
  <c r="AR25" i="3"/>
  <c r="AS25" i="3"/>
  <c r="C26" i="3"/>
  <c r="H26" i="3" s="1"/>
  <c r="I26" i="3"/>
  <c r="J26" i="3"/>
  <c r="R26" i="3"/>
  <c r="T26" i="3" s="1"/>
  <c r="U26" i="3" s="1"/>
  <c r="W26" i="3"/>
  <c r="X26" i="3"/>
  <c r="AA26" i="3"/>
  <c r="AE26" i="3" s="1"/>
  <c r="P26" i="89" s="1"/>
  <c r="AI26" i="3"/>
  <c r="AN26" i="3"/>
  <c r="AR26" i="3"/>
  <c r="AS26" i="3"/>
  <c r="C27" i="3"/>
  <c r="H27" i="3" s="1"/>
  <c r="I27" i="3"/>
  <c r="J27" i="3"/>
  <c r="R27" i="3"/>
  <c r="S27" i="3" s="1"/>
  <c r="W27" i="3"/>
  <c r="X27" i="3"/>
  <c r="AA27" i="3"/>
  <c r="AE27" i="3" s="1"/>
  <c r="P27" i="89" s="1"/>
  <c r="AI27" i="3"/>
  <c r="AN27" i="3"/>
  <c r="AR27" i="3"/>
  <c r="AS27" i="3"/>
  <c r="C28" i="3"/>
  <c r="H28" i="3" s="1"/>
  <c r="I28" i="3"/>
  <c r="J28" i="3"/>
  <c r="R28" i="3"/>
  <c r="T28" i="3" s="1"/>
  <c r="U28" i="3" s="1"/>
  <c r="W28" i="3"/>
  <c r="X28" i="3"/>
  <c r="AA28" i="3"/>
  <c r="AE28" i="3" s="1"/>
  <c r="P28" i="89" s="1"/>
  <c r="AI28" i="3"/>
  <c r="AN28" i="3"/>
  <c r="AR28" i="3"/>
  <c r="AS28" i="3"/>
  <c r="C29" i="3"/>
  <c r="H29" i="3" s="1"/>
  <c r="I29" i="3"/>
  <c r="J29" i="3"/>
  <c r="R29" i="3"/>
  <c r="S29" i="3" s="1"/>
  <c r="W29" i="3"/>
  <c r="X29" i="3"/>
  <c r="AA29" i="3"/>
  <c r="AE29" i="3" s="1"/>
  <c r="P29" i="89" s="1"/>
  <c r="AI29" i="3"/>
  <c r="AN29" i="3"/>
  <c r="AR29" i="3"/>
  <c r="AS29" i="3"/>
  <c r="C30" i="3"/>
  <c r="H30" i="3" s="1"/>
  <c r="I30" i="3"/>
  <c r="J30" i="3"/>
  <c r="R30" i="3"/>
  <c r="T30" i="3" s="1"/>
  <c r="U30" i="3" s="1"/>
  <c r="W30" i="3"/>
  <c r="X30" i="3"/>
  <c r="AA30" i="3"/>
  <c r="AE30" i="3" s="1"/>
  <c r="P30" i="89" s="1"/>
  <c r="AI30" i="3"/>
  <c r="AN30" i="3"/>
  <c r="AR30" i="3"/>
  <c r="AT30" i="3" s="1"/>
  <c r="AS30" i="3"/>
  <c r="C31" i="3"/>
  <c r="H31" i="3" s="1"/>
  <c r="I31" i="3"/>
  <c r="J31" i="3"/>
  <c r="R31" i="3"/>
  <c r="S31" i="3" s="1"/>
  <c r="W31" i="3"/>
  <c r="X31" i="3"/>
  <c r="AA31" i="3"/>
  <c r="AE31" i="3" s="1"/>
  <c r="P31" i="89" s="1"/>
  <c r="AI31" i="3"/>
  <c r="AN31" i="3"/>
  <c r="AR31" i="3"/>
  <c r="AS31" i="3"/>
  <c r="C32" i="3"/>
  <c r="H32" i="3" s="1"/>
  <c r="I32" i="3"/>
  <c r="J32" i="3"/>
  <c r="R32" i="3"/>
  <c r="S32" i="3" s="1"/>
  <c r="W32" i="3"/>
  <c r="X32" i="3"/>
  <c r="AA32" i="3"/>
  <c r="AE32" i="3" s="1"/>
  <c r="P32" i="89" s="1"/>
  <c r="AI32" i="3"/>
  <c r="AN32" i="3"/>
  <c r="AR32" i="3"/>
  <c r="AS32" i="3"/>
  <c r="C33" i="3"/>
  <c r="H33" i="3" s="1"/>
  <c r="I33" i="3"/>
  <c r="J33" i="3"/>
  <c r="R33" i="3"/>
  <c r="T33" i="3" s="1"/>
  <c r="U33" i="3" s="1"/>
  <c r="W33" i="3"/>
  <c r="X33" i="3"/>
  <c r="AA33" i="3"/>
  <c r="AE33" i="3" s="1"/>
  <c r="P33" i="89" s="1"/>
  <c r="AI33" i="3"/>
  <c r="AN33" i="3"/>
  <c r="AR33" i="3"/>
  <c r="AS33" i="3"/>
  <c r="C34" i="3"/>
  <c r="H34" i="3" s="1"/>
  <c r="I34" i="3"/>
  <c r="J34" i="3"/>
  <c r="R34" i="3"/>
  <c r="T34" i="3" s="1"/>
  <c r="U34" i="3" s="1"/>
  <c r="W34" i="3"/>
  <c r="X34" i="3"/>
  <c r="AA34" i="3"/>
  <c r="AE34" i="3" s="1"/>
  <c r="P34" i="89" s="1"/>
  <c r="AI34" i="3"/>
  <c r="AN34" i="3"/>
  <c r="AR34" i="3"/>
  <c r="AS34" i="3"/>
  <c r="C35" i="3"/>
  <c r="H35" i="3" s="1"/>
  <c r="I35" i="3"/>
  <c r="J35" i="3"/>
  <c r="R35" i="3"/>
  <c r="T35" i="3" s="1"/>
  <c r="U35" i="3" s="1"/>
  <c r="W35" i="3"/>
  <c r="X35" i="3"/>
  <c r="AA35" i="3"/>
  <c r="AE35" i="3" s="1"/>
  <c r="P35" i="89" s="1"/>
  <c r="AI35" i="3"/>
  <c r="AN35" i="3"/>
  <c r="AR35" i="3"/>
  <c r="AS35" i="3"/>
  <c r="AA6" i="5"/>
  <c r="G4" i="4"/>
  <c r="Q4" i="4"/>
  <c r="R4" i="4"/>
  <c r="S4" i="4"/>
  <c r="U4" i="4"/>
  <c r="V4" i="4" s="1"/>
  <c r="W4" i="4"/>
  <c r="X4" i="4"/>
  <c r="AC4" i="4"/>
  <c r="AD4" i="4"/>
  <c r="AF4" i="4" s="1"/>
  <c r="AG4" i="4"/>
  <c r="G5" i="4"/>
  <c r="H5" i="4" s="1"/>
  <c r="Q5" i="4"/>
  <c r="R5" i="4"/>
  <c r="S5" i="4"/>
  <c r="U5" i="4"/>
  <c r="V5" i="4" s="1"/>
  <c r="W5" i="4"/>
  <c r="X5" i="4"/>
  <c r="AC5" i="4"/>
  <c r="AD5" i="4"/>
  <c r="AF5" i="4" s="1"/>
  <c r="AG5" i="4"/>
  <c r="AJ5" i="4" s="1"/>
  <c r="G6" i="4"/>
  <c r="Q6" i="4"/>
  <c r="R6" i="4"/>
  <c r="S6" i="4"/>
  <c r="U6" i="4"/>
  <c r="V6" i="4" s="1"/>
  <c r="W6" i="4"/>
  <c r="X6" i="4"/>
  <c r="AC6" i="4"/>
  <c r="AD6" i="4"/>
  <c r="AF6" i="4" s="1"/>
  <c r="AG6" i="4"/>
  <c r="AJ6" i="4" s="1"/>
  <c r="G7" i="4"/>
  <c r="Q7" i="4"/>
  <c r="R7" i="4"/>
  <c r="S7" i="4"/>
  <c r="U7" i="4"/>
  <c r="V7" i="4" s="1"/>
  <c r="W7" i="4"/>
  <c r="X7" i="4"/>
  <c r="AC7" i="4"/>
  <c r="AD7" i="4"/>
  <c r="AF7" i="4" s="1"/>
  <c r="AG7" i="4"/>
  <c r="AJ7" i="4" s="1"/>
  <c r="AA16" i="5"/>
  <c r="G8" i="4"/>
  <c r="Q8" i="4"/>
  <c r="R8" i="4"/>
  <c r="S8" i="4"/>
  <c r="U8" i="4"/>
  <c r="V8" i="4" s="1"/>
  <c r="W8" i="4"/>
  <c r="X8" i="4"/>
  <c r="AC8" i="4"/>
  <c r="AD8" i="4"/>
  <c r="AF8" i="4" s="1"/>
  <c r="AG8" i="4"/>
  <c r="AJ8" i="4" s="1"/>
  <c r="AA19" i="5"/>
  <c r="G9" i="4"/>
  <c r="H9" i="4" s="1"/>
  <c r="Q9" i="4"/>
  <c r="R9" i="4"/>
  <c r="S9" i="4"/>
  <c r="U9" i="4"/>
  <c r="V9" i="4" s="1"/>
  <c r="W9" i="4"/>
  <c r="X9" i="4"/>
  <c r="AC9" i="4"/>
  <c r="AD9" i="4"/>
  <c r="AF9" i="4" s="1"/>
  <c r="AG9" i="4"/>
  <c r="AJ9" i="4" s="1"/>
  <c r="G10" i="4"/>
  <c r="Q10" i="4"/>
  <c r="R10" i="4"/>
  <c r="S10" i="4"/>
  <c r="U10" i="4"/>
  <c r="V10" i="4" s="1"/>
  <c r="W10" i="4"/>
  <c r="X10" i="4"/>
  <c r="AC10" i="4"/>
  <c r="AD10" i="4"/>
  <c r="AF10" i="4" s="1"/>
  <c r="AG10" i="4"/>
  <c r="AJ10" i="4" s="1"/>
  <c r="G11" i="4"/>
  <c r="Q11" i="4"/>
  <c r="R11" i="4"/>
  <c r="S11" i="4"/>
  <c r="U11" i="4"/>
  <c r="V11" i="4" s="1"/>
  <c r="W11" i="4"/>
  <c r="X11" i="4"/>
  <c r="AC11" i="4"/>
  <c r="AD11" i="4"/>
  <c r="AF11" i="4" s="1"/>
  <c r="AG11" i="4"/>
  <c r="AJ11" i="4" s="1"/>
  <c r="G12" i="4"/>
  <c r="Q12" i="4"/>
  <c r="R12" i="4"/>
  <c r="S12" i="4"/>
  <c r="U12" i="4"/>
  <c r="V12" i="4" s="1"/>
  <c r="W12" i="4"/>
  <c r="X12" i="4"/>
  <c r="AC12" i="4"/>
  <c r="AD12" i="4"/>
  <c r="AF12" i="4" s="1"/>
  <c r="AG12" i="4"/>
  <c r="AJ12" i="4" s="1"/>
  <c r="G13" i="4"/>
  <c r="H13" i="4" s="1"/>
  <c r="Q13" i="4"/>
  <c r="R13" i="4"/>
  <c r="S13" i="4"/>
  <c r="U13" i="4"/>
  <c r="V13" i="4" s="1"/>
  <c r="W13" i="4"/>
  <c r="X13" i="4"/>
  <c r="AC13" i="4"/>
  <c r="AD13" i="4"/>
  <c r="AF13" i="4" s="1"/>
  <c r="AG13" i="4"/>
  <c r="AJ13" i="4" s="1"/>
  <c r="G14" i="4"/>
  <c r="Q14" i="4"/>
  <c r="R14" i="4"/>
  <c r="S14" i="4"/>
  <c r="U14" i="4"/>
  <c r="V14" i="4" s="1"/>
  <c r="W14" i="4"/>
  <c r="X14" i="4"/>
  <c r="AC14" i="4"/>
  <c r="AD14" i="4"/>
  <c r="AF14" i="4" s="1"/>
  <c r="AG14" i="4"/>
  <c r="AJ14" i="4" s="1"/>
  <c r="G15" i="4"/>
  <c r="Q15" i="4"/>
  <c r="R15" i="4"/>
  <c r="S15" i="4"/>
  <c r="U15" i="4"/>
  <c r="V15" i="4" s="1"/>
  <c r="W15" i="4"/>
  <c r="X15" i="4"/>
  <c r="AC15" i="4"/>
  <c r="AD15" i="4"/>
  <c r="AF15" i="4" s="1"/>
  <c r="AG15" i="4"/>
  <c r="AJ15" i="4" s="1"/>
  <c r="AA8" i="5"/>
  <c r="G16" i="4"/>
  <c r="Q16" i="4"/>
  <c r="R16" i="4"/>
  <c r="S16" i="4"/>
  <c r="U16" i="4"/>
  <c r="V16" i="4" s="1"/>
  <c r="W16" i="4"/>
  <c r="X16" i="4"/>
  <c r="AC16" i="4"/>
  <c r="AD16" i="4"/>
  <c r="AF16" i="4" s="1"/>
  <c r="AG16" i="4"/>
  <c r="AJ16" i="4" s="1"/>
  <c r="AA13" i="5"/>
  <c r="G17" i="4"/>
  <c r="H17" i="4" s="1"/>
  <c r="Q17" i="4"/>
  <c r="R17" i="4"/>
  <c r="S17" i="4"/>
  <c r="U17" i="4"/>
  <c r="V17" i="4" s="1"/>
  <c r="W17" i="4"/>
  <c r="X17" i="4"/>
  <c r="AC17" i="4"/>
  <c r="AD17" i="4"/>
  <c r="AF17" i="4" s="1"/>
  <c r="AG17" i="4"/>
  <c r="AJ17" i="4" s="1"/>
  <c r="G18" i="4"/>
  <c r="Q18" i="4"/>
  <c r="R18" i="4"/>
  <c r="S18" i="4"/>
  <c r="U18" i="4"/>
  <c r="V18" i="4" s="1"/>
  <c r="W18" i="4"/>
  <c r="X18" i="4"/>
  <c r="AC18" i="4"/>
  <c r="AD18" i="4"/>
  <c r="AF18" i="4" s="1"/>
  <c r="AG18" i="4"/>
  <c r="AJ18" i="4" s="1"/>
  <c r="G19" i="4"/>
  <c r="Q19" i="4"/>
  <c r="R19" i="4"/>
  <c r="S19" i="4"/>
  <c r="U19" i="4"/>
  <c r="V19" i="4" s="1"/>
  <c r="W19" i="4"/>
  <c r="X19" i="4"/>
  <c r="AC19" i="4"/>
  <c r="AD19" i="4"/>
  <c r="AF19" i="4" s="1"/>
  <c r="AG19" i="4"/>
  <c r="AJ19" i="4" s="1"/>
  <c r="G20" i="4"/>
  <c r="Q20" i="4"/>
  <c r="R20" i="4"/>
  <c r="S20" i="4"/>
  <c r="U20" i="4"/>
  <c r="V20" i="4" s="1"/>
  <c r="W20" i="4"/>
  <c r="X20" i="4"/>
  <c r="AC20" i="4"/>
  <c r="AD20" i="4"/>
  <c r="AF20" i="4" s="1"/>
  <c r="AG20" i="4"/>
  <c r="AJ20" i="4" s="1"/>
  <c r="AA25" i="5"/>
  <c r="G21" i="4"/>
  <c r="H21" i="4" s="1"/>
  <c r="Q21" i="4"/>
  <c r="R21" i="4"/>
  <c r="S21" i="4"/>
  <c r="U21" i="4"/>
  <c r="V21" i="4" s="1"/>
  <c r="W21" i="4"/>
  <c r="X21" i="4"/>
  <c r="AC21" i="4"/>
  <c r="AD21" i="4"/>
  <c r="AF21" i="4" s="1"/>
  <c r="AG21" i="4"/>
  <c r="AJ21" i="4" s="1"/>
  <c r="G22" i="4"/>
  <c r="Q22" i="4"/>
  <c r="R22" i="4"/>
  <c r="S22" i="4"/>
  <c r="U22" i="4"/>
  <c r="V22" i="4" s="1"/>
  <c r="W22" i="4"/>
  <c r="X22" i="4"/>
  <c r="AC22" i="4"/>
  <c r="AD22" i="4"/>
  <c r="AF22" i="4" s="1"/>
  <c r="AG22" i="4"/>
  <c r="AJ22" i="4" s="1"/>
  <c r="G23" i="4"/>
  <c r="Q23" i="4"/>
  <c r="R23" i="4"/>
  <c r="S23" i="4"/>
  <c r="U23" i="4"/>
  <c r="V23" i="4" s="1"/>
  <c r="W23" i="4"/>
  <c r="X23" i="4"/>
  <c r="AC23" i="4"/>
  <c r="AD23" i="4"/>
  <c r="AF23" i="4" s="1"/>
  <c r="AG23" i="4"/>
  <c r="AJ23" i="4" s="1"/>
  <c r="AA5" i="5"/>
  <c r="G24" i="4"/>
  <c r="Q24" i="4"/>
  <c r="R24" i="4"/>
  <c r="S24" i="4"/>
  <c r="U24" i="4"/>
  <c r="V24" i="4" s="1"/>
  <c r="W24" i="4"/>
  <c r="X24" i="4"/>
  <c r="AC24" i="4"/>
  <c r="AD24" i="4"/>
  <c r="AF24" i="4" s="1"/>
  <c r="AG24" i="4"/>
  <c r="AJ24" i="4" s="1"/>
  <c r="AA9" i="5"/>
  <c r="G25" i="4"/>
  <c r="H25" i="4" s="1"/>
  <c r="Q25" i="4"/>
  <c r="R25" i="4"/>
  <c r="S25" i="4"/>
  <c r="U25" i="4"/>
  <c r="V25" i="4" s="1"/>
  <c r="W25" i="4"/>
  <c r="X25" i="4"/>
  <c r="AC25" i="4"/>
  <c r="AD25" i="4"/>
  <c r="AF25" i="4" s="1"/>
  <c r="AG25" i="4"/>
  <c r="AJ25" i="4" s="1"/>
  <c r="G26" i="4"/>
  <c r="Q26" i="4"/>
  <c r="R26" i="4"/>
  <c r="S26" i="4"/>
  <c r="U26" i="4"/>
  <c r="V26" i="4" s="1"/>
  <c r="W26" i="4"/>
  <c r="X26" i="4"/>
  <c r="AC26" i="4"/>
  <c r="AD26" i="4"/>
  <c r="AF26" i="4" s="1"/>
  <c r="AG26" i="4"/>
  <c r="AJ26" i="4" s="1"/>
  <c r="G27" i="4"/>
  <c r="Q27" i="4"/>
  <c r="R27" i="4"/>
  <c r="S27" i="4"/>
  <c r="U27" i="4"/>
  <c r="V27" i="4" s="1"/>
  <c r="W27" i="4"/>
  <c r="X27" i="4"/>
  <c r="AC27" i="4"/>
  <c r="AD27" i="4"/>
  <c r="AF27" i="4" s="1"/>
  <c r="AG27" i="4"/>
  <c r="AJ27" i="4" s="1"/>
  <c r="G28" i="4"/>
  <c r="Q28" i="4"/>
  <c r="R28" i="4"/>
  <c r="S28" i="4"/>
  <c r="U28" i="4"/>
  <c r="V28" i="4" s="1"/>
  <c r="W28" i="4"/>
  <c r="X28" i="4"/>
  <c r="AC28" i="4"/>
  <c r="AD28" i="4"/>
  <c r="AF28" i="4" s="1"/>
  <c r="AG28" i="4"/>
  <c r="AJ28" i="4" s="1"/>
  <c r="G29" i="4"/>
  <c r="H29" i="4" s="1"/>
  <c r="Q29" i="4"/>
  <c r="R29" i="4"/>
  <c r="S29" i="4"/>
  <c r="U29" i="4"/>
  <c r="V29" i="4" s="1"/>
  <c r="W29" i="4"/>
  <c r="X29" i="4"/>
  <c r="AC29" i="4"/>
  <c r="AD29" i="4"/>
  <c r="AF29" i="4" s="1"/>
  <c r="AG29" i="4"/>
  <c r="AJ29" i="4" s="1"/>
  <c r="G30" i="4"/>
  <c r="Q30" i="4"/>
  <c r="R30" i="4"/>
  <c r="S30" i="4"/>
  <c r="U30" i="4"/>
  <c r="V30" i="4" s="1"/>
  <c r="W30" i="4"/>
  <c r="X30" i="4"/>
  <c r="AC30" i="4"/>
  <c r="AD30" i="4"/>
  <c r="AF30" i="4" s="1"/>
  <c r="AG30" i="4"/>
  <c r="AJ30" i="4" s="1"/>
  <c r="G31" i="4"/>
  <c r="Q31" i="4"/>
  <c r="R31" i="4"/>
  <c r="S31" i="4"/>
  <c r="U31" i="4"/>
  <c r="V31" i="4" s="1"/>
  <c r="W31" i="4"/>
  <c r="X31" i="4"/>
  <c r="AC31" i="4"/>
  <c r="AD31" i="4"/>
  <c r="AF31" i="4" s="1"/>
  <c r="AG31" i="4"/>
  <c r="AJ31" i="4" s="1"/>
  <c r="AA29" i="5"/>
  <c r="G32" i="4"/>
  <c r="Q32" i="4"/>
  <c r="R32" i="4"/>
  <c r="S32" i="4"/>
  <c r="U32" i="4"/>
  <c r="V32" i="4" s="1"/>
  <c r="W32" i="4"/>
  <c r="X32" i="4"/>
  <c r="AC32" i="4"/>
  <c r="AD32" i="4"/>
  <c r="AF32" i="4" s="1"/>
  <c r="AG32" i="4"/>
  <c r="AJ32" i="4" s="1"/>
  <c r="AA33" i="5"/>
  <c r="G33" i="4"/>
  <c r="H33" i="4" s="1"/>
  <c r="Q33" i="4"/>
  <c r="R33" i="4"/>
  <c r="S33" i="4"/>
  <c r="U33" i="4"/>
  <c r="V33" i="4" s="1"/>
  <c r="W33" i="4"/>
  <c r="X33" i="4"/>
  <c r="AC33" i="4"/>
  <c r="AD33" i="4"/>
  <c r="AF33" i="4" s="1"/>
  <c r="AG33" i="4"/>
  <c r="AJ33" i="4" s="1"/>
  <c r="G34" i="4"/>
  <c r="Q34" i="4"/>
  <c r="R34" i="4"/>
  <c r="S34" i="4"/>
  <c r="U34" i="4"/>
  <c r="V34" i="4" s="1"/>
  <c r="W34" i="4"/>
  <c r="X34" i="4"/>
  <c r="AC34" i="4"/>
  <c r="AD34" i="4"/>
  <c r="AF34" i="4" s="1"/>
  <c r="AG34" i="4"/>
  <c r="AJ34" i="4" s="1"/>
  <c r="G35" i="4"/>
  <c r="Q35" i="4"/>
  <c r="R35" i="4"/>
  <c r="S35" i="4"/>
  <c r="U35" i="4"/>
  <c r="V35" i="4" s="1"/>
  <c r="W35" i="4"/>
  <c r="X35" i="4"/>
  <c r="AC35" i="4"/>
  <c r="AD35" i="4"/>
  <c r="AF35" i="4" s="1"/>
  <c r="AG35" i="4"/>
  <c r="AJ35" i="4" s="1"/>
  <c r="I19" i="75"/>
  <c r="I13" i="75"/>
  <c r="I10" i="75"/>
  <c r="I31" i="75"/>
  <c r="I15" i="75"/>
  <c r="I33" i="75"/>
  <c r="I16" i="75"/>
  <c r="M29" i="75"/>
  <c r="M25" i="75"/>
  <c r="M22" i="75"/>
  <c r="K19" i="75"/>
  <c r="H13" i="75"/>
  <c r="K7" i="75"/>
  <c r="M33" i="75"/>
  <c r="M23" i="75"/>
  <c r="H19" i="75"/>
  <c r="H7" i="75"/>
  <c r="M4" i="75"/>
  <c r="K33" i="75"/>
  <c r="M15" i="75"/>
  <c r="M9" i="75"/>
  <c r="M31" i="75"/>
  <c r="K26" i="75"/>
  <c r="K15" i="75"/>
  <c r="AI12" i="75"/>
  <c r="M10" i="75"/>
  <c r="M6" i="75"/>
  <c r="H33" i="75"/>
  <c r="K31" i="75"/>
  <c r="M24" i="75"/>
  <c r="K10" i="75"/>
  <c r="M28" i="75"/>
  <c r="H26" i="75"/>
  <c r="H15" i="75"/>
  <c r="K13" i="75"/>
  <c r="M35" i="75"/>
  <c r="H31" i="75"/>
  <c r="AA30" i="5"/>
  <c r="AA12" i="5"/>
  <c r="AA18" i="5"/>
  <c r="AA14" i="5"/>
  <c r="AA17" i="5"/>
  <c r="AA23" i="5"/>
  <c r="AA10" i="5"/>
  <c r="G3" i="75"/>
  <c r="K3" i="75"/>
  <c r="I3" i="75"/>
  <c r="H3" i="75"/>
  <c r="AG3" i="4"/>
  <c r="AD3" i="4"/>
  <c r="AF3" i="4" s="1"/>
  <c r="AC3" i="4"/>
  <c r="X3" i="4"/>
  <c r="W3" i="4"/>
  <c r="S3" i="4"/>
  <c r="R3" i="4"/>
  <c r="Q3" i="4"/>
  <c r="G3" i="4"/>
  <c r="AS3" i="3"/>
  <c r="AR3" i="3"/>
  <c r="AN3" i="3"/>
  <c r="AA3" i="3"/>
  <c r="X3" i="3"/>
  <c r="W3" i="3"/>
  <c r="J3" i="3"/>
  <c r="I3" i="3"/>
  <c r="C3" i="3"/>
  <c r="H3" i="3" s="1"/>
  <c r="M3" i="75"/>
  <c r="X3" i="75"/>
  <c r="AK3" i="75" s="1"/>
  <c r="AI3" i="75"/>
  <c r="V3" i="75"/>
  <c r="AG3" i="75" s="1"/>
  <c r="U3" i="75"/>
  <c r="AF3" i="75" s="1"/>
  <c r="T3" i="75"/>
  <c r="R3" i="75"/>
  <c r="AB3" i="75" s="1"/>
  <c r="Q3" i="75"/>
  <c r="AA3" i="75" s="1"/>
  <c r="AI3" i="3"/>
  <c r="AJ3" i="3" s="1"/>
  <c r="U3" i="4"/>
  <c r="R3" i="3"/>
  <c r="S3" i="3" s="1"/>
  <c r="G15" i="75"/>
  <c r="G19" i="75"/>
  <c r="C9" i="75"/>
  <c r="C4" i="75"/>
  <c r="C32" i="75"/>
  <c r="C19" i="75"/>
  <c r="C22" i="75"/>
  <c r="C18" i="75"/>
  <c r="C25" i="75"/>
  <c r="C10" i="75"/>
  <c r="C23" i="75"/>
  <c r="C21" i="75"/>
  <c r="C7" i="75"/>
  <c r="C33" i="75"/>
  <c r="C27" i="75"/>
  <c r="C11" i="75"/>
  <c r="C34" i="75"/>
  <c r="C3" i="75"/>
  <c r="G31" i="75"/>
  <c r="C15" i="75"/>
  <c r="G33" i="75"/>
  <c r="D12" i="75"/>
  <c r="C8" i="75"/>
  <c r="C29" i="75"/>
  <c r="D27" i="75"/>
  <c r="G10" i="75"/>
  <c r="G23" i="75"/>
  <c r="C12" i="75"/>
  <c r="C5" i="75"/>
  <c r="D7" i="75"/>
  <c r="D15" i="75"/>
  <c r="D8" i="75"/>
  <c r="G4" i="75"/>
  <c r="G16" i="75"/>
  <c r="D21" i="75"/>
  <c r="F11" i="75"/>
  <c r="S11" i="75" s="1"/>
  <c r="AD11" i="75" s="1"/>
  <c r="AX11" i="75" s="1"/>
  <c r="F27" i="75"/>
  <c r="S27" i="75" s="1"/>
  <c r="AD27" i="75" s="1"/>
  <c r="AX27" i="75" s="1"/>
  <c r="F6" i="75"/>
  <c r="S6" i="75" s="1"/>
  <c r="AD6" i="75" s="1"/>
  <c r="AX6" i="75" s="1"/>
  <c r="F32" i="75"/>
  <c r="S32" i="75" s="1"/>
  <c r="AD32" i="75" s="1"/>
  <c r="AX32" i="75" s="1"/>
  <c r="F25" i="75"/>
  <c r="S25" i="75" s="1"/>
  <c r="AD25" i="75" s="1"/>
  <c r="AX25" i="75" s="1"/>
  <c r="F20" i="75"/>
  <c r="S20" i="75" s="1"/>
  <c r="AD20" i="75" s="1"/>
  <c r="AX20" i="75" s="1"/>
  <c r="D33" i="75"/>
  <c r="F31" i="75"/>
  <c r="S31" i="75" s="1"/>
  <c r="AD31" i="75" s="1"/>
  <c r="AX31" i="75" s="1"/>
  <c r="F35" i="75"/>
  <c r="S35" i="75" s="1"/>
  <c r="AD35" i="75" s="1"/>
  <c r="AX35" i="75" s="1"/>
  <c r="F28" i="75"/>
  <c r="S28" i="75" s="1"/>
  <c r="AD28" i="75" s="1"/>
  <c r="AX28" i="75" s="1"/>
  <c r="D9" i="75"/>
  <c r="F3" i="75"/>
  <c r="F10" i="75"/>
  <c r="S10" i="75" s="1"/>
  <c r="AD10" i="75" s="1"/>
  <c r="AX10" i="75" s="1"/>
  <c r="G5" i="75"/>
  <c r="G26" i="75"/>
  <c r="F18" i="75"/>
  <c r="S18" i="75" s="1"/>
  <c r="AD18" i="75" s="1"/>
  <c r="AX18" i="75" s="1"/>
  <c r="F4" i="75"/>
  <c r="S4" i="75" s="1"/>
  <c r="AD4" i="75" s="1"/>
  <c r="AX4" i="75" s="1"/>
  <c r="F21" i="75"/>
  <c r="S21" i="75" s="1"/>
  <c r="AD21" i="75" s="1"/>
  <c r="AX21" i="75" s="1"/>
  <c r="F12" i="75"/>
  <c r="S12" i="75" s="1"/>
  <c r="AD12" i="75" s="1"/>
  <c r="AX12" i="75" s="1"/>
  <c r="F19" i="75"/>
  <c r="S19" i="75" s="1"/>
  <c r="AD19" i="75" s="1"/>
  <c r="AX19" i="75" s="1"/>
  <c r="F34" i="75"/>
  <c r="S34" i="75" s="1"/>
  <c r="AD34" i="75" s="1"/>
  <c r="AX34" i="75" s="1"/>
  <c r="F29" i="75"/>
  <c r="S29" i="75" s="1"/>
  <c r="AD29" i="75" s="1"/>
  <c r="AX29" i="75" s="1"/>
  <c r="F5" i="75"/>
  <c r="S5" i="75" s="1"/>
  <c r="AD5" i="75" s="1"/>
  <c r="AX5" i="75" s="1"/>
  <c r="F9" i="75"/>
  <c r="S9" i="75" s="1"/>
  <c r="AD9" i="75" s="1"/>
  <c r="AX9" i="75" s="1"/>
  <c r="F15" i="75"/>
  <c r="S15" i="75" s="1"/>
  <c r="AD15" i="75" s="1"/>
  <c r="AX15" i="75" s="1"/>
  <c r="F23" i="75"/>
  <c r="S23" i="75" s="1"/>
  <c r="AD23" i="75" s="1"/>
  <c r="AX23" i="75" s="1"/>
  <c r="F24" i="75"/>
  <c r="S24" i="75" s="1"/>
  <c r="AD24" i="75" s="1"/>
  <c r="AX24" i="75" s="1"/>
  <c r="F26" i="75"/>
  <c r="S26" i="75" s="1"/>
  <c r="AD26" i="75" s="1"/>
  <c r="AX26" i="75" s="1"/>
  <c r="F22" i="75"/>
  <c r="S22" i="75" s="1"/>
  <c r="AD22" i="75" s="1"/>
  <c r="AX22" i="75" s="1"/>
  <c r="D3" i="75"/>
  <c r="F8" i="75"/>
  <c r="S8" i="75" s="1"/>
  <c r="AD8" i="75" s="1"/>
  <c r="AX8" i="75" s="1"/>
  <c r="F33" i="75"/>
  <c r="S33" i="75" s="1"/>
  <c r="AD33" i="75" s="1"/>
  <c r="AX33" i="75" s="1"/>
  <c r="AQ30" i="75" l="1"/>
  <c r="AE34" i="75"/>
  <c r="AE31" i="75"/>
  <c r="AE29" i="75"/>
  <c r="AE25" i="75"/>
  <c r="AE21" i="75"/>
  <c r="AE16" i="75"/>
  <c r="AY16" i="75" s="1"/>
  <c r="AE6" i="75"/>
  <c r="AY6" i="75" s="1"/>
  <c r="AE26" i="75"/>
  <c r="AE5" i="75"/>
  <c r="AE3" i="75"/>
  <c r="AE30" i="75"/>
  <c r="AE27" i="75"/>
  <c r="AE23" i="75"/>
  <c r="AE4" i="75"/>
  <c r="AE19" i="75"/>
  <c r="AY19" i="75" s="1"/>
  <c r="AE13" i="75"/>
  <c r="AY13" i="75" s="1"/>
  <c r="AE11" i="75"/>
  <c r="AE8" i="75"/>
  <c r="AE17" i="75"/>
  <c r="AE35" i="75"/>
  <c r="AE18" i="75"/>
  <c r="AE14" i="75"/>
  <c r="AY14" i="75" s="1"/>
  <c r="AE32" i="75"/>
  <c r="AY32" i="75" s="1"/>
  <c r="AE28" i="75"/>
  <c r="AE24" i="75"/>
  <c r="AE22" i="75"/>
  <c r="AE20" i="75"/>
  <c r="AE15" i="75"/>
  <c r="AE12" i="75"/>
  <c r="AE7" i="75"/>
  <c r="AY7" i="75" s="1"/>
  <c r="AE33" i="75"/>
  <c r="AY33" i="75" s="1"/>
  <c r="AE10" i="75"/>
  <c r="AE9" i="75"/>
  <c r="AP26" i="75"/>
  <c r="D22" i="89"/>
  <c r="D15" i="89"/>
  <c r="D34" i="89"/>
  <c r="D4" i="89"/>
  <c r="D10" i="89"/>
  <c r="D35" i="89"/>
  <c r="D25" i="89"/>
  <c r="D11" i="89"/>
  <c r="AJ3" i="4"/>
  <c r="AB17" i="5"/>
  <c r="U29" i="89"/>
  <c r="AB9" i="5"/>
  <c r="U25" i="89"/>
  <c r="AJ4" i="4"/>
  <c r="CH33" i="87"/>
  <c r="C31" i="88" s="1"/>
  <c r="AP29" i="5"/>
  <c r="AQ29" i="5" s="1"/>
  <c r="B31" i="88"/>
  <c r="F31" i="88" s="1"/>
  <c r="H31" i="88" s="1"/>
  <c r="AN29" i="5" s="1"/>
  <c r="CH29" i="87"/>
  <c r="C27" i="88" s="1"/>
  <c r="AP12" i="5"/>
  <c r="AQ12" i="5" s="1"/>
  <c r="B27" i="88"/>
  <c r="F27" i="88" s="1"/>
  <c r="H27" i="88" s="1"/>
  <c r="AN12" i="5" s="1"/>
  <c r="CH23" i="87"/>
  <c r="C21" i="88" s="1"/>
  <c r="AP26" i="5"/>
  <c r="AQ26" i="5" s="1"/>
  <c r="B21" i="88"/>
  <c r="F21" i="88" s="1"/>
  <c r="H21" i="88" s="1"/>
  <c r="AN26" i="5" s="1"/>
  <c r="CH20" i="87"/>
  <c r="C18" i="88" s="1"/>
  <c r="AP20" i="5"/>
  <c r="AQ20" i="5" s="1"/>
  <c r="B18" i="88"/>
  <c r="F18" i="88" s="1"/>
  <c r="H18" i="88" s="1"/>
  <c r="AN20" i="5" s="1"/>
  <c r="CH17" i="87"/>
  <c r="C15" i="88" s="1"/>
  <c r="AP8" i="5"/>
  <c r="AQ8" i="5" s="1"/>
  <c r="B15" i="88"/>
  <c r="F15" i="88" s="1"/>
  <c r="H15" i="88" s="1"/>
  <c r="AN8" i="5" s="1"/>
  <c r="CH10" i="87"/>
  <c r="C8" i="88" s="1"/>
  <c r="AP19" i="5"/>
  <c r="AQ19" i="5" s="1"/>
  <c r="B8" i="88"/>
  <c r="F8" i="88" s="1"/>
  <c r="H8" i="88" s="1"/>
  <c r="AN19" i="5" s="1"/>
  <c r="CH25" i="87"/>
  <c r="C23" i="88" s="1"/>
  <c r="B23" i="88"/>
  <c r="F23" i="88" s="1"/>
  <c r="H23" i="88" s="1"/>
  <c r="AN5" i="5" s="1"/>
  <c r="AP5" i="5"/>
  <c r="AQ5" i="5" s="1"/>
  <c r="CH12" i="87"/>
  <c r="C10" i="88" s="1"/>
  <c r="B10" i="88"/>
  <c r="F10" i="88" s="1"/>
  <c r="H10" i="88" s="1"/>
  <c r="AN24" i="5" s="1"/>
  <c r="AP24" i="5"/>
  <c r="AQ24" i="5" s="1"/>
  <c r="D17" i="89"/>
  <c r="D33" i="89"/>
  <c r="D9" i="89"/>
  <c r="D18" i="89"/>
  <c r="D31" i="89"/>
  <c r="AB31" i="5"/>
  <c r="U13" i="89"/>
  <c r="AB19" i="5"/>
  <c r="U9" i="89"/>
  <c r="CH32" i="87"/>
  <c r="C30" i="88" s="1"/>
  <c r="AP28" i="5"/>
  <c r="AQ28" i="5" s="1"/>
  <c r="B30" i="88"/>
  <c r="F30" i="88" s="1"/>
  <c r="H30" i="88" s="1"/>
  <c r="AN28" i="5" s="1"/>
  <c r="CH22" i="87"/>
  <c r="C20" i="88" s="1"/>
  <c r="AP25" i="5"/>
  <c r="AQ25" i="5" s="1"/>
  <c r="B20" i="88"/>
  <c r="F20" i="88" s="1"/>
  <c r="H20" i="88" s="1"/>
  <c r="AN25" i="5" s="1"/>
  <c r="CH14" i="87"/>
  <c r="C12" i="88" s="1"/>
  <c r="AP31" i="5"/>
  <c r="AQ31" i="5" s="1"/>
  <c r="B12" i="88"/>
  <c r="F12" i="88" s="1"/>
  <c r="H12" i="88" s="1"/>
  <c r="AN31" i="5" s="1"/>
  <c r="CH15" i="87"/>
  <c r="C13" i="88" s="1"/>
  <c r="AP32" i="5"/>
  <c r="AQ32" i="5" s="1"/>
  <c r="B13" i="88"/>
  <c r="F13" i="88" s="1"/>
  <c r="H13" i="88" s="1"/>
  <c r="AN32" i="5" s="1"/>
  <c r="D8" i="89"/>
  <c r="D24" i="89"/>
  <c r="D5" i="89"/>
  <c r="D12" i="89"/>
  <c r="D6" i="89"/>
  <c r="AB33" i="5"/>
  <c r="U33" i="89"/>
  <c r="AB25" i="5"/>
  <c r="U21" i="89"/>
  <c r="CH35" i="87"/>
  <c r="C33" i="88" s="1"/>
  <c r="B33" i="88"/>
  <c r="F33" i="88" s="1"/>
  <c r="H33" i="88" s="1"/>
  <c r="AN35" i="5" s="1"/>
  <c r="AP35" i="5"/>
  <c r="AQ35" i="5" s="1"/>
  <c r="CH31" i="87"/>
  <c r="C29" i="88" s="1"/>
  <c r="AP21" i="5"/>
  <c r="AQ21" i="5" s="1"/>
  <c r="B29" i="88"/>
  <c r="F29" i="88" s="1"/>
  <c r="H29" i="88" s="1"/>
  <c r="AN21" i="5" s="1"/>
  <c r="CH24" i="87"/>
  <c r="C22" i="88" s="1"/>
  <c r="AP27" i="5"/>
  <c r="AQ27" i="5" s="1"/>
  <c r="B22" i="88"/>
  <c r="F22" i="88" s="1"/>
  <c r="H22" i="88" s="1"/>
  <c r="AN27" i="5" s="1"/>
  <c r="CH21" i="87"/>
  <c r="C19" i="88" s="1"/>
  <c r="AP23" i="5"/>
  <c r="AQ23" i="5" s="1"/>
  <c r="B19" i="88"/>
  <c r="F19" i="88" s="1"/>
  <c r="H19" i="88" s="1"/>
  <c r="AN23" i="5" s="1"/>
  <c r="CH16" i="87"/>
  <c r="C14" i="88" s="1"/>
  <c r="B14" i="88"/>
  <c r="F14" i="88" s="1"/>
  <c r="H14" i="88" s="1"/>
  <c r="AN34" i="5" s="1"/>
  <c r="AP34" i="5"/>
  <c r="AQ34" i="5" s="1"/>
  <c r="CH13" i="87"/>
  <c r="C11" i="88" s="1"/>
  <c r="B11" i="88"/>
  <c r="F11" i="88" s="1"/>
  <c r="H11" i="88" s="1"/>
  <c r="AN30" i="5" s="1"/>
  <c r="AP30" i="5"/>
  <c r="AQ30" i="5" s="1"/>
  <c r="CH8" i="87"/>
  <c r="C6" i="88" s="1"/>
  <c r="B6" i="88"/>
  <c r="F6" i="88" s="1"/>
  <c r="H6" i="88" s="1"/>
  <c r="AN15" i="5" s="1"/>
  <c r="AP15" i="5"/>
  <c r="AQ15" i="5" s="1"/>
  <c r="CH6" i="87"/>
  <c r="C4" i="88" s="1"/>
  <c r="AP7" i="5"/>
  <c r="AQ7" i="5" s="1"/>
  <c r="B4" i="88"/>
  <c r="F4" i="88" s="1"/>
  <c r="H4" i="88" s="1"/>
  <c r="AN7" i="5" s="1"/>
  <c r="D26" i="89"/>
  <c r="D19" i="89"/>
  <c r="D32" i="89"/>
  <c r="D30" i="89"/>
  <c r="D16" i="89"/>
  <c r="CH36" i="87"/>
  <c r="C34" i="88" s="1"/>
  <c r="AP36" i="5"/>
  <c r="AQ36" i="5" s="1"/>
  <c r="B34" i="88"/>
  <c r="F34" i="88" s="1"/>
  <c r="H34" i="88" s="1"/>
  <c r="AN36" i="5" s="1"/>
  <c r="CH28" i="87"/>
  <c r="C26" i="88" s="1"/>
  <c r="B26" i="88"/>
  <c r="F26" i="88" s="1"/>
  <c r="H26" i="88" s="1"/>
  <c r="AN11" i="5" s="1"/>
  <c r="AP11" i="5"/>
  <c r="AQ11" i="5" s="1"/>
  <c r="CH19" i="87"/>
  <c r="C17" i="88" s="1"/>
  <c r="B17" i="88"/>
  <c r="F17" i="88" s="1"/>
  <c r="H17" i="88" s="1"/>
  <c r="AN18" i="5" s="1"/>
  <c r="AP18" i="5"/>
  <c r="AQ18" i="5" s="1"/>
  <c r="CH9" i="87"/>
  <c r="C7" i="88" s="1"/>
  <c r="B7" i="88"/>
  <c r="F7" i="88" s="1"/>
  <c r="H7" i="88" s="1"/>
  <c r="AN16" i="5" s="1"/>
  <c r="AP16" i="5"/>
  <c r="AQ16" i="5" s="1"/>
  <c r="CH5" i="87"/>
  <c r="C3" i="88" s="1"/>
  <c r="AP6" i="5"/>
  <c r="AQ6" i="5" s="1"/>
  <c r="B3" i="88"/>
  <c r="F3" i="88" s="1"/>
  <c r="H3" i="88" s="1"/>
  <c r="AN6" i="5" s="1"/>
  <c r="D23" i="89"/>
  <c r="D29" i="89"/>
  <c r="D21" i="89"/>
  <c r="D28" i="89"/>
  <c r="D20" i="89"/>
  <c r="D27" i="89"/>
  <c r="AB13" i="5"/>
  <c r="U17" i="89"/>
  <c r="AB7" i="5"/>
  <c r="U5" i="89"/>
  <c r="D14" i="89"/>
  <c r="D13" i="89"/>
  <c r="D7" i="89"/>
  <c r="CH34" i="87"/>
  <c r="C32" i="88" s="1"/>
  <c r="B32" i="88"/>
  <c r="F32" i="88" s="1"/>
  <c r="H32" i="88" s="1"/>
  <c r="AN33" i="5" s="1"/>
  <c r="AP33" i="5"/>
  <c r="AQ33" i="5" s="1"/>
  <c r="CH30" i="87"/>
  <c r="C28" i="88" s="1"/>
  <c r="AP17" i="5"/>
  <c r="AQ17" i="5" s="1"/>
  <c r="B28" i="88"/>
  <c r="F28" i="88" s="1"/>
  <c r="H28" i="88" s="1"/>
  <c r="AN17" i="5" s="1"/>
  <c r="CH27" i="87"/>
  <c r="C25" i="88" s="1"/>
  <c r="B25" i="88"/>
  <c r="F25" i="88" s="1"/>
  <c r="H25" i="88" s="1"/>
  <c r="AN10" i="5" s="1"/>
  <c r="AP10" i="5"/>
  <c r="AQ10" i="5" s="1"/>
  <c r="CH26" i="87"/>
  <c r="C24" i="88" s="1"/>
  <c r="B24" i="88"/>
  <c r="F24" i="88" s="1"/>
  <c r="H24" i="88" s="1"/>
  <c r="AN9" i="5" s="1"/>
  <c r="AP9" i="5"/>
  <c r="AQ9" i="5" s="1"/>
  <c r="CH18" i="87"/>
  <c r="C16" i="88" s="1"/>
  <c r="AP13" i="5"/>
  <c r="AQ13" i="5" s="1"/>
  <c r="B16" i="88"/>
  <c r="F16" i="88" s="1"/>
  <c r="H16" i="88" s="1"/>
  <c r="AN13" i="5" s="1"/>
  <c r="CH11" i="87"/>
  <c r="C9" i="88" s="1"/>
  <c r="AP22" i="5"/>
  <c r="AQ22" i="5" s="1"/>
  <c r="B9" i="88"/>
  <c r="F9" i="88" s="1"/>
  <c r="H9" i="88" s="1"/>
  <c r="AN22" i="5" s="1"/>
  <c r="CH7" i="87"/>
  <c r="C5" i="88" s="1"/>
  <c r="B5" i="88"/>
  <c r="F5" i="88" s="1"/>
  <c r="H5" i="88" s="1"/>
  <c r="AN14" i="5" s="1"/>
  <c r="AP14" i="5"/>
  <c r="AQ14" i="5" s="1"/>
  <c r="CH4" i="87"/>
  <c r="C2" i="88" s="1"/>
  <c r="B2" i="88"/>
  <c r="AP4" i="5"/>
  <c r="AQ4" i="5" s="1"/>
  <c r="K30" i="89"/>
  <c r="K22" i="89"/>
  <c r="K10" i="89"/>
  <c r="K35" i="89"/>
  <c r="K31" i="89"/>
  <c r="K27" i="89"/>
  <c r="K23" i="89"/>
  <c r="K19" i="89"/>
  <c r="K15" i="89"/>
  <c r="K11" i="89"/>
  <c r="K7" i="89"/>
  <c r="K34" i="89"/>
  <c r="H14" i="3"/>
  <c r="K32" i="89"/>
  <c r="K28" i="89"/>
  <c r="K24" i="89"/>
  <c r="K20" i="89"/>
  <c r="K16" i="89"/>
  <c r="K12" i="89"/>
  <c r="K8" i="89"/>
  <c r="K4" i="89"/>
  <c r="K26" i="89"/>
  <c r="K18" i="89"/>
  <c r="K6" i="89"/>
  <c r="K3" i="89"/>
  <c r="K33" i="89"/>
  <c r="K29" i="89"/>
  <c r="K25" i="89"/>
  <c r="K21" i="89"/>
  <c r="K17" i="89"/>
  <c r="K13" i="89"/>
  <c r="K9" i="89"/>
  <c r="K5" i="89"/>
  <c r="AE3" i="3"/>
  <c r="AT27" i="3"/>
  <c r="AL34" i="4"/>
  <c r="Z34" i="89" s="1"/>
  <c r="AL33" i="4"/>
  <c r="AL31" i="4"/>
  <c r="AL28" i="4"/>
  <c r="Z28" i="89" s="1"/>
  <c r="AL27" i="4"/>
  <c r="Z27" i="89" s="1"/>
  <c r="AL22" i="4"/>
  <c r="Z22" i="89" s="1"/>
  <c r="AL21" i="4"/>
  <c r="AL16" i="4"/>
  <c r="Z16" i="89" s="1"/>
  <c r="AK34" i="3"/>
  <c r="AJ34" i="3"/>
  <c r="AK30" i="3"/>
  <c r="AJ30" i="3"/>
  <c r="AK26" i="3"/>
  <c r="AJ26" i="3"/>
  <c r="AK22" i="3"/>
  <c r="AJ22" i="3"/>
  <c r="AK10" i="3"/>
  <c r="AJ10" i="3"/>
  <c r="AK35" i="3"/>
  <c r="AJ35" i="3"/>
  <c r="AK31" i="3"/>
  <c r="AJ31" i="3"/>
  <c r="AK27" i="3"/>
  <c r="AJ27" i="3"/>
  <c r="AK23" i="3"/>
  <c r="AJ23" i="3"/>
  <c r="AK19" i="3"/>
  <c r="AJ19" i="3"/>
  <c r="AK15" i="3"/>
  <c r="AJ15" i="3"/>
  <c r="AK11" i="3"/>
  <c r="AJ11" i="3"/>
  <c r="AK7" i="3"/>
  <c r="AJ7" i="3"/>
  <c r="AK18" i="3"/>
  <c r="AJ18" i="3"/>
  <c r="AK6" i="3"/>
  <c r="AJ6" i="3"/>
  <c r="AK32" i="3"/>
  <c r="AJ32" i="3"/>
  <c r="AK28" i="3"/>
  <c r="AJ28" i="3"/>
  <c r="AK24" i="3"/>
  <c r="AJ24" i="3"/>
  <c r="AK20" i="3"/>
  <c r="AJ20" i="3"/>
  <c r="AK16" i="3"/>
  <c r="AJ16" i="3"/>
  <c r="AK12" i="3"/>
  <c r="AJ12" i="3"/>
  <c r="AK8" i="3"/>
  <c r="AJ8" i="3"/>
  <c r="AK4" i="3"/>
  <c r="AJ4" i="3"/>
  <c r="AK14" i="3"/>
  <c r="AJ14" i="3"/>
  <c r="AK33" i="3"/>
  <c r="AJ33" i="3"/>
  <c r="AK29" i="3"/>
  <c r="AJ29" i="3"/>
  <c r="AK25" i="3"/>
  <c r="AJ25" i="3"/>
  <c r="AK21" i="3"/>
  <c r="AJ21" i="3"/>
  <c r="AK17" i="3"/>
  <c r="AJ17" i="3"/>
  <c r="AK13" i="3"/>
  <c r="AJ13" i="3"/>
  <c r="AK9" i="3"/>
  <c r="AJ9" i="3"/>
  <c r="AK5" i="3"/>
  <c r="AJ5" i="3"/>
  <c r="AL3" i="4"/>
  <c r="Z3" i="89" s="1"/>
  <c r="AL24" i="4"/>
  <c r="Z24" i="89" s="1"/>
  <c r="AL18" i="4"/>
  <c r="Z18" i="89" s="1"/>
  <c r="AL17" i="4"/>
  <c r="AL15" i="4"/>
  <c r="AL12" i="4"/>
  <c r="Z12" i="89" s="1"/>
  <c r="AL6" i="4"/>
  <c r="Z6" i="89" s="1"/>
  <c r="AL5" i="4"/>
  <c r="Z5" i="89" s="1"/>
  <c r="AL35" i="4"/>
  <c r="AL30" i="4"/>
  <c r="Z30" i="89" s="1"/>
  <c r="AL29" i="4"/>
  <c r="Z29" i="89" s="1"/>
  <c r="AL26" i="4"/>
  <c r="Z26" i="89" s="1"/>
  <c r="AL25" i="4"/>
  <c r="Z25" i="89" s="1"/>
  <c r="AL23" i="4"/>
  <c r="Z23" i="89" s="1"/>
  <c r="AL8" i="4"/>
  <c r="Z8" i="89" s="1"/>
  <c r="AL32" i="4"/>
  <c r="AL20" i="4"/>
  <c r="AL19" i="4"/>
  <c r="Z19" i="89" s="1"/>
  <c r="AL14" i="4"/>
  <c r="Z14" i="89" s="1"/>
  <c r="AL13" i="4"/>
  <c r="AL11" i="4"/>
  <c r="AL10" i="4"/>
  <c r="Z10" i="89" s="1"/>
  <c r="AL9" i="4"/>
  <c r="Z9" i="89" s="1"/>
  <c r="AL7" i="4"/>
  <c r="AL4" i="4"/>
  <c r="T34" i="4"/>
  <c r="T31" i="4"/>
  <c r="T29" i="4"/>
  <c r="X29" i="89" s="1"/>
  <c r="AV31" i="4"/>
  <c r="T27" i="4"/>
  <c r="T25" i="4"/>
  <c r="T22" i="4"/>
  <c r="T8" i="4"/>
  <c r="T32" i="4"/>
  <c r="T20" i="4"/>
  <c r="T18" i="4"/>
  <c r="T15" i="4"/>
  <c r="T13" i="4"/>
  <c r="T11" i="4"/>
  <c r="T9" i="4"/>
  <c r="X9" i="89" s="1"/>
  <c r="T6" i="4"/>
  <c r="T4" i="4"/>
  <c r="X4" i="89" s="1"/>
  <c r="T35" i="4"/>
  <c r="T33" i="4"/>
  <c r="T30" i="4"/>
  <c r="T28" i="4"/>
  <c r="T26" i="4"/>
  <c r="T23" i="4"/>
  <c r="T21" i="4"/>
  <c r="X21" i="89" s="1"/>
  <c r="T16" i="4"/>
  <c r="X16" i="89" s="1"/>
  <c r="T3" i="4"/>
  <c r="X3" i="89" s="1"/>
  <c r="T24" i="4"/>
  <c r="T19" i="4"/>
  <c r="T17" i="4"/>
  <c r="T14" i="4"/>
  <c r="T12" i="4"/>
  <c r="T10" i="4"/>
  <c r="T7" i="4"/>
  <c r="T5" i="4"/>
  <c r="P33" i="4"/>
  <c r="P29" i="4"/>
  <c r="P25" i="4"/>
  <c r="P21" i="4"/>
  <c r="P17" i="4"/>
  <c r="P13" i="4"/>
  <c r="P9" i="4"/>
  <c r="P5" i="4"/>
  <c r="E35" i="4"/>
  <c r="T35" i="89" s="1"/>
  <c r="E27" i="4"/>
  <c r="T27" i="89" s="1"/>
  <c r="E15" i="4"/>
  <c r="T15" i="89" s="1"/>
  <c r="E7" i="4"/>
  <c r="T7" i="89" s="1"/>
  <c r="E34" i="4"/>
  <c r="T34" i="89" s="1"/>
  <c r="E30" i="4"/>
  <c r="T30" i="89" s="1"/>
  <c r="E22" i="4"/>
  <c r="T22" i="89" s="1"/>
  <c r="E14" i="4"/>
  <c r="T14" i="89" s="1"/>
  <c r="E10" i="4"/>
  <c r="T10" i="89" s="1"/>
  <c r="E23" i="4"/>
  <c r="T23" i="89" s="1"/>
  <c r="E31" i="4"/>
  <c r="T31" i="89" s="1"/>
  <c r="E19" i="4"/>
  <c r="T19" i="89" s="1"/>
  <c r="E11" i="4"/>
  <c r="T11" i="89" s="1"/>
  <c r="E3" i="4"/>
  <c r="T3" i="89" s="1"/>
  <c r="L8" i="3"/>
  <c r="Q8" i="3" s="1"/>
  <c r="Z35" i="3"/>
  <c r="O35" i="89" s="1"/>
  <c r="Z31" i="3"/>
  <c r="O31" i="89" s="1"/>
  <c r="Z27" i="3"/>
  <c r="O27" i="89" s="1"/>
  <c r="Z23" i="3"/>
  <c r="O23" i="89" s="1"/>
  <c r="Z19" i="3"/>
  <c r="Z15" i="3"/>
  <c r="O15" i="89" s="1"/>
  <c r="Z8" i="3"/>
  <c r="O8" i="89" s="1"/>
  <c r="Z11" i="3"/>
  <c r="O11" i="89" s="1"/>
  <c r="Z17" i="3"/>
  <c r="O17" i="89" s="1"/>
  <c r="Z13" i="3"/>
  <c r="O13" i="89" s="1"/>
  <c r="Z32" i="3"/>
  <c r="O32" i="89" s="1"/>
  <c r="Z28" i="3"/>
  <c r="O28" i="89" s="1"/>
  <c r="Z24" i="3"/>
  <c r="O24" i="89" s="1"/>
  <c r="Z20" i="3"/>
  <c r="O20" i="89" s="1"/>
  <c r="Z16" i="3"/>
  <c r="O16" i="89" s="1"/>
  <c r="Z4" i="3"/>
  <c r="O4" i="89" s="1"/>
  <c r="Z33" i="3"/>
  <c r="O33" i="89" s="1"/>
  <c r="Z25" i="3"/>
  <c r="O25" i="89" s="1"/>
  <c r="Z5" i="3"/>
  <c r="O5" i="89" s="1"/>
  <c r="Z29" i="3"/>
  <c r="O29" i="89" s="1"/>
  <c r="Z21" i="3"/>
  <c r="O21" i="89" s="1"/>
  <c r="Z9" i="3"/>
  <c r="O9" i="89" s="1"/>
  <c r="Z3" i="3"/>
  <c r="O3" i="89" s="1"/>
  <c r="Z34" i="3"/>
  <c r="O34" i="89" s="1"/>
  <c r="Z30" i="3"/>
  <c r="O30" i="89" s="1"/>
  <c r="Z26" i="3"/>
  <c r="O26" i="89" s="1"/>
  <c r="Z22" i="3"/>
  <c r="O22" i="89" s="1"/>
  <c r="Z18" i="3"/>
  <c r="O18" i="89" s="1"/>
  <c r="Z14" i="3"/>
  <c r="O14" i="89" s="1"/>
  <c r="Z10" i="3"/>
  <c r="O10" i="89" s="1"/>
  <c r="Z6" i="3"/>
  <c r="O6" i="89" s="1"/>
  <c r="S5" i="3"/>
  <c r="V5" i="3" s="1"/>
  <c r="AT31" i="3"/>
  <c r="AU31" i="3" s="1"/>
  <c r="S31" i="89" s="1"/>
  <c r="L35" i="3"/>
  <c r="Q35" i="3" s="1"/>
  <c r="Q36" i="5" s="1"/>
  <c r="L31" i="3"/>
  <c r="L31" i="89" s="1"/>
  <c r="L27" i="3"/>
  <c r="L23" i="3"/>
  <c r="L23" i="89" s="1"/>
  <c r="L19" i="3"/>
  <c r="L19" i="89" s="1"/>
  <c r="L15" i="3"/>
  <c r="L15" i="89" s="1"/>
  <c r="L11" i="3"/>
  <c r="L11" i="89" s="1"/>
  <c r="L7" i="3"/>
  <c r="L7" i="89" s="1"/>
  <c r="T8" i="3"/>
  <c r="N13" i="5"/>
  <c r="T29" i="3"/>
  <c r="T16" i="3"/>
  <c r="AT22" i="3"/>
  <c r="AU22" i="3" s="1"/>
  <c r="S22" i="89" s="1"/>
  <c r="L32" i="3"/>
  <c r="L32" i="89" s="1"/>
  <c r="T32" i="3"/>
  <c r="L28" i="3"/>
  <c r="L28" i="89" s="1"/>
  <c r="L24" i="3"/>
  <c r="Q24" i="3" s="1"/>
  <c r="L20" i="3"/>
  <c r="L16" i="3"/>
  <c r="Q16" i="3" s="1"/>
  <c r="L12" i="3"/>
  <c r="Q12" i="3" s="1"/>
  <c r="L34" i="3"/>
  <c r="Q34" i="3" s="1"/>
  <c r="L30" i="3"/>
  <c r="L30" i="89" s="1"/>
  <c r="L26" i="3"/>
  <c r="L26" i="89" s="1"/>
  <c r="L22" i="3"/>
  <c r="Q22" i="3" s="1"/>
  <c r="T18" i="5"/>
  <c r="L18" i="3"/>
  <c r="AT17" i="3"/>
  <c r="AU17" i="3" s="1"/>
  <c r="S17" i="89" s="1"/>
  <c r="L14" i="3"/>
  <c r="L14" i="89" s="1"/>
  <c r="L10" i="3"/>
  <c r="L6" i="3"/>
  <c r="L6" i="89" s="1"/>
  <c r="L3" i="3"/>
  <c r="L3" i="89" s="1"/>
  <c r="L33" i="3"/>
  <c r="L29" i="3"/>
  <c r="L29" i="89" s="1"/>
  <c r="L25" i="3"/>
  <c r="L21" i="3"/>
  <c r="L21" i="89" s="1"/>
  <c r="L17" i="3"/>
  <c r="L13" i="3"/>
  <c r="L13" i="89" s="1"/>
  <c r="L9" i="3"/>
  <c r="L5" i="3"/>
  <c r="L5" i="89" s="1"/>
  <c r="J31" i="75"/>
  <c r="L31" i="75" s="1"/>
  <c r="L4" i="3"/>
  <c r="L4" i="89" s="1"/>
  <c r="AV4" i="75"/>
  <c r="BB4" i="75" s="1"/>
  <c r="AV33" i="75"/>
  <c r="BB33" i="75" s="1"/>
  <c r="AT23" i="3"/>
  <c r="AU23" i="3" s="1"/>
  <c r="S23" i="89" s="1"/>
  <c r="AT19" i="3"/>
  <c r="AU19" i="3" s="1"/>
  <c r="S19" i="89" s="1"/>
  <c r="T8" i="5"/>
  <c r="AT15" i="3"/>
  <c r="AU15" i="3" s="1"/>
  <c r="S15" i="89" s="1"/>
  <c r="T31" i="5"/>
  <c r="T19" i="5"/>
  <c r="T7" i="5"/>
  <c r="T17" i="5"/>
  <c r="P30" i="5"/>
  <c r="T14" i="5"/>
  <c r="N33" i="5"/>
  <c r="T28" i="5"/>
  <c r="S18" i="3"/>
  <c r="V18" i="3" s="1"/>
  <c r="N20" i="5"/>
  <c r="N30" i="5"/>
  <c r="N6" i="5"/>
  <c r="S30" i="3"/>
  <c r="V30" i="3" s="1"/>
  <c r="P10" i="5"/>
  <c r="N7" i="5"/>
  <c r="P12" i="5"/>
  <c r="N12" i="5"/>
  <c r="N11" i="5"/>
  <c r="T27" i="5"/>
  <c r="S21" i="3"/>
  <c r="V21" i="3" s="1"/>
  <c r="AT33" i="3"/>
  <c r="AU33" i="3" s="1"/>
  <c r="S33" i="89" s="1"/>
  <c r="N17" i="5"/>
  <c r="E29" i="75"/>
  <c r="AU7" i="3"/>
  <c r="S7" i="89" s="1"/>
  <c r="S28" i="3"/>
  <c r="V28" i="3" s="1"/>
  <c r="T6" i="3"/>
  <c r="S10" i="3"/>
  <c r="V10" i="3" s="1"/>
  <c r="S26" i="3"/>
  <c r="V26" i="3" s="1"/>
  <c r="T24" i="3"/>
  <c r="S35" i="3"/>
  <c r="V35" i="3" s="1"/>
  <c r="AT35" i="3"/>
  <c r="AU35" i="3" s="1"/>
  <c r="S35" i="89" s="1"/>
  <c r="T36" i="5"/>
  <c r="P35" i="5"/>
  <c r="P21" i="5"/>
  <c r="P17" i="5"/>
  <c r="T11" i="5"/>
  <c r="T10" i="5"/>
  <c r="AT25" i="3"/>
  <c r="AU25" i="3" s="1"/>
  <c r="S25" i="89" s="1"/>
  <c r="N9" i="5"/>
  <c r="P23" i="5"/>
  <c r="P8" i="5"/>
  <c r="N8" i="5"/>
  <c r="T34" i="5"/>
  <c r="AT14" i="3"/>
  <c r="AU14" i="3" s="1"/>
  <c r="S14" i="89" s="1"/>
  <c r="AT10" i="3"/>
  <c r="AU10" i="3" s="1"/>
  <c r="S10" i="89" s="1"/>
  <c r="AT9" i="3"/>
  <c r="AU9" i="3" s="1"/>
  <c r="S9" i="89" s="1"/>
  <c r="N19" i="5"/>
  <c r="E16" i="5"/>
  <c r="E5" i="5"/>
  <c r="E7" i="5"/>
  <c r="E30" i="5"/>
  <c r="E27" i="5"/>
  <c r="E17" i="5"/>
  <c r="E25" i="5"/>
  <c r="E12" i="5"/>
  <c r="E23" i="5"/>
  <c r="T31" i="3"/>
  <c r="S4" i="3"/>
  <c r="V4" i="3" s="1"/>
  <c r="S34" i="3"/>
  <c r="V34" i="3" s="1"/>
  <c r="T11" i="3"/>
  <c r="N29" i="5"/>
  <c r="P16" i="5"/>
  <c r="N16" i="5"/>
  <c r="T15" i="5"/>
  <c r="P7" i="5"/>
  <c r="E32" i="5"/>
  <c r="E31" i="5"/>
  <c r="E15" i="5"/>
  <c r="E26" i="5"/>
  <c r="E34" i="5"/>
  <c r="E35" i="5"/>
  <c r="E6" i="5"/>
  <c r="E22" i="5"/>
  <c r="E36" i="5"/>
  <c r="E9" i="5"/>
  <c r="E11" i="5"/>
  <c r="T23" i="3"/>
  <c r="H23" i="4"/>
  <c r="H15" i="4"/>
  <c r="H11" i="4"/>
  <c r="AG7" i="5"/>
  <c r="AF6" i="5"/>
  <c r="AT34" i="3"/>
  <c r="AU34" i="3" s="1"/>
  <c r="S34" i="89" s="1"/>
  <c r="T35" i="5"/>
  <c r="N35" i="5"/>
  <c r="T33" i="5"/>
  <c r="AT32" i="3"/>
  <c r="AU32" i="3" s="1"/>
  <c r="S32" i="89" s="1"/>
  <c r="T29" i="5"/>
  <c r="N28" i="5"/>
  <c r="T9" i="5"/>
  <c r="AT21" i="3"/>
  <c r="AU21" i="3" s="1"/>
  <c r="S21" i="89" s="1"/>
  <c r="T25" i="5"/>
  <c r="AT20" i="3"/>
  <c r="AU20" i="3" s="1"/>
  <c r="S20" i="89" s="1"/>
  <c r="P32" i="5"/>
  <c r="S30" i="5"/>
  <c r="N24" i="5"/>
  <c r="N22" i="5"/>
  <c r="S15" i="5"/>
  <c r="N15" i="5"/>
  <c r="AT4" i="3"/>
  <c r="AU4" i="3" s="1"/>
  <c r="S4" i="89" s="1"/>
  <c r="E14" i="5"/>
  <c r="E33" i="5"/>
  <c r="E10" i="5"/>
  <c r="E19" i="5"/>
  <c r="E20" i="5"/>
  <c r="E18" i="5"/>
  <c r="E28" i="5"/>
  <c r="E29" i="5"/>
  <c r="E24" i="5"/>
  <c r="T14" i="3"/>
  <c r="N36" i="5"/>
  <c r="AU24" i="3"/>
  <c r="S24" i="89" s="1"/>
  <c r="T5" i="5"/>
  <c r="T13" i="5"/>
  <c r="T32" i="5"/>
  <c r="AT13" i="3"/>
  <c r="AU13" i="3" s="1"/>
  <c r="S13" i="89" s="1"/>
  <c r="N31" i="5"/>
  <c r="E21" i="5"/>
  <c r="E8" i="5"/>
  <c r="E13" i="5"/>
  <c r="AU12" i="75"/>
  <c r="E35" i="75"/>
  <c r="AS30" i="75"/>
  <c r="AS27" i="75"/>
  <c r="J27" i="75"/>
  <c r="L27" i="75" s="1"/>
  <c r="AQ19" i="75"/>
  <c r="AU11" i="75"/>
  <c r="AU8" i="75"/>
  <c r="AS5" i="75"/>
  <c r="AU35" i="75"/>
  <c r="AY29" i="75"/>
  <c r="AY28" i="75"/>
  <c r="AY24" i="75"/>
  <c r="AR23" i="75"/>
  <c r="AY22" i="75"/>
  <c r="AU9" i="75"/>
  <c r="E10" i="75"/>
  <c r="E19" i="75"/>
  <c r="AV19" i="75"/>
  <c r="BB19" i="75" s="1"/>
  <c r="J4" i="75"/>
  <c r="L4" i="75" s="1"/>
  <c r="T13" i="3"/>
  <c r="T20" i="3"/>
  <c r="AG35" i="5"/>
  <c r="H31" i="4"/>
  <c r="AH11" i="5"/>
  <c r="H27" i="4"/>
  <c r="U27" i="89" s="1"/>
  <c r="AG32" i="5"/>
  <c r="AH19" i="5"/>
  <c r="P36" i="5"/>
  <c r="T21" i="5"/>
  <c r="T12" i="5"/>
  <c r="P18" i="5"/>
  <c r="N18" i="5"/>
  <c r="AT16" i="3"/>
  <c r="AU16" i="3" s="1"/>
  <c r="S16" i="89" s="1"/>
  <c r="T30" i="5"/>
  <c r="AT11" i="3"/>
  <c r="AU11" i="3" s="1"/>
  <c r="S11" i="89" s="1"/>
  <c r="T27" i="3"/>
  <c r="T15" i="3"/>
  <c r="S33" i="3"/>
  <c r="V33" i="3" s="1"/>
  <c r="H19" i="4"/>
  <c r="P29" i="5"/>
  <c r="P25" i="5"/>
  <c r="N25" i="5"/>
  <c r="T20" i="5"/>
  <c r="AT18" i="3"/>
  <c r="AU18" i="3" s="1"/>
  <c r="S18" i="89" s="1"/>
  <c r="P13" i="5"/>
  <c r="T22" i="5"/>
  <c r="S22" i="3"/>
  <c r="V22" i="3" s="1"/>
  <c r="H35" i="4"/>
  <c r="H7" i="4"/>
  <c r="AT26" i="3"/>
  <c r="AU26" i="3" s="1"/>
  <c r="S26" i="89" s="1"/>
  <c r="N10" i="5"/>
  <c r="P5" i="5"/>
  <c r="N27" i="5"/>
  <c r="T26" i="5"/>
  <c r="AU6" i="3"/>
  <c r="S6" i="89" s="1"/>
  <c r="AT5" i="3"/>
  <c r="AU5" i="3" s="1"/>
  <c r="S5" i="89" s="1"/>
  <c r="AU17" i="75"/>
  <c r="AS34" i="75"/>
  <c r="AS21" i="75"/>
  <c r="AP20" i="75"/>
  <c r="AS31" i="75"/>
  <c r="AP19" i="75"/>
  <c r="AU18" i="75"/>
  <c r="AP17" i="75"/>
  <c r="E33" i="75"/>
  <c r="AP21" i="75"/>
  <c r="AP11" i="75"/>
  <c r="AP10" i="75"/>
  <c r="AP31" i="75"/>
  <c r="AU13" i="75"/>
  <c r="AS16" i="75"/>
  <c r="J26" i="75"/>
  <c r="L26" i="75" s="1"/>
  <c r="N34" i="5"/>
  <c r="AC32" i="75"/>
  <c r="T7" i="3"/>
  <c r="AU27" i="3"/>
  <c r="S27" i="89" s="1"/>
  <c r="T17" i="3"/>
  <c r="AU22" i="75"/>
  <c r="AF17" i="5"/>
  <c r="AT29" i="3"/>
  <c r="AU29" i="3" s="1"/>
  <c r="S29" i="89" s="1"/>
  <c r="P27" i="5"/>
  <c r="P34" i="5"/>
  <c r="P22" i="5"/>
  <c r="T6" i="5"/>
  <c r="P6" i="5"/>
  <c r="AQ27" i="75"/>
  <c r="E32" i="75"/>
  <c r="T25" i="3"/>
  <c r="S12" i="3"/>
  <c r="V12" i="3" s="1"/>
  <c r="AH32" i="5"/>
  <c r="P20" i="5"/>
  <c r="P19" i="5"/>
  <c r="T9" i="3"/>
  <c r="P11" i="5"/>
  <c r="P14" i="5"/>
  <c r="N14" i="5"/>
  <c r="E8" i="75"/>
  <c r="AU33" i="75"/>
  <c r="AR33" i="75"/>
  <c r="AG29" i="5"/>
  <c r="AH17" i="5"/>
  <c r="AF25" i="5"/>
  <c r="AH8" i="5"/>
  <c r="P28" i="5"/>
  <c r="AU30" i="3"/>
  <c r="S30" i="89" s="1"/>
  <c r="P26" i="5"/>
  <c r="P31" i="5"/>
  <c r="P24" i="5"/>
  <c r="AQ31" i="75"/>
  <c r="AU28" i="75"/>
  <c r="AC28" i="75"/>
  <c r="AR13" i="75"/>
  <c r="AR8" i="75"/>
  <c r="AU6" i="75"/>
  <c r="AG11" i="5"/>
  <c r="AH18" i="5"/>
  <c r="AH30" i="5"/>
  <c r="P33" i="5"/>
  <c r="AT28" i="3"/>
  <c r="AU28" i="3" s="1"/>
  <c r="S28" i="89" s="1"/>
  <c r="AT12" i="3"/>
  <c r="AU12" i="3" s="1"/>
  <c r="S12" i="89" s="1"/>
  <c r="T24" i="5"/>
  <c r="T16" i="5"/>
  <c r="P15" i="5"/>
  <c r="AP14" i="75"/>
  <c r="AR14" i="75"/>
  <c r="AC16" i="75"/>
  <c r="J7" i="75"/>
  <c r="L7" i="75" s="1"/>
  <c r="AV23" i="75"/>
  <c r="BB23" i="75" s="1"/>
  <c r="J15" i="75"/>
  <c r="L15" i="75" s="1"/>
  <c r="AS17" i="75"/>
  <c r="AR22" i="75"/>
  <c r="AP33" i="75"/>
  <c r="AR32" i="75"/>
  <c r="AR28" i="75"/>
  <c r="AR25" i="75"/>
  <c r="AR24" i="75"/>
  <c r="AS23" i="75"/>
  <c r="AR15" i="75"/>
  <c r="AR6" i="75"/>
  <c r="AS4" i="75"/>
  <c r="AC25" i="75"/>
  <c r="AS20" i="75"/>
  <c r="AS10" i="75"/>
  <c r="J32" i="75"/>
  <c r="L32" i="75" s="1"/>
  <c r="AV30" i="75"/>
  <c r="BB30" i="75" s="1"/>
  <c r="J29" i="75"/>
  <c r="L29" i="75" s="1"/>
  <c r="AV27" i="75"/>
  <c r="BB27" i="75" s="1"/>
  <c r="AV26" i="75"/>
  <c r="BB26" i="75" s="1"/>
  <c r="J22" i="75"/>
  <c r="L22" i="75" s="1"/>
  <c r="E20" i="75"/>
  <c r="E14" i="75"/>
  <c r="AP13" i="75"/>
  <c r="E13" i="75"/>
  <c r="J6" i="75"/>
  <c r="L6" i="75" s="1"/>
  <c r="AP4" i="75"/>
  <c r="AC4" i="75"/>
  <c r="AU26" i="75"/>
  <c r="AU32" i="75"/>
  <c r="AY34" i="75"/>
  <c r="AH27" i="75"/>
  <c r="AJ27" i="75" s="1"/>
  <c r="AR26" i="75"/>
  <c r="AY21" i="75"/>
  <c r="AY20" i="75"/>
  <c r="AC18" i="75"/>
  <c r="J16" i="75"/>
  <c r="L16" i="75" s="1"/>
  <c r="AU14" i="75"/>
  <c r="AC12" i="75"/>
  <c r="AC8" i="75"/>
  <c r="AS7" i="75"/>
  <c r="E6" i="75"/>
  <c r="AV5" i="75"/>
  <c r="BB5" i="75" s="1"/>
  <c r="AH32" i="75"/>
  <c r="AJ32" i="75" s="1"/>
  <c r="AH24" i="75"/>
  <c r="AJ24" i="75" s="1"/>
  <c r="AP15" i="75"/>
  <c r="AP23" i="75"/>
  <c r="AP9" i="75"/>
  <c r="AU24" i="75"/>
  <c r="AV10" i="75"/>
  <c r="BB10" i="75" s="1"/>
  <c r="AU25" i="75"/>
  <c r="AP29" i="75"/>
  <c r="AQ8" i="75"/>
  <c r="AC29" i="75"/>
  <c r="AQ4" i="75"/>
  <c r="AP35" i="75"/>
  <c r="AV35" i="75"/>
  <c r="BB35" i="75" s="1"/>
  <c r="AV9" i="75"/>
  <c r="BB9" i="75" s="1"/>
  <c r="AU29" i="75"/>
  <c r="AQ20" i="75"/>
  <c r="AR7" i="75"/>
  <c r="AH7" i="75"/>
  <c r="AJ7" i="75" s="1"/>
  <c r="AP12" i="75"/>
  <c r="AS3" i="75"/>
  <c r="AC11" i="75"/>
  <c r="AY4" i="75"/>
  <c r="AH22" i="75"/>
  <c r="AJ22" i="75" s="1"/>
  <c r="AC34" i="75"/>
  <c r="AP3" i="75"/>
  <c r="AR35" i="75"/>
  <c r="AU21" i="75"/>
  <c r="AV13" i="75"/>
  <c r="BB13" i="75" s="1"/>
  <c r="AV12" i="75"/>
  <c r="BB12" i="75" s="1"/>
  <c r="AV11" i="75"/>
  <c r="BB11" i="75" s="1"/>
  <c r="AV8" i="75"/>
  <c r="BB8" i="75" s="1"/>
  <c r="AV7" i="75"/>
  <c r="BB7" i="75" s="1"/>
  <c r="E17" i="75"/>
  <c r="E9" i="75"/>
  <c r="AR16" i="75"/>
  <c r="AP5" i="75"/>
  <c r="AR9" i="75"/>
  <c r="E27" i="75"/>
  <c r="AP7" i="75"/>
  <c r="AP25" i="75"/>
  <c r="AP32" i="75"/>
  <c r="AQ5" i="75"/>
  <c r="AR12" i="75"/>
  <c r="AC27" i="75"/>
  <c r="E15" i="75"/>
  <c r="AR11" i="75"/>
  <c r="AC23" i="75"/>
  <c r="AR31" i="75"/>
  <c r="AP6" i="75"/>
  <c r="AP34" i="75"/>
  <c r="AP18" i="75"/>
  <c r="AC20" i="75"/>
  <c r="AU4" i="75"/>
  <c r="AV15" i="75"/>
  <c r="BB15" i="75" s="1"/>
  <c r="AU19" i="75"/>
  <c r="AC3" i="75"/>
  <c r="AQ3" i="75"/>
  <c r="AK3" i="3"/>
  <c r="AL3" i="3" s="1"/>
  <c r="AM3" i="3" s="1"/>
  <c r="E25" i="75"/>
  <c r="AW25" i="75" s="1"/>
  <c r="AC30" i="75"/>
  <c r="AH13" i="75"/>
  <c r="AJ13" i="75" s="1"/>
  <c r="AH9" i="75"/>
  <c r="AJ9" i="75" s="1"/>
  <c r="AC6" i="75"/>
  <c r="AH8" i="75"/>
  <c r="AJ8" i="75" s="1"/>
  <c r="AC35" i="75"/>
  <c r="AP16" i="75"/>
  <c r="AT3" i="3"/>
  <c r="AC22" i="75"/>
  <c r="AP22" i="75"/>
  <c r="E7" i="75"/>
  <c r="E3" i="75"/>
  <c r="AC10" i="75"/>
  <c r="AC24" i="75"/>
  <c r="E5" i="75"/>
  <c r="AC7" i="75"/>
  <c r="AC21" i="75"/>
  <c r="AP27" i="75"/>
  <c r="V3" i="4"/>
  <c r="N21" i="5"/>
  <c r="N26" i="5"/>
  <c r="S19" i="3"/>
  <c r="T19" i="3"/>
  <c r="U19" i="3" s="1"/>
  <c r="AP8" i="75"/>
  <c r="AC14" i="75"/>
  <c r="AH26" i="75"/>
  <c r="AJ26" i="75" s="1"/>
  <c r="AS26" i="75"/>
  <c r="AH19" i="75"/>
  <c r="AJ19" i="75" s="1"/>
  <c r="AC33" i="75"/>
  <c r="AQ9" i="75"/>
  <c r="AH20" i="75"/>
  <c r="AJ20" i="75" s="1"/>
  <c r="T3" i="3"/>
  <c r="U3" i="3" s="1"/>
  <c r="V3" i="3" s="1"/>
  <c r="H3" i="4"/>
  <c r="U3" i="89" s="1"/>
  <c r="P9" i="5"/>
  <c r="AP28" i="75"/>
  <c r="AP24" i="75"/>
  <c r="AU34" i="75"/>
  <c r="AU31" i="75"/>
  <c r="AU20" i="75"/>
  <c r="AV31" i="75"/>
  <c r="BB31" i="75" s="1"/>
  <c r="AV25" i="75"/>
  <c r="BB25" i="75" s="1"/>
  <c r="J13" i="75"/>
  <c r="L13" i="75" s="1"/>
  <c r="AV24" i="75"/>
  <c r="BB24" i="75" s="1"/>
  <c r="AU16" i="75"/>
  <c r="AV29" i="75"/>
  <c r="BB29" i="75" s="1"/>
  <c r="AH16" i="5"/>
  <c r="AH34" i="75"/>
  <c r="AJ34" i="75" s="1"/>
  <c r="AC26" i="75"/>
  <c r="AC13" i="75"/>
  <c r="AC15" i="75"/>
  <c r="AH12" i="5"/>
  <c r="AH14" i="5"/>
  <c r="AT8" i="3"/>
  <c r="AU8" i="3" s="1"/>
  <c r="S8" i="89" s="1"/>
  <c r="H14" i="4"/>
  <c r="AV28" i="75"/>
  <c r="BB28" i="75" s="1"/>
  <c r="AV6" i="75"/>
  <c r="BB6" i="75" s="1"/>
  <c r="AU23" i="75"/>
  <c r="AU7" i="75"/>
  <c r="AV22" i="75"/>
  <c r="BB22" i="75" s="1"/>
  <c r="AV17" i="75"/>
  <c r="BB17" i="75" s="1"/>
  <c r="AH17" i="75"/>
  <c r="AJ17" i="75" s="1"/>
  <c r="AC17" i="75"/>
  <c r="H6" i="4"/>
  <c r="E30" i="75"/>
  <c r="E26" i="75"/>
  <c r="AV18" i="75"/>
  <c r="BB18" i="75" s="1"/>
  <c r="E16" i="75"/>
  <c r="AV14" i="75"/>
  <c r="BB14" i="75" s="1"/>
  <c r="E11" i="75"/>
  <c r="H30" i="4"/>
  <c r="AV32" i="75"/>
  <c r="BB32" i="75" s="1"/>
  <c r="J35" i="75"/>
  <c r="L35" i="75" s="1"/>
  <c r="AV34" i="75"/>
  <c r="BB34" i="75" s="1"/>
  <c r="E31" i="75"/>
  <c r="E28" i="75"/>
  <c r="E24" i="75"/>
  <c r="AW24" i="75" s="1"/>
  <c r="AZ24" i="75" s="1"/>
  <c r="AV21" i="75"/>
  <c r="BB21" i="75" s="1"/>
  <c r="AV20" i="75"/>
  <c r="BB20" i="75" s="1"/>
  <c r="E18" i="75"/>
  <c r="AV16" i="75"/>
  <c r="BB16" i="75" s="1"/>
  <c r="J9" i="75"/>
  <c r="L9" i="75" s="1"/>
  <c r="J8" i="75"/>
  <c r="L8" i="75" s="1"/>
  <c r="E4" i="75"/>
  <c r="H22" i="4"/>
  <c r="H32" i="4"/>
  <c r="H24" i="4"/>
  <c r="H16" i="4"/>
  <c r="H8" i="4"/>
  <c r="H34" i="4"/>
  <c r="H26" i="4"/>
  <c r="H18" i="4"/>
  <c r="H10" i="4"/>
  <c r="H28" i="4"/>
  <c r="H20" i="4"/>
  <c r="H12" i="4"/>
  <c r="H4" i="4"/>
  <c r="AU15" i="75"/>
  <c r="AU3" i="75"/>
  <c r="AU10" i="75"/>
  <c r="AU30" i="75"/>
  <c r="AU27" i="75"/>
  <c r="AU5" i="75"/>
  <c r="AV3" i="75"/>
  <c r="AY18" i="75"/>
  <c r="AY25" i="75"/>
  <c r="AH29" i="75"/>
  <c r="AJ29" i="75" s="1"/>
  <c r="AH18" i="75"/>
  <c r="AJ18" i="75" s="1"/>
  <c r="AH4" i="75"/>
  <c r="AJ4" i="75" s="1"/>
  <c r="AH5" i="75"/>
  <c r="AJ5" i="75" s="1"/>
  <c r="AH3" i="75"/>
  <c r="AJ3" i="75" s="1"/>
  <c r="AH28" i="75"/>
  <c r="AJ28" i="75" s="1"/>
  <c r="AS33" i="75"/>
  <c r="AS12" i="75"/>
  <c r="AS11" i="75"/>
  <c r="AH21" i="75"/>
  <c r="AJ21" i="75" s="1"/>
  <c r="AH30" i="75"/>
  <c r="AJ30" i="75" s="1"/>
  <c r="AH10" i="75"/>
  <c r="AJ10" i="75" s="1"/>
  <c r="AS19" i="75"/>
  <c r="AS28" i="75"/>
  <c r="AS25" i="75"/>
  <c r="AS24" i="75"/>
  <c r="AS22" i="75"/>
  <c r="AS18" i="75"/>
  <c r="AS14" i="75"/>
  <c r="AH14" i="75"/>
  <c r="AJ14" i="75" s="1"/>
  <c r="AH15" i="75"/>
  <c r="AJ15" i="75" s="1"/>
  <c r="AH16" i="75"/>
  <c r="AJ16" i="75" s="1"/>
  <c r="AH23" i="75"/>
  <c r="AJ23" i="75" s="1"/>
  <c r="AH31" i="75"/>
  <c r="AJ31" i="75" s="1"/>
  <c r="AH25" i="75"/>
  <c r="AJ25" i="75" s="1"/>
  <c r="AH12" i="75"/>
  <c r="AJ12" i="75" s="1"/>
  <c r="AR29" i="75"/>
  <c r="AH33" i="75"/>
  <c r="AJ33" i="75" s="1"/>
  <c r="AR18" i="75"/>
  <c r="AH6" i="75"/>
  <c r="AJ6" i="75" s="1"/>
  <c r="AR30" i="75"/>
  <c r="AR5" i="75"/>
  <c r="AH11" i="75"/>
  <c r="AJ11" i="75" s="1"/>
  <c r="AH35" i="75"/>
  <c r="AJ35" i="75" s="1"/>
  <c r="AR21" i="75"/>
  <c r="AR20" i="75"/>
  <c r="AR4" i="75"/>
  <c r="AQ32" i="75"/>
  <c r="J19" i="75"/>
  <c r="L19" i="75" s="1"/>
  <c r="J28" i="75"/>
  <c r="L28" i="75" s="1"/>
  <c r="AS13" i="75"/>
  <c r="AS32" i="75"/>
  <c r="AS6" i="75"/>
  <c r="J24" i="75"/>
  <c r="L24" i="75" s="1"/>
  <c r="J17" i="75"/>
  <c r="L17" i="75" s="1"/>
  <c r="J3" i="75"/>
  <c r="L3" i="75" s="1"/>
  <c r="J12" i="75"/>
  <c r="L12" i="75" s="1"/>
  <c r="J18" i="75"/>
  <c r="L18" i="75" s="1"/>
  <c r="J14" i="75"/>
  <c r="L14" i="75" s="1"/>
  <c r="AS35" i="75"/>
  <c r="J33" i="75"/>
  <c r="L33" i="75" s="1"/>
  <c r="J11" i="75"/>
  <c r="L11" i="75" s="1"/>
  <c r="AS8" i="75"/>
  <c r="AS15" i="75"/>
  <c r="AS9" i="75"/>
  <c r="AS29" i="75"/>
  <c r="J25" i="75"/>
  <c r="L25" i="75" s="1"/>
  <c r="J10" i="75"/>
  <c r="L10" i="75" s="1"/>
  <c r="J34" i="75"/>
  <c r="L34" i="75" s="1"/>
  <c r="J23" i="75"/>
  <c r="L23" i="75" s="1"/>
  <c r="J20" i="75"/>
  <c r="L20" i="75" s="1"/>
  <c r="J5" i="75"/>
  <c r="L5" i="75" s="1"/>
  <c r="AR19" i="75"/>
  <c r="AR3" i="75"/>
  <c r="J30" i="75"/>
  <c r="L30" i="75" s="1"/>
  <c r="AR27" i="75"/>
  <c r="AR17" i="75"/>
  <c r="J21" i="75"/>
  <c r="L21" i="75" s="1"/>
  <c r="AR34" i="75"/>
  <c r="AR10" i="75"/>
  <c r="AY23" i="75"/>
  <c r="AY10" i="75"/>
  <c r="AY15" i="75"/>
  <c r="AY26" i="75"/>
  <c r="AY31" i="75"/>
  <c r="AY3" i="75"/>
  <c r="AY30" i="75"/>
  <c r="AY27" i="75"/>
  <c r="AY5" i="75"/>
  <c r="AY35" i="75"/>
  <c r="AY12" i="75"/>
  <c r="AY11" i="75"/>
  <c r="AY9" i="75"/>
  <c r="AY8" i="75"/>
  <c r="AY17" i="75"/>
  <c r="S3" i="75"/>
  <c r="AC5" i="75"/>
  <c r="AQ6" i="75"/>
  <c r="AQ21" i="75"/>
  <c r="AQ18" i="75"/>
  <c r="AQ35" i="75"/>
  <c r="AQ7" i="75"/>
  <c r="AC31" i="75"/>
  <c r="AC9" i="75"/>
  <c r="AQ34" i="75"/>
  <c r="AQ29" i="75"/>
  <c r="AQ25" i="75"/>
  <c r="AQ23" i="75"/>
  <c r="AQ22" i="75"/>
  <c r="AQ10" i="75"/>
  <c r="AQ13" i="75"/>
  <c r="AC19" i="75"/>
  <c r="AQ26" i="75"/>
  <c r="AQ33" i="75"/>
  <c r="AQ12" i="75"/>
  <c r="AQ11" i="75"/>
  <c r="E12" i="75"/>
  <c r="AW12" i="75" s="1"/>
  <c r="AQ15" i="75"/>
  <c r="AQ17" i="75"/>
  <c r="E23" i="75"/>
  <c r="E22" i="75"/>
  <c r="E21" i="75"/>
  <c r="AQ28" i="75"/>
  <c r="E34" i="75"/>
  <c r="AQ24" i="75"/>
  <c r="AQ16" i="75"/>
  <c r="R3" i="89" l="1"/>
  <c r="AW30" i="75"/>
  <c r="AZ12" i="75"/>
  <c r="AH27" i="5"/>
  <c r="AH5" i="5"/>
  <c r="AV16" i="4"/>
  <c r="AV28" i="4"/>
  <c r="AV4" i="4"/>
  <c r="AH21" i="5"/>
  <c r="AH22" i="5"/>
  <c r="AH20" i="5"/>
  <c r="AW22" i="75"/>
  <c r="AZ22" i="75" s="1"/>
  <c r="D26" i="5" s="1"/>
  <c r="AW27" i="75"/>
  <c r="AZ27" i="75" s="1"/>
  <c r="AW34" i="75"/>
  <c r="AZ34" i="75" s="1"/>
  <c r="E34" i="89" s="1"/>
  <c r="AW4" i="75"/>
  <c r="AZ4" i="75" s="1"/>
  <c r="AW18" i="75"/>
  <c r="AZ18" i="75" s="1"/>
  <c r="AW35" i="75"/>
  <c r="AZ35" i="75" s="1"/>
  <c r="AZ30" i="75"/>
  <c r="E30" i="89" s="1"/>
  <c r="AZ25" i="75"/>
  <c r="D9" i="5" s="1"/>
  <c r="AW20" i="75"/>
  <c r="AW8" i="75"/>
  <c r="AZ8" i="75" s="1"/>
  <c r="AV9" i="4"/>
  <c r="AV22" i="4"/>
  <c r="AV10" i="4"/>
  <c r="R4" i="5"/>
  <c r="AV26" i="4"/>
  <c r="AV35" i="4"/>
  <c r="Y11" i="89"/>
  <c r="AV11" i="4"/>
  <c r="AV20" i="4"/>
  <c r="AV25" i="4"/>
  <c r="Y34" i="89"/>
  <c r="AV34" i="4"/>
  <c r="AV12" i="4"/>
  <c r="AV24" i="4"/>
  <c r="Y33" i="89"/>
  <c r="AV33" i="4"/>
  <c r="Y19" i="89"/>
  <c r="AV19" i="4"/>
  <c r="Y13" i="89"/>
  <c r="AV13" i="4"/>
  <c r="Y32" i="89"/>
  <c r="AV32" i="4"/>
  <c r="Y27" i="89"/>
  <c r="AV27" i="4"/>
  <c r="Y5" i="89"/>
  <c r="AV5" i="4"/>
  <c r="Y14" i="89"/>
  <c r="AV14" i="4"/>
  <c r="Y23" i="89"/>
  <c r="AV23" i="4"/>
  <c r="Y18" i="89"/>
  <c r="AV18" i="4"/>
  <c r="AW21" i="75"/>
  <c r="AZ21" i="75" s="1"/>
  <c r="E21" i="89" s="1"/>
  <c r="AW11" i="75"/>
  <c r="AZ11" i="75" s="1"/>
  <c r="E11" i="89" s="1"/>
  <c r="AW26" i="75"/>
  <c r="AZ26" i="75" s="1"/>
  <c r="AW7" i="75"/>
  <c r="AZ7" i="75" s="1"/>
  <c r="E7" i="89" s="1"/>
  <c r="AW14" i="75"/>
  <c r="AZ14" i="75" s="1"/>
  <c r="AW32" i="75"/>
  <c r="AZ32" i="75" s="1"/>
  <c r="E32" i="89" s="1"/>
  <c r="AH7" i="5"/>
  <c r="AH26" i="5"/>
  <c r="AV21" i="4"/>
  <c r="AV30" i="4"/>
  <c r="AV6" i="4"/>
  <c r="AV15" i="4"/>
  <c r="AV8" i="4"/>
  <c r="AV29" i="4"/>
  <c r="AV7" i="4"/>
  <c r="AV17" i="4"/>
  <c r="AB29" i="5"/>
  <c r="U32" i="89"/>
  <c r="E12" i="89"/>
  <c r="D30" i="5"/>
  <c r="AB22" i="5"/>
  <c r="U10" i="89"/>
  <c r="AB26" i="5"/>
  <c r="U22" i="89"/>
  <c r="AW9" i="75"/>
  <c r="AZ9" i="75" s="1"/>
  <c r="AW6" i="75"/>
  <c r="AZ6" i="75" s="1"/>
  <c r="AZ20" i="75"/>
  <c r="AB28" i="5"/>
  <c r="U31" i="89"/>
  <c r="AB34" i="5"/>
  <c r="U15" i="89"/>
  <c r="AW29" i="75"/>
  <c r="AZ29" i="75" s="1"/>
  <c r="AF7" i="5"/>
  <c r="X5" i="89"/>
  <c r="AF32" i="5"/>
  <c r="X14" i="89"/>
  <c r="AF10" i="5"/>
  <c r="X26" i="89"/>
  <c r="AF36" i="5"/>
  <c r="X35" i="89"/>
  <c r="AF24" i="5"/>
  <c r="X11" i="89"/>
  <c r="AF23" i="5"/>
  <c r="X20" i="89"/>
  <c r="AF9" i="5"/>
  <c r="X25" i="89"/>
  <c r="AG19" i="5"/>
  <c r="Y9" i="89"/>
  <c r="AF9" i="89" s="1"/>
  <c r="N8" i="88" s="1"/>
  <c r="AG26" i="5"/>
  <c r="Y22" i="89"/>
  <c r="AG28" i="5"/>
  <c r="Y31" i="89"/>
  <c r="AG22" i="5"/>
  <c r="Y10" i="89"/>
  <c r="AF35" i="5"/>
  <c r="X34" i="89"/>
  <c r="AH15" i="5"/>
  <c r="Z7" i="89"/>
  <c r="AH31" i="5"/>
  <c r="Z13" i="89"/>
  <c r="AH29" i="5"/>
  <c r="Z32" i="89"/>
  <c r="AH13" i="5"/>
  <c r="Z17" i="89"/>
  <c r="AH33" i="5"/>
  <c r="Z33" i="89"/>
  <c r="AB12" i="5"/>
  <c r="U28" i="89"/>
  <c r="E22" i="89"/>
  <c r="E24" i="89"/>
  <c r="D5" i="5"/>
  <c r="AW23" i="75"/>
  <c r="AZ23" i="75" s="1"/>
  <c r="AB30" i="5"/>
  <c r="U12" i="89"/>
  <c r="AB18" i="5"/>
  <c r="U18" i="89"/>
  <c r="AB8" i="5"/>
  <c r="U16" i="89"/>
  <c r="AW28" i="75"/>
  <c r="AZ28" i="75" s="1"/>
  <c r="AW16" i="75"/>
  <c r="AZ16" i="75" s="1"/>
  <c r="AB14" i="5"/>
  <c r="U6" i="89"/>
  <c r="AW15" i="75"/>
  <c r="AZ15" i="75" s="1"/>
  <c r="AW17" i="75"/>
  <c r="AZ17" i="75" s="1"/>
  <c r="AW13" i="75"/>
  <c r="AZ13" i="75" s="1"/>
  <c r="AW33" i="75"/>
  <c r="AZ33" i="75" s="1"/>
  <c r="AB15" i="5"/>
  <c r="U7" i="89"/>
  <c r="AB27" i="5"/>
  <c r="U23" i="89"/>
  <c r="AF15" i="5"/>
  <c r="X7" i="89"/>
  <c r="AF13" i="5"/>
  <c r="X17" i="89"/>
  <c r="AF12" i="5"/>
  <c r="X28" i="89"/>
  <c r="AF31" i="5"/>
  <c r="X13" i="89"/>
  <c r="AF29" i="5"/>
  <c r="X32" i="89"/>
  <c r="AF11" i="5"/>
  <c r="X27" i="89"/>
  <c r="AG10" i="5"/>
  <c r="Y26" i="89"/>
  <c r="AG36" i="5"/>
  <c r="Y35" i="89"/>
  <c r="AG23" i="5"/>
  <c r="Y20" i="89"/>
  <c r="AG9" i="5"/>
  <c r="Y25" i="89"/>
  <c r="AG30" i="5"/>
  <c r="Y12" i="89"/>
  <c r="AG5" i="5"/>
  <c r="Y24" i="89"/>
  <c r="AB35" i="5"/>
  <c r="U34" i="89"/>
  <c r="AB6" i="5"/>
  <c r="U4" i="89"/>
  <c r="AB16" i="5"/>
  <c r="U8" i="89"/>
  <c r="AB23" i="5"/>
  <c r="U20" i="89"/>
  <c r="AB10" i="5"/>
  <c r="U26" i="89"/>
  <c r="AB5" i="5"/>
  <c r="U24" i="89"/>
  <c r="AW31" i="75"/>
  <c r="AZ31" i="75" s="1"/>
  <c r="AB21" i="5"/>
  <c r="U30" i="89"/>
  <c r="AB32" i="5"/>
  <c r="U14" i="89"/>
  <c r="AW5" i="75"/>
  <c r="AZ5" i="75" s="1"/>
  <c r="AB36" i="5"/>
  <c r="U35" i="89"/>
  <c r="AW19" i="75"/>
  <c r="AZ19" i="75" s="1"/>
  <c r="T36" i="89"/>
  <c r="AF22" i="5"/>
  <c r="X10" i="89"/>
  <c r="AF10" i="89" s="1"/>
  <c r="N9" i="88" s="1"/>
  <c r="AF20" i="5"/>
  <c r="X19" i="89"/>
  <c r="AF21" i="5"/>
  <c r="X30" i="89"/>
  <c r="AF14" i="5"/>
  <c r="X6" i="89"/>
  <c r="AF34" i="5"/>
  <c r="X15" i="89"/>
  <c r="AF16" i="5"/>
  <c r="X8" i="89"/>
  <c r="AG8" i="5"/>
  <c r="Y16" i="89"/>
  <c r="AG12" i="5"/>
  <c r="Y28" i="89"/>
  <c r="AG6" i="5"/>
  <c r="Y4" i="89"/>
  <c r="Q6" i="3"/>
  <c r="Q32" i="3"/>
  <c r="Q19" i="3"/>
  <c r="B36" i="88"/>
  <c r="B37" i="88"/>
  <c r="F2" i="88"/>
  <c r="H2" i="88" s="1"/>
  <c r="AN4" i="5" s="1"/>
  <c r="AB20" i="5"/>
  <c r="U19" i="89"/>
  <c r="AW10" i="75"/>
  <c r="AZ10" i="75" s="1"/>
  <c r="AB24" i="5"/>
  <c r="U11" i="89"/>
  <c r="AF30" i="5"/>
  <c r="X12" i="89"/>
  <c r="AF5" i="5"/>
  <c r="X24" i="89"/>
  <c r="AF27" i="5"/>
  <c r="X23" i="89"/>
  <c r="AF33" i="5"/>
  <c r="X33" i="89"/>
  <c r="AF33" i="89" s="1"/>
  <c r="N32" i="88" s="1"/>
  <c r="AF18" i="5"/>
  <c r="X18" i="89"/>
  <c r="AF26" i="5"/>
  <c r="X22" i="89"/>
  <c r="AF22" i="89" s="1"/>
  <c r="N21" i="88" s="1"/>
  <c r="AG25" i="5"/>
  <c r="Y21" i="89"/>
  <c r="AG21" i="5"/>
  <c r="Y30" i="89"/>
  <c r="AG14" i="5"/>
  <c r="Y6" i="89"/>
  <c r="AG34" i="5"/>
  <c r="Y15" i="89"/>
  <c r="AG16" i="5"/>
  <c r="Y8" i="89"/>
  <c r="AG17" i="5"/>
  <c r="Y29" i="89"/>
  <c r="AF29" i="89" s="1"/>
  <c r="N28" i="88" s="1"/>
  <c r="AG15" i="5"/>
  <c r="Y7" i="89"/>
  <c r="AG13" i="5"/>
  <c r="Y17" i="89"/>
  <c r="AF28" i="5"/>
  <c r="X31" i="89"/>
  <c r="AH6" i="5"/>
  <c r="Z4" i="89"/>
  <c r="AH24" i="5"/>
  <c r="Z11" i="89"/>
  <c r="AH23" i="5"/>
  <c r="Z20" i="89"/>
  <c r="AH36" i="5"/>
  <c r="Z35" i="89"/>
  <c r="AH34" i="5"/>
  <c r="Z15" i="89"/>
  <c r="AH25" i="5"/>
  <c r="Z21" i="89"/>
  <c r="AH28" i="5"/>
  <c r="Z31" i="89"/>
  <c r="N22" i="89"/>
  <c r="N26" i="89"/>
  <c r="O33" i="5"/>
  <c r="L33" i="89"/>
  <c r="O11" i="5"/>
  <c r="L27" i="89"/>
  <c r="N5" i="89"/>
  <c r="Q11" i="3"/>
  <c r="Q27" i="3"/>
  <c r="N33" i="89"/>
  <c r="N34" i="89"/>
  <c r="N10" i="89"/>
  <c r="N21" i="89"/>
  <c r="O18" i="5"/>
  <c r="L18" i="89"/>
  <c r="O23" i="5"/>
  <c r="L20" i="89"/>
  <c r="Q5" i="3"/>
  <c r="Q7" i="5" s="1"/>
  <c r="Q13" i="3"/>
  <c r="Q21" i="3"/>
  <c r="Q29" i="3"/>
  <c r="Q17" i="5" s="1"/>
  <c r="N30" i="89"/>
  <c r="O13" i="5"/>
  <c r="L17" i="89"/>
  <c r="O16" i="5"/>
  <c r="L8" i="89"/>
  <c r="Q26" i="3"/>
  <c r="Q10" i="5" s="1"/>
  <c r="N3" i="89"/>
  <c r="N12" i="89"/>
  <c r="N4" i="89"/>
  <c r="N35" i="89"/>
  <c r="O19" i="5"/>
  <c r="L9" i="89"/>
  <c r="O9" i="5"/>
  <c r="L25" i="89"/>
  <c r="O22" i="5"/>
  <c r="L10" i="89"/>
  <c r="O35" i="5"/>
  <c r="L34" i="89"/>
  <c r="O5" i="5"/>
  <c r="L24" i="89"/>
  <c r="O36" i="5"/>
  <c r="L35" i="89"/>
  <c r="Q3" i="3"/>
  <c r="Q18" i="3"/>
  <c r="Q4" i="3"/>
  <c r="Q20" i="3"/>
  <c r="Q28" i="3"/>
  <c r="K14" i="89"/>
  <c r="Q14" i="3"/>
  <c r="Q7" i="3"/>
  <c r="Q15" i="3"/>
  <c r="Q23" i="3"/>
  <c r="Q31" i="3"/>
  <c r="Q10" i="3"/>
  <c r="Q30" i="3"/>
  <c r="N18" i="89"/>
  <c r="O8" i="5"/>
  <c r="L16" i="89"/>
  <c r="P3" i="89"/>
  <c r="P36" i="89" s="1"/>
  <c r="N28" i="89"/>
  <c r="O26" i="5"/>
  <c r="L22" i="89"/>
  <c r="O30" i="5"/>
  <c r="L12" i="89"/>
  <c r="S20" i="5"/>
  <c r="O19" i="89"/>
  <c r="O36" i="89" s="1"/>
  <c r="Q9" i="3"/>
  <c r="Q17" i="3"/>
  <c r="Q25" i="3"/>
  <c r="Q33" i="3"/>
  <c r="K36" i="89"/>
  <c r="N32" i="5"/>
  <c r="U13" i="3"/>
  <c r="V13" i="3" s="1"/>
  <c r="U11" i="3"/>
  <c r="V11" i="3" s="1"/>
  <c r="V19" i="3"/>
  <c r="R20" i="5" s="1"/>
  <c r="U16" i="3"/>
  <c r="V16" i="3" s="1"/>
  <c r="U8" i="3"/>
  <c r="V8" i="3" s="1"/>
  <c r="U9" i="3"/>
  <c r="V9" i="3" s="1"/>
  <c r="U17" i="3"/>
  <c r="V17" i="3" s="1"/>
  <c r="U15" i="3"/>
  <c r="V15" i="3" s="1"/>
  <c r="U14" i="3"/>
  <c r="V14" i="3" s="1"/>
  <c r="U6" i="3"/>
  <c r="V6" i="3" s="1"/>
  <c r="U32" i="3"/>
  <c r="V32" i="3" s="1"/>
  <c r="U29" i="3"/>
  <c r="V29" i="3" s="1"/>
  <c r="U25" i="3"/>
  <c r="V25" i="3" s="1"/>
  <c r="U27" i="3"/>
  <c r="V27" i="3" s="1"/>
  <c r="U20" i="3"/>
  <c r="V20" i="3" s="1"/>
  <c r="U23" i="3"/>
  <c r="V23" i="3" s="1"/>
  <c r="U31" i="3"/>
  <c r="V31" i="3" s="1"/>
  <c r="U24" i="3"/>
  <c r="V24" i="3" s="1"/>
  <c r="U7" i="3"/>
  <c r="V7" i="3" s="1"/>
  <c r="R30" i="5"/>
  <c r="R25" i="5"/>
  <c r="R26" i="5"/>
  <c r="W16" i="5"/>
  <c r="W21" i="5"/>
  <c r="W25" i="5"/>
  <c r="W29" i="5"/>
  <c r="W7" i="5"/>
  <c r="W19" i="5"/>
  <c r="W9" i="5"/>
  <c r="W20" i="5"/>
  <c r="AL5" i="3"/>
  <c r="AM5" i="3" s="1"/>
  <c r="AL13" i="3"/>
  <c r="AM13" i="3" s="1"/>
  <c r="AL21" i="3"/>
  <c r="AM21" i="3" s="1"/>
  <c r="AL29" i="3"/>
  <c r="AM29" i="3" s="1"/>
  <c r="AL14" i="3"/>
  <c r="AM14" i="3" s="1"/>
  <c r="AL8" i="3"/>
  <c r="AM8" i="3" s="1"/>
  <c r="AL16" i="3"/>
  <c r="AM16" i="3" s="1"/>
  <c r="AL24" i="3"/>
  <c r="AM24" i="3" s="1"/>
  <c r="AL32" i="3"/>
  <c r="AM32" i="3" s="1"/>
  <c r="AL18" i="3"/>
  <c r="AM18" i="3" s="1"/>
  <c r="AL11" i="3"/>
  <c r="AM11" i="3" s="1"/>
  <c r="AL19" i="3"/>
  <c r="AM19" i="3" s="1"/>
  <c r="AL27" i="3"/>
  <c r="AM27" i="3" s="1"/>
  <c r="AL35" i="3"/>
  <c r="AM35" i="3" s="1"/>
  <c r="AL22" i="3"/>
  <c r="AM22" i="3" s="1"/>
  <c r="AL30" i="3"/>
  <c r="AM30" i="3" s="1"/>
  <c r="W30" i="5"/>
  <c r="W35" i="5"/>
  <c r="W13" i="5"/>
  <c r="W28" i="5"/>
  <c r="W24" i="5"/>
  <c r="W36" i="5"/>
  <c r="W15" i="5"/>
  <c r="W17" i="5"/>
  <c r="W14" i="5"/>
  <c r="W18" i="5"/>
  <c r="W8" i="5"/>
  <c r="W31" i="5"/>
  <c r="W5" i="5"/>
  <c r="W6" i="5"/>
  <c r="W23" i="5"/>
  <c r="W22" i="5"/>
  <c r="W27" i="5"/>
  <c r="W10" i="5"/>
  <c r="W32" i="5"/>
  <c r="W33" i="5"/>
  <c r="W34" i="5"/>
  <c r="AL9" i="3"/>
  <c r="AM9" i="3" s="1"/>
  <c r="AL17" i="3"/>
  <c r="AM17" i="3" s="1"/>
  <c r="AL25" i="3"/>
  <c r="AM25" i="3" s="1"/>
  <c r="AL33" i="3"/>
  <c r="AM33" i="3" s="1"/>
  <c r="AL4" i="3"/>
  <c r="AM4" i="3" s="1"/>
  <c r="AL12" i="3"/>
  <c r="AM12" i="3" s="1"/>
  <c r="AL20" i="3"/>
  <c r="AM20" i="3" s="1"/>
  <c r="AL28" i="3"/>
  <c r="AM28" i="3" s="1"/>
  <c r="AL6" i="3"/>
  <c r="AM6" i="3" s="1"/>
  <c r="AL7" i="3"/>
  <c r="AM7" i="3" s="1"/>
  <c r="AL15" i="3"/>
  <c r="AM15" i="3" s="1"/>
  <c r="AL23" i="3"/>
  <c r="AM23" i="3" s="1"/>
  <c r="AL31" i="3"/>
  <c r="AM31" i="3" s="1"/>
  <c r="AL10" i="3"/>
  <c r="AM10" i="3" s="1"/>
  <c r="AL26" i="3"/>
  <c r="AM26" i="3" s="1"/>
  <c r="AL34" i="3"/>
  <c r="AM34" i="3" s="1"/>
  <c r="AA24" i="5"/>
  <c r="P11" i="4"/>
  <c r="AA22" i="5"/>
  <c r="P10" i="4"/>
  <c r="AA35" i="5"/>
  <c r="P34" i="4"/>
  <c r="AA36" i="5"/>
  <c r="P35" i="4"/>
  <c r="P16" i="4"/>
  <c r="P32" i="4"/>
  <c r="P18" i="4"/>
  <c r="AA20" i="5"/>
  <c r="P19" i="4"/>
  <c r="AA32" i="5"/>
  <c r="P14" i="4"/>
  <c r="AA15" i="5"/>
  <c r="P7" i="4"/>
  <c r="P4" i="4"/>
  <c r="P20" i="4"/>
  <c r="P26" i="4"/>
  <c r="AA28" i="5"/>
  <c r="P31" i="4"/>
  <c r="AA26" i="5"/>
  <c r="P22" i="4"/>
  <c r="AA34" i="5"/>
  <c r="P15" i="4"/>
  <c r="P8" i="4"/>
  <c r="P24" i="4"/>
  <c r="P3" i="4"/>
  <c r="AE4" i="5" s="1"/>
  <c r="AA27" i="5"/>
  <c r="P23" i="4"/>
  <c r="AA21" i="5"/>
  <c r="P30" i="4"/>
  <c r="AA11" i="5"/>
  <c r="P27" i="4"/>
  <c r="P12" i="4"/>
  <c r="P28" i="4"/>
  <c r="P6" i="4"/>
  <c r="AA4" i="5"/>
  <c r="AF4" i="5"/>
  <c r="S25" i="5"/>
  <c r="S21" i="5"/>
  <c r="S13" i="5"/>
  <c r="S18" i="5"/>
  <c r="S35" i="5"/>
  <c r="S17" i="5"/>
  <c r="S6" i="5"/>
  <c r="S12" i="5"/>
  <c r="S24" i="5"/>
  <c r="S27" i="5"/>
  <c r="S5" i="5"/>
  <c r="S36" i="5"/>
  <c r="S14" i="5"/>
  <c r="S26" i="5"/>
  <c r="S7" i="5"/>
  <c r="S8" i="5"/>
  <c r="S29" i="5"/>
  <c r="S16" i="5"/>
  <c r="S11" i="5"/>
  <c r="S33" i="5"/>
  <c r="S22" i="5"/>
  <c r="S10" i="5"/>
  <c r="S19" i="5"/>
  <c r="S9" i="5"/>
  <c r="S23" i="5"/>
  <c r="S31" i="5"/>
  <c r="S28" i="5"/>
  <c r="O20" i="5"/>
  <c r="O17" i="5"/>
  <c r="O31" i="5"/>
  <c r="O25" i="5"/>
  <c r="O28" i="5"/>
  <c r="O34" i="5"/>
  <c r="O15" i="5"/>
  <c r="O29" i="5"/>
  <c r="BD33" i="75"/>
  <c r="BG33" i="75" s="1"/>
  <c r="O21" i="5"/>
  <c r="O14" i="5"/>
  <c r="O10" i="5"/>
  <c r="O7" i="5"/>
  <c r="O24" i="5"/>
  <c r="O27" i="5"/>
  <c r="O32" i="5"/>
  <c r="O12" i="5"/>
  <c r="N5" i="5"/>
  <c r="N23" i="5"/>
  <c r="AT30" i="75"/>
  <c r="AB11" i="5"/>
  <c r="AT21" i="75"/>
  <c r="AU3" i="3"/>
  <c r="AV3" i="3" s="1"/>
  <c r="Q32" i="5"/>
  <c r="Q31" i="5"/>
  <c r="O6" i="5"/>
  <c r="Q16" i="5"/>
  <c r="S34" i="5"/>
  <c r="AT13" i="75"/>
  <c r="BD4" i="75"/>
  <c r="BG4" i="75" s="1"/>
  <c r="BD12" i="75"/>
  <c r="BG12" i="75" s="1"/>
  <c r="BD21" i="75"/>
  <c r="BG21" i="75" s="1"/>
  <c r="BD34" i="75"/>
  <c r="BG34" i="75" s="1"/>
  <c r="BD18" i="75"/>
  <c r="BG18" i="75" s="1"/>
  <c r="BD22" i="75"/>
  <c r="BG22" i="75" s="1"/>
  <c r="BD28" i="75"/>
  <c r="BG28" i="75" s="1"/>
  <c r="BD24" i="75"/>
  <c r="BG24" i="75" s="1"/>
  <c r="BD15" i="75"/>
  <c r="BG15" i="75" s="1"/>
  <c r="BD7" i="75"/>
  <c r="BG7" i="75" s="1"/>
  <c r="BD13" i="75"/>
  <c r="BG13" i="75" s="1"/>
  <c r="BD31" i="75"/>
  <c r="BG31" i="75" s="1"/>
  <c r="BD16" i="75"/>
  <c r="BG16" i="75" s="1"/>
  <c r="BD8" i="75"/>
  <c r="BG8" i="75" s="1"/>
  <c r="BD9" i="75"/>
  <c r="BG9" i="75" s="1"/>
  <c r="BD5" i="75"/>
  <c r="BG5" i="75" s="1"/>
  <c r="BD30" i="75"/>
  <c r="BG30" i="75" s="1"/>
  <c r="BD23" i="75"/>
  <c r="BG23" i="75" s="1"/>
  <c r="BD20" i="75"/>
  <c r="BG20" i="75" s="1"/>
  <c r="BD6" i="75"/>
  <c r="BG6" i="75" s="1"/>
  <c r="BD32" i="75"/>
  <c r="BG32" i="75" s="1"/>
  <c r="BD14" i="75"/>
  <c r="BG14" i="75" s="1"/>
  <c r="BD29" i="75"/>
  <c r="BG29" i="75" s="1"/>
  <c r="BD25" i="75"/>
  <c r="BG25" i="75" s="1"/>
  <c r="BD11" i="75"/>
  <c r="BG11" i="75" s="1"/>
  <c r="BD35" i="75"/>
  <c r="BG35" i="75" s="1"/>
  <c r="BD10" i="75"/>
  <c r="BG10" i="75" s="1"/>
  <c r="BD26" i="75"/>
  <c r="BG26" i="75" s="1"/>
  <c r="BD17" i="75"/>
  <c r="BG17" i="75" s="1"/>
  <c r="BD27" i="75"/>
  <c r="BG27" i="75" s="1"/>
  <c r="BD19" i="75"/>
  <c r="BG19" i="75" s="1"/>
  <c r="AT5" i="75"/>
  <c r="AT26" i="75"/>
  <c r="AT27" i="75"/>
  <c r="AT23" i="75"/>
  <c r="AG31" i="5"/>
  <c r="S32" i="5"/>
  <c r="BA20" i="75"/>
  <c r="AT31" i="75"/>
  <c r="AT34" i="75"/>
  <c r="BA35" i="75"/>
  <c r="BA8" i="75"/>
  <c r="AT6" i="75"/>
  <c r="AT12" i="75"/>
  <c r="AT16" i="75"/>
  <c r="AT8" i="75"/>
  <c r="AT33" i="75"/>
  <c r="AT15" i="75"/>
  <c r="AT28" i="75"/>
  <c r="BA26" i="75"/>
  <c r="AT14" i="75"/>
  <c r="AT25" i="75"/>
  <c r="BA6" i="75"/>
  <c r="AT22" i="75"/>
  <c r="AT10" i="75"/>
  <c r="AT4" i="75"/>
  <c r="BA4" i="75"/>
  <c r="AT17" i="75"/>
  <c r="BA19" i="75"/>
  <c r="BA31" i="75"/>
  <c r="AT24" i="75"/>
  <c r="AG24" i="5"/>
  <c r="Q24" i="5"/>
  <c r="W11" i="5"/>
  <c r="T23" i="5"/>
  <c r="BA9" i="75"/>
  <c r="AT20" i="75"/>
  <c r="W12" i="5"/>
  <c r="AT11" i="75"/>
  <c r="AG33" i="5"/>
  <c r="AF19" i="5"/>
  <c r="AG27" i="5"/>
  <c r="BA32" i="75"/>
  <c r="BA22" i="75"/>
  <c r="BA5" i="75"/>
  <c r="AT35" i="75"/>
  <c r="AT32" i="75"/>
  <c r="AW3" i="75"/>
  <c r="AZ3" i="75" s="1"/>
  <c r="AT7" i="75"/>
  <c r="BA16" i="75"/>
  <c r="BA7" i="75"/>
  <c r="BA13" i="75"/>
  <c r="BA15" i="75"/>
  <c r="BA34" i="75"/>
  <c r="BA25" i="75"/>
  <c r="BA14" i="75"/>
  <c r="AT19" i="75"/>
  <c r="AT9" i="75"/>
  <c r="BA10" i="75"/>
  <c r="BA17" i="75"/>
  <c r="AT18" i="75"/>
  <c r="BB3" i="75"/>
  <c r="AE25" i="5"/>
  <c r="AE33" i="5"/>
  <c r="AH4" i="5"/>
  <c r="T4" i="5"/>
  <c r="S4" i="5"/>
  <c r="N4" i="5"/>
  <c r="O4" i="5"/>
  <c r="AT29" i="75"/>
  <c r="BA12" i="75"/>
  <c r="BA24" i="75"/>
  <c r="AA7" i="5"/>
  <c r="AE13" i="5"/>
  <c r="AH35" i="5"/>
  <c r="AB4" i="5"/>
  <c r="BA30" i="75"/>
  <c r="AE9" i="5"/>
  <c r="AA31" i="5"/>
  <c r="AE17" i="5"/>
  <c r="AF8" i="5"/>
  <c r="AH9" i="5"/>
  <c r="W26" i="5"/>
  <c r="AJ36" i="5"/>
  <c r="AG18" i="5"/>
  <c r="AT3" i="75"/>
  <c r="AE19" i="5"/>
  <c r="AH10" i="5"/>
  <c r="AG20" i="5"/>
  <c r="BA21" i="75"/>
  <c r="BA18" i="75"/>
  <c r="BA27" i="75"/>
  <c r="BA28" i="75"/>
  <c r="BA29" i="75"/>
  <c r="BA23" i="75"/>
  <c r="BA33" i="75"/>
  <c r="BA11" i="75"/>
  <c r="BA3" i="75"/>
  <c r="F3" i="89" s="1"/>
  <c r="AD3" i="75"/>
  <c r="D24" i="5" l="1"/>
  <c r="R6" i="89"/>
  <c r="AV6" i="3"/>
  <c r="R9" i="89"/>
  <c r="AV9" i="3"/>
  <c r="R35" i="89"/>
  <c r="AV35" i="3"/>
  <c r="R8" i="89"/>
  <c r="AV8" i="3"/>
  <c r="X16" i="5" s="1"/>
  <c r="R14" i="89"/>
  <c r="AV14" i="3"/>
  <c r="R19" i="89"/>
  <c r="AV19" i="3"/>
  <c r="R34" i="89"/>
  <c r="AV34" i="3"/>
  <c r="R20" i="89"/>
  <c r="AV20" i="3"/>
  <c r="AW20" i="3" s="1"/>
  <c r="R10" i="89"/>
  <c r="AV10" i="3"/>
  <c r="R12" i="89"/>
  <c r="AV12" i="3"/>
  <c r="R11" i="89"/>
  <c r="AV11" i="3"/>
  <c r="R21" i="89"/>
  <c r="AV21" i="3"/>
  <c r="AW21" i="3" s="1"/>
  <c r="R26" i="89"/>
  <c r="AV26" i="3"/>
  <c r="R31" i="89"/>
  <c r="AV31" i="3"/>
  <c r="R4" i="89"/>
  <c r="AV4" i="3"/>
  <c r="R18" i="89"/>
  <c r="AV18" i="3"/>
  <c r="R13" i="89"/>
  <c r="AV13" i="3"/>
  <c r="R28" i="89"/>
  <c r="AV28" i="3"/>
  <c r="R29" i="89"/>
  <c r="AV29" i="3"/>
  <c r="R23" i="89"/>
  <c r="AV23" i="3"/>
  <c r="X27" i="5" s="1"/>
  <c r="R33" i="89"/>
  <c r="AV33" i="3"/>
  <c r="R32" i="89"/>
  <c r="AV32" i="3"/>
  <c r="R5" i="89"/>
  <c r="AE5" i="89" s="1"/>
  <c r="M4" i="88" s="1"/>
  <c r="AV5" i="3"/>
  <c r="R24" i="89"/>
  <c r="AV24" i="3"/>
  <c r="X5" i="5" s="1"/>
  <c r="R27" i="89"/>
  <c r="AV27" i="3"/>
  <c r="R15" i="89"/>
  <c r="AV15" i="3"/>
  <c r="R25" i="89"/>
  <c r="AV25" i="3"/>
  <c r="R30" i="89"/>
  <c r="AV30" i="3"/>
  <c r="R7" i="89"/>
  <c r="AV7" i="3"/>
  <c r="R17" i="89"/>
  <c r="AV17" i="3"/>
  <c r="R22" i="89"/>
  <c r="AV22" i="3"/>
  <c r="R16" i="89"/>
  <c r="AV16" i="3"/>
  <c r="X8" i="5" s="1"/>
  <c r="AF27" i="89"/>
  <c r="N26" i="88" s="1"/>
  <c r="D15" i="5"/>
  <c r="D35" i="5"/>
  <c r="D21" i="5"/>
  <c r="E27" i="89"/>
  <c r="D11" i="5"/>
  <c r="E25" i="89"/>
  <c r="AE30" i="89"/>
  <c r="M29" i="88" s="1"/>
  <c r="AE4" i="89"/>
  <c r="M3" i="88" s="1"/>
  <c r="AF14" i="89"/>
  <c r="N13" i="88" s="1"/>
  <c r="AF26" i="89"/>
  <c r="N25" i="88" s="1"/>
  <c r="AF23" i="89"/>
  <c r="N22" i="88" s="1"/>
  <c r="AF5" i="89"/>
  <c r="N4" i="88" s="1"/>
  <c r="AF19" i="89"/>
  <c r="N18" i="88" s="1"/>
  <c r="D25" i="5"/>
  <c r="AF15" i="89"/>
  <c r="N14" i="88" s="1"/>
  <c r="AF34" i="89"/>
  <c r="N33" i="88" s="1"/>
  <c r="BH11" i="75"/>
  <c r="AF35" i="89"/>
  <c r="N34" i="88" s="1"/>
  <c r="AF31" i="89"/>
  <c r="N30" i="88" s="1"/>
  <c r="AF21" i="89"/>
  <c r="N20" i="88" s="1"/>
  <c r="AF11" i="89"/>
  <c r="N10" i="88" s="1"/>
  <c r="AF13" i="89"/>
  <c r="N12" i="88" s="1"/>
  <c r="AE21" i="89"/>
  <c r="M20" i="88" s="1"/>
  <c r="D29" i="5"/>
  <c r="X36" i="89"/>
  <c r="BH24" i="75"/>
  <c r="Y3" i="89"/>
  <c r="Y36" i="89" s="1"/>
  <c r="AV3" i="4"/>
  <c r="Z36" i="89"/>
  <c r="AF30" i="89"/>
  <c r="N29" i="88" s="1"/>
  <c r="U36" i="89"/>
  <c r="AF7" i="89"/>
  <c r="N6" i="88" s="1"/>
  <c r="F33" i="5"/>
  <c r="F33" i="89"/>
  <c r="F11" i="5"/>
  <c r="F27" i="89"/>
  <c r="F30" i="5"/>
  <c r="F12" i="89"/>
  <c r="F22" i="5"/>
  <c r="F10" i="89"/>
  <c r="F9" i="5"/>
  <c r="F25" i="89"/>
  <c r="F31" i="5"/>
  <c r="F13" i="89"/>
  <c r="E3" i="89"/>
  <c r="D4" i="5"/>
  <c r="F26" i="5"/>
  <c r="F22" i="89"/>
  <c r="F28" i="5"/>
  <c r="F31" i="89"/>
  <c r="G10" i="5"/>
  <c r="G26" i="89"/>
  <c r="G29" i="5"/>
  <c r="G32" i="89"/>
  <c r="G21" i="5"/>
  <c r="G30" i="89"/>
  <c r="G8" i="5"/>
  <c r="G16" i="89"/>
  <c r="G34" i="5"/>
  <c r="G15" i="89"/>
  <c r="G12" i="5"/>
  <c r="G28" i="89"/>
  <c r="G25" i="5"/>
  <c r="G21" i="89"/>
  <c r="G33" i="5"/>
  <c r="G33" i="89"/>
  <c r="E5" i="89"/>
  <c r="D7" i="5"/>
  <c r="BH5" i="75"/>
  <c r="E17" i="89"/>
  <c r="D13" i="5"/>
  <c r="BH17" i="75"/>
  <c r="E16" i="89"/>
  <c r="D8" i="5"/>
  <c r="BH16" i="75"/>
  <c r="AF16" i="89"/>
  <c r="N15" i="88" s="1"/>
  <c r="AF12" i="89"/>
  <c r="N11" i="88" s="1"/>
  <c r="E35" i="89"/>
  <c r="D36" i="5"/>
  <c r="BH35" i="75"/>
  <c r="E20" i="89"/>
  <c r="D23" i="5"/>
  <c r="BH20" i="75"/>
  <c r="F12" i="5"/>
  <c r="F28" i="89"/>
  <c r="F18" i="5"/>
  <c r="F18" i="89"/>
  <c r="F35" i="5"/>
  <c r="F34" i="89"/>
  <c r="F15" i="5"/>
  <c r="F7" i="89"/>
  <c r="F29" i="5"/>
  <c r="F32" i="89"/>
  <c r="F19" i="5"/>
  <c r="F9" i="89"/>
  <c r="F20" i="5"/>
  <c r="F19" i="89"/>
  <c r="G20" i="5"/>
  <c r="G19" i="89"/>
  <c r="G22" i="5"/>
  <c r="G10" i="89"/>
  <c r="G9" i="5"/>
  <c r="G25" i="89"/>
  <c r="G14" i="5"/>
  <c r="G6" i="89"/>
  <c r="G7" i="5"/>
  <c r="G5" i="89"/>
  <c r="G28" i="5"/>
  <c r="G31" i="89"/>
  <c r="G26" i="5"/>
  <c r="G22" i="89"/>
  <c r="G30" i="5"/>
  <c r="G12" i="89"/>
  <c r="L36" i="89"/>
  <c r="AE12" i="89"/>
  <c r="M11" i="88" s="1"/>
  <c r="BH22" i="75"/>
  <c r="E19" i="89"/>
  <c r="D20" i="5"/>
  <c r="BH19" i="75"/>
  <c r="E31" i="89"/>
  <c r="D28" i="5"/>
  <c r="BH31" i="75"/>
  <c r="AF4" i="89"/>
  <c r="N3" i="88" s="1"/>
  <c r="E15" i="89"/>
  <c r="D34" i="5"/>
  <c r="BH15" i="75"/>
  <c r="E28" i="89"/>
  <c r="D12" i="5"/>
  <c r="BH28" i="75"/>
  <c r="AF28" i="89"/>
  <c r="N27" i="88" s="1"/>
  <c r="E29" i="89"/>
  <c r="D17" i="5"/>
  <c r="BH29" i="75"/>
  <c r="E6" i="89"/>
  <c r="D14" i="5"/>
  <c r="BH6" i="75"/>
  <c r="AF32" i="89"/>
  <c r="N31" i="88" s="1"/>
  <c r="F27" i="5"/>
  <c r="F23" i="89"/>
  <c r="F24" i="5"/>
  <c r="F11" i="89"/>
  <c r="F17" i="5"/>
  <c r="F29" i="89"/>
  <c r="F25" i="5"/>
  <c r="F21" i="89"/>
  <c r="F8" i="5"/>
  <c r="F16" i="89"/>
  <c r="F10" i="5"/>
  <c r="F26" i="89"/>
  <c r="F16" i="5"/>
  <c r="F8" i="89"/>
  <c r="F23" i="5"/>
  <c r="F20" i="89"/>
  <c r="G11" i="5"/>
  <c r="G27" i="89"/>
  <c r="G36" i="5"/>
  <c r="G35" i="89"/>
  <c r="G17" i="5"/>
  <c r="G29" i="89"/>
  <c r="G23" i="5"/>
  <c r="G20" i="89"/>
  <c r="G19" i="5"/>
  <c r="G9" i="89"/>
  <c r="G31" i="5"/>
  <c r="G13" i="89"/>
  <c r="G5" i="5"/>
  <c r="G24" i="89"/>
  <c r="G18" i="5"/>
  <c r="G18" i="89"/>
  <c r="G6" i="5"/>
  <c r="G4" i="89"/>
  <c r="AE22" i="89"/>
  <c r="M21" i="88" s="1"/>
  <c r="AE10" i="89"/>
  <c r="M9" i="88" s="1"/>
  <c r="E10" i="89"/>
  <c r="D22" i="5"/>
  <c r="BH10" i="75"/>
  <c r="E26" i="89"/>
  <c r="D10" i="5"/>
  <c r="BH26" i="75"/>
  <c r="BH34" i="75"/>
  <c r="BH12" i="75"/>
  <c r="AF24" i="89"/>
  <c r="N23" i="88" s="1"/>
  <c r="AF20" i="89"/>
  <c r="N19" i="88" s="1"/>
  <c r="E33" i="89"/>
  <c r="D33" i="5"/>
  <c r="BH33" i="75"/>
  <c r="AF6" i="89"/>
  <c r="N5" i="88" s="1"/>
  <c r="E18" i="89"/>
  <c r="D18" i="5"/>
  <c r="BH18" i="75"/>
  <c r="AF18" i="89"/>
  <c r="N17" i="88" s="1"/>
  <c r="E23" i="89"/>
  <c r="D27" i="5"/>
  <c r="BH23" i="75"/>
  <c r="E9" i="89"/>
  <c r="D19" i="5"/>
  <c r="BH9" i="75"/>
  <c r="BH32" i="75"/>
  <c r="BH7" i="75"/>
  <c r="F21" i="5"/>
  <c r="F30" i="89"/>
  <c r="F5" i="5"/>
  <c r="F24" i="89"/>
  <c r="F13" i="5"/>
  <c r="F17" i="89"/>
  <c r="F32" i="5"/>
  <c r="F14" i="89"/>
  <c r="F34" i="5"/>
  <c r="F15" i="89"/>
  <c r="F7" i="5"/>
  <c r="F5" i="89"/>
  <c r="F6" i="5"/>
  <c r="F4" i="89"/>
  <c r="F14" i="5"/>
  <c r="F6" i="89"/>
  <c r="F36" i="5"/>
  <c r="F35" i="89"/>
  <c r="G13" i="5"/>
  <c r="G17" i="89"/>
  <c r="G24" i="5"/>
  <c r="G11" i="89"/>
  <c r="G32" i="5"/>
  <c r="G14" i="89"/>
  <c r="G27" i="5"/>
  <c r="G23" i="89"/>
  <c r="G16" i="5"/>
  <c r="G8" i="89"/>
  <c r="G15" i="5"/>
  <c r="G7" i="89"/>
  <c r="G35" i="5"/>
  <c r="G34" i="89"/>
  <c r="AE35" i="89"/>
  <c r="M34" i="88" s="1"/>
  <c r="BH27" i="75"/>
  <c r="E14" i="89"/>
  <c r="D32" i="5"/>
  <c r="BH14" i="75"/>
  <c r="BH25" i="75"/>
  <c r="AF3" i="89"/>
  <c r="N2" i="88" s="1"/>
  <c r="AF8" i="89"/>
  <c r="N7" i="88" s="1"/>
  <c r="AF17" i="89"/>
  <c r="N16" i="88" s="1"/>
  <c r="E13" i="89"/>
  <c r="D31" i="5"/>
  <c r="BH13" i="75"/>
  <c r="E4" i="89"/>
  <c r="D6" i="5"/>
  <c r="BH4" i="75"/>
  <c r="AF25" i="89"/>
  <c r="N24" i="88" s="1"/>
  <c r="E8" i="89"/>
  <c r="D16" i="5"/>
  <c r="BH8" i="75"/>
  <c r="BH30" i="75"/>
  <c r="BH21" i="75"/>
  <c r="AW3" i="3"/>
  <c r="S3" i="89"/>
  <c r="R17" i="5"/>
  <c r="N29" i="89"/>
  <c r="R36" i="89"/>
  <c r="AE26" i="89"/>
  <c r="M25" i="88" s="1"/>
  <c r="R15" i="5"/>
  <c r="N7" i="89"/>
  <c r="R23" i="5"/>
  <c r="N20" i="89"/>
  <c r="R29" i="5"/>
  <c r="N32" i="89"/>
  <c r="R13" i="5"/>
  <c r="N17" i="89"/>
  <c r="N19" i="89"/>
  <c r="AE18" i="89"/>
  <c r="M17" i="88" s="1"/>
  <c r="AE33" i="89"/>
  <c r="M32" i="88" s="1"/>
  <c r="R34" i="5"/>
  <c r="N15" i="89"/>
  <c r="R5" i="5"/>
  <c r="N24" i="89"/>
  <c r="R11" i="5"/>
  <c r="N27" i="89"/>
  <c r="R14" i="5"/>
  <c r="N6" i="89"/>
  <c r="R19" i="5"/>
  <c r="N9" i="89"/>
  <c r="R24" i="5"/>
  <c r="N11" i="89"/>
  <c r="AE28" i="89"/>
  <c r="M27" i="88" s="1"/>
  <c r="AE34" i="89"/>
  <c r="M33" i="88" s="1"/>
  <c r="R27" i="5"/>
  <c r="N23" i="89"/>
  <c r="R8" i="5"/>
  <c r="N16" i="89"/>
  <c r="R28" i="5"/>
  <c r="N31" i="89"/>
  <c r="R9" i="5"/>
  <c r="N25" i="89"/>
  <c r="R32" i="5"/>
  <c r="N14" i="89"/>
  <c r="R16" i="5"/>
  <c r="N8" i="89"/>
  <c r="R31" i="5"/>
  <c r="N13" i="89"/>
  <c r="AW5" i="3"/>
  <c r="V10" i="5"/>
  <c r="V32" i="5"/>
  <c r="AW11" i="3"/>
  <c r="AW32" i="3"/>
  <c r="AW31" i="3"/>
  <c r="R12" i="5"/>
  <c r="R33" i="5"/>
  <c r="R18" i="5"/>
  <c r="R7" i="5"/>
  <c r="R21" i="5"/>
  <c r="R10" i="5"/>
  <c r="R22" i="5"/>
  <c r="R35" i="5"/>
  <c r="R36" i="5"/>
  <c r="R6" i="5"/>
  <c r="AE35" i="5"/>
  <c r="AJ30" i="5"/>
  <c r="AE11" i="5"/>
  <c r="AJ32" i="5"/>
  <c r="AE15" i="5"/>
  <c r="AJ17" i="5"/>
  <c r="AK17" i="5" s="1"/>
  <c r="AJ26" i="5"/>
  <c r="AE26" i="5"/>
  <c r="Q13" i="5"/>
  <c r="Q30" i="5"/>
  <c r="V27" i="5"/>
  <c r="V33" i="5"/>
  <c r="V21" i="5"/>
  <c r="V5" i="5"/>
  <c r="V22" i="5"/>
  <c r="X15" i="5"/>
  <c r="V15" i="5"/>
  <c r="V30" i="5"/>
  <c r="V13" i="5"/>
  <c r="X13" i="5"/>
  <c r="V18" i="5"/>
  <c r="V16" i="5"/>
  <c r="V31" i="5"/>
  <c r="X31" i="5"/>
  <c r="X14" i="5"/>
  <c r="X19" i="5"/>
  <c r="X11" i="5"/>
  <c r="V29" i="5"/>
  <c r="V7" i="5"/>
  <c r="X34" i="5"/>
  <c r="X9" i="5"/>
  <c r="V24" i="5"/>
  <c r="V23" i="5"/>
  <c r="V6" i="5"/>
  <c r="AE36" i="5"/>
  <c r="AJ31" i="5"/>
  <c r="Q23" i="5"/>
  <c r="AE20" i="5"/>
  <c r="AJ24" i="5"/>
  <c r="AE12" i="5"/>
  <c r="AJ6" i="5"/>
  <c r="AE29" i="5"/>
  <c r="AE28" i="5"/>
  <c r="AJ29" i="5"/>
  <c r="AJ7" i="5"/>
  <c r="W4" i="5"/>
  <c r="AJ11" i="5"/>
  <c r="AJ34" i="5"/>
  <c r="AE34" i="5"/>
  <c r="AE8" i="5"/>
  <c r="AE24" i="5"/>
  <c r="AE18" i="5"/>
  <c r="AE27" i="5"/>
  <c r="Q35" i="5"/>
  <c r="Q28" i="5"/>
  <c r="AJ21" i="5"/>
  <c r="Q14" i="5"/>
  <c r="Q9" i="5"/>
  <c r="Q21" i="5"/>
  <c r="Q33" i="5"/>
  <c r="Q8" i="5"/>
  <c r="Q15" i="5"/>
  <c r="Q6" i="5"/>
  <c r="Q20" i="5"/>
  <c r="Q26" i="5"/>
  <c r="Q22" i="5"/>
  <c r="Q18" i="5"/>
  <c r="Q5" i="5"/>
  <c r="Q12" i="5"/>
  <c r="Q19" i="5"/>
  <c r="Q25" i="5"/>
  <c r="Q29" i="5"/>
  <c r="BD3" i="75"/>
  <c r="Q11" i="5"/>
  <c r="Q27" i="5"/>
  <c r="Q34" i="5"/>
  <c r="AJ19" i="5"/>
  <c r="AK19" i="5" s="1"/>
  <c r="AJ13" i="5"/>
  <c r="AK13" i="5" s="1"/>
  <c r="AJ22" i="5"/>
  <c r="AJ33" i="5"/>
  <c r="AK33" i="5" s="1"/>
  <c r="AJ27" i="5"/>
  <c r="AJ15" i="5"/>
  <c r="AJ14" i="5"/>
  <c r="AJ18" i="5"/>
  <c r="AE5" i="5"/>
  <c r="AE32" i="5"/>
  <c r="AE6" i="5"/>
  <c r="AJ16" i="5"/>
  <c r="AE21" i="5"/>
  <c r="AE23" i="5"/>
  <c r="AJ28" i="5"/>
  <c r="AE30" i="5"/>
  <c r="AJ12" i="5"/>
  <c r="AJ20" i="5"/>
  <c r="AE22" i="5"/>
  <c r="AJ9" i="5"/>
  <c r="AK9" i="5" s="1"/>
  <c r="AJ8" i="5"/>
  <c r="AE10" i="5"/>
  <c r="AG4" i="5"/>
  <c r="AJ25" i="5"/>
  <c r="AK25" i="5" s="1"/>
  <c r="AJ35" i="5"/>
  <c r="V4" i="5"/>
  <c r="F4" i="5"/>
  <c r="AE16" i="5"/>
  <c r="AE7" i="5"/>
  <c r="AJ23" i="5"/>
  <c r="AE31" i="5"/>
  <c r="AJ10" i="5"/>
  <c r="AJ5" i="5"/>
  <c r="AE14" i="5"/>
  <c r="AX3" i="75"/>
  <c r="AD13" i="89" l="1"/>
  <c r="L12" i="88" s="1"/>
  <c r="AD9" i="89"/>
  <c r="L8" i="88" s="1"/>
  <c r="AD24" i="89"/>
  <c r="L23" i="88" s="1"/>
  <c r="AK30" i="5"/>
  <c r="AB34" i="89"/>
  <c r="AD10" i="89"/>
  <c r="L9" i="88" s="1"/>
  <c r="AB35" i="89"/>
  <c r="J34" i="88" s="1"/>
  <c r="AB12" i="89"/>
  <c r="J11" i="88" s="1"/>
  <c r="AB21" i="89"/>
  <c r="J20" i="88" s="1"/>
  <c r="AB30" i="89"/>
  <c r="J29" i="88" s="1"/>
  <c r="AB26" i="89"/>
  <c r="J25" i="88" s="1"/>
  <c r="AB22" i="89"/>
  <c r="J21" i="88" s="1"/>
  <c r="AD30" i="89"/>
  <c r="L29" i="88" s="1"/>
  <c r="AD26" i="89"/>
  <c r="L25" i="88" s="1"/>
  <c r="AD21" i="89"/>
  <c r="L20" i="88" s="1"/>
  <c r="AB4" i="89"/>
  <c r="AC4" i="89" s="1"/>
  <c r="AB5" i="89"/>
  <c r="AC5" i="89" s="1"/>
  <c r="AD14" i="89"/>
  <c r="L13" i="88" s="1"/>
  <c r="AB25" i="89"/>
  <c r="AT9" i="5" s="1"/>
  <c r="AB16" i="89"/>
  <c r="J15" i="88" s="1"/>
  <c r="AB9" i="89"/>
  <c r="AC9" i="89" s="1"/>
  <c r="AB27" i="89"/>
  <c r="AC27" i="89" s="1"/>
  <c r="AD4" i="89"/>
  <c r="L3" i="88" s="1"/>
  <c r="AD18" i="89"/>
  <c r="L17" i="88" s="1"/>
  <c r="AB18" i="89"/>
  <c r="AB28" i="89"/>
  <c r="J27" i="88" s="1"/>
  <c r="AB10" i="89"/>
  <c r="AT22" i="5" s="1"/>
  <c r="AD8" i="89"/>
  <c r="L7" i="88" s="1"/>
  <c r="F36" i="89"/>
  <c r="AD11" i="89"/>
  <c r="L10" i="88" s="1"/>
  <c r="AD32" i="89"/>
  <c r="L31" i="88" s="1"/>
  <c r="AB14" i="89"/>
  <c r="AC14" i="89" s="1"/>
  <c r="AD33" i="89"/>
  <c r="L32" i="88" s="1"/>
  <c r="AD31" i="89"/>
  <c r="L30" i="88" s="1"/>
  <c r="AD29" i="89"/>
  <c r="L28" i="88" s="1"/>
  <c r="AD28" i="89"/>
  <c r="L27" i="88" s="1"/>
  <c r="AD7" i="89"/>
  <c r="L6" i="88" s="1"/>
  <c r="J33" i="88"/>
  <c r="AC34" i="89"/>
  <c r="AU35" i="5" s="1"/>
  <c r="AT35" i="5"/>
  <c r="AW17" i="3"/>
  <c r="AD5" i="89"/>
  <c r="L4" i="88" s="1"/>
  <c r="AD22" i="89"/>
  <c r="L21" i="88" s="1"/>
  <c r="AD25" i="89"/>
  <c r="L24" i="88" s="1"/>
  <c r="AD12" i="89"/>
  <c r="L11" i="88" s="1"/>
  <c r="D3" i="89"/>
  <c r="AD6" i="89"/>
  <c r="L5" i="88" s="1"/>
  <c r="AD35" i="89"/>
  <c r="L34" i="88" s="1"/>
  <c r="AD17" i="89"/>
  <c r="L16" i="88" s="1"/>
  <c r="AB33" i="89"/>
  <c r="E36" i="89"/>
  <c r="AW25" i="3"/>
  <c r="Y9" i="5" s="1"/>
  <c r="Z9" i="5" s="1"/>
  <c r="AW24" i="3"/>
  <c r="Y5" i="5" s="1"/>
  <c r="Z5" i="5" s="1"/>
  <c r="AD23" i="89"/>
  <c r="L22" i="88" s="1"/>
  <c r="AD19" i="89"/>
  <c r="L18" i="88" s="1"/>
  <c r="AD34" i="89"/>
  <c r="L33" i="88" s="1"/>
  <c r="AD20" i="89"/>
  <c r="L19" i="88" s="1"/>
  <c r="AD16" i="89"/>
  <c r="L15" i="88" s="1"/>
  <c r="AD27" i="89"/>
  <c r="L26" i="88" s="1"/>
  <c r="AD15" i="89"/>
  <c r="L14" i="88" s="1"/>
  <c r="AE23" i="89"/>
  <c r="M22" i="88" s="1"/>
  <c r="AB23" i="89"/>
  <c r="AT11" i="5"/>
  <c r="J26" i="88"/>
  <c r="AE7" i="89"/>
  <c r="M6" i="88" s="1"/>
  <c r="AB7" i="89"/>
  <c r="S36" i="89"/>
  <c r="AE3" i="89"/>
  <c r="M2" i="88" s="1"/>
  <c r="X6" i="5"/>
  <c r="AW4" i="3"/>
  <c r="Y6" i="5" s="1"/>
  <c r="Z6" i="5" s="1"/>
  <c r="AB8" i="89"/>
  <c r="AE8" i="89"/>
  <c r="M7" i="88" s="1"/>
  <c r="AW23" i="3"/>
  <c r="Y27" i="5" s="1"/>
  <c r="Z27" i="5" s="1"/>
  <c r="AE14" i="89"/>
  <c r="M13" i="88" s="1"/>
  <c r="AB6" i="89"/>
  <c r="AE6" i="89"/>
  <c r="M5" i="88" s="1"/>
  <c r="AW27" i="3"/>
  <c r="AB19" i="89"/>
  <c r="AE19" i="89"/>
  <c r="M18" i="88" s="1"/>
  <c r="AE20" i="89"/>
  <c r="M19" i="88" s="1"/>
  <c r="AB20" i="89"/>
  <c r="AW7" i="3"/>
  <c r="Y15" i="5" s="1"/>
  <c r="Z15" i="5" s="1"/>
  <c r="AB29" i="89"/>
  <c r="AE29" i="89"/>
  <c r="M28" i="88" s="1"/>
  <c r="X18" i="5"/>
  <c r="AW18" i="3"/>
  <c r="Y18" i="5" s="1"/>
  <c r="Z18" i="5" s="1"/>
  <c r="X21" i="5"/>
  <c r="AW30" i="3"/>
  <c r="Y21" i="5" s="1"/>
  <c r="Z21" i="5" s="1"/>
  <c r="X26" i="5"/>
  <c r="AW22" i="3"/>
  <c r="Y26" i="5" s="1"/>
  <c r="Z26" i="5" s="1"/>
  <c r="X33" i="5"/>
  <c r="AW33" i="3"/>
  <c r="AB13" i="89"/>
  <c r="AE13" i="89"/>
  <c r="M12" i="88" s="1"/>
  <c r="AW8" i="3"/>
  <c r="AE31" i="89"/>
  <c r="M30" i="88" s="1"/>
  <c r="AB31" i="89"/>
  <c r="AW16" i="3"/>
  <c r="Y8" i="5" s="1"/>
  <c r="Z8" i="5" s="1"/>
  <c r="AW6" i="3"/>
  <c r="AE15" i="89"/>
  <c r="M14" i="88" s="1"/>
  <c r="AB15" i="89"/>
  <c r="AB32" i="89"/>
  <c r="AE32" i="89"/>
  <c r="M31" i="88" s="1"/>
  <c r="AE9" i="89"/>
  <c r="M8" i="88" s="1"/>
  <c r="X30" i="5"/>
  <c r="AW12" i="3"/>
  <c r="X22" i="5"/>
  <c r="AW10" i="3"/>
  <c r="AW13" i="3"/>
  <c r="Y31" i="5" s="1"/>
  <c r="Z31" i="5" s="1"/>
  <c r="N36" i="89"/>
  <c r="AB11" i="89"/>
  <c r="AE11" i="89"/>
  <c r="M10" i="88" s="1"/>
  <c r="AW9" i="3"/>
  <c r="Y19" i="5" s="1"/>
  <c r="Z19" i="5" s="1"/>
  <c r="AB24" i="89"/>
  <c r="AE24" i="89"/>
  <c r="M23" i="88" s="1"/>
  <c r="AW15" i="3"/>
  <c r="AB17" i="89"/>
  <c r="AE17" i="89"/>
  <c r="M16" i="88" s="1"/>
  <c r="AC35" i="89"/>
  <c r="AE27" i="89"/>
  <c r="M26" i="88" s="1"/>
  <c r="AE25" i="89"/>
  <c r="M24" i="88" s="1"/>
  <c r="AE16" i="89"/>
  <c r="M15" i="88" s="1"/>
  <c r="AK11" i="5"/>
  <c r="X28" i="5"/>
  <c r="X29" i="5"/>
  <c r="Y29" i="5"/>
  <c r="Z29" i="5" s="1"/>
  <c r="X23" i="5"/>
  <c r="X25" i="5"/>
  <c r="Y25" i="5"/>
  <c r="Z25" i="5" s="1"/>
  <c r="X24" i="5"/>
  <c r="Y7" i="5"/>
  <c r="Z7" i="5" s="1"/>
  <c r="X7" i="5"/>
  <c r="V25" i="5"/>
  <c r="V28" i="5"/>
  <c r="AW14" i="3"/>
  <c r="AK31" i="5"/>
  <c r="V8" i="5"/>
  <c r="AK15" i="5"/>
  <c r="V19" i="5"/>
  <c r="BG3" i="75"/>
  <c r="AK26" i="5"/>
  <c r="AK35" i="5"/>
  <c r="AK32" i="5"/>
  <c r="Y22" i="5"/>
  <c r="Z22" i="5" s="1"/>
  <c r="Y11" i="5"/>
  <c r="Z11" i="5" s="1"/>
  <c r="H10" i="5"/>
  <c r="M10" i="5" s="1"/>
  <c r="H18" i="5"/>
  <c r="M18" i="5" s="1"/>
  <c r="H29" i="5"/>
  <c r="M29" i="5" s="1"/>
  <c r="H15" i="5"/>
  <c r="M15" i="5" s="1"/>
  <c r="H35" i="5"/>
  <c r="M35" i="5" s="1"/>
  <c r="H31" i="5"/>
  <c r="M31" i="5" s="1"/>
  <c r="H25" i="5"/>
  <c r="M25" i="5" s="1"/>
  <c r="H17" i="5"/>
  <c r="M17" i="5" s="1"/>
  <c r="H9" i="5"/>
  <c r="M9" i="5" s="1"/>
  <c r="H33" i="5"/>
  <c r="M33" i="5" s="1"/>
  <c r="H8" i="5"/>
  <c r="M8" i="5" s="1"/>
  <c r="H16" i="5"/>
  <c r="M16" i="5" s="1"/>
  <c r="H7" i="5"/>
  <c r="M7" i="5" s="1"/>
  <c r="H19" i="5"/>
  <c r="M19" i="5" s="1"/>
  <c r="H26" i="5"/>
  <c r="M26" i="5" s="1"/>
  <c r="Y28" i="5"/>
  <c r="Z28" i="5" s="1"/>
  <c r="Y24" i="5"/>
  <c r="Z24" i="5" s="1"/>
  <c r="Y16" i="5"/>
  <c r="Z16" i="5" s="1"/>
  <c r="V34" i="5"/>
  <c r="H20" i="5"/>
  <c r="M20" i="5" s="1"/>
  <c r="AK24" i="5"/>
  <c r="AK36" i="5"/>
  <c r="V9" i="5"/>
  <c r="V14" i="5"/>
  <c r="AW19" i="3"/>
  <c r="V20" i="5"/>
  <c r="AW35" i="3"/>
  <c r="V36" i="5"/>
  <c r="AW28" i="3"/>
  <c r="V12" i="5"/>
  <c r="AW34" i="3"/>
  <c r="V35" i="5"/>
  <c r="V26" i="5"/>
  <c r="V17" i="5"/>
  <c r="AW29" i="3"/>
  <c r="V11" i="5"/>
  <c r="AK16" i="5"/>
  <c r="AK18" i="5"/>
  <c r="AK7" i="5"/>
  <c r="AK8" i="5"/>
  <c r="AK20" i="5"/>
  <c r="AK21" i="5"/>
  <c r="AK6" i="5"/>
  <c r="AK34" i="5"/>
  <c r="AK29" i="5"/>
  <c r="AK27" i="5"/>
  <c r="AK12" i="5"/>
  <c r="AK28" i="5"/>
  <c r="H36" i="5"/>
  <c r="M36" i="5" s="1"/>
  <c r="X4" i="5"/>
  <c r="P4" i="5"/>
  <c r="H21" i="5"/>
  <c r="M21" i="5" s="1"/>
  <c r="AK22" i="5"/>
  <c r="H28" i="5"/>
  <c r="M28" i="5" s="1"/>
  <c r="H32" i="5"/>
  <c r="M32" i="5" s="1"/>
  <c r="H14" i="5"/>
  <c r="M14" i="5" s="1"/>
  <c r="H23" i="5"/>
  <c r="M23" i="5" s="1"/>
  <c r="H27" i="5"/>
  <c r="M27" i="5" s="1"/>
  <c r="H34" i="5"/>
  <c r="M34" i="5" s="1"/>
  <c r="H13" i="5"/>
  <c r="M13" i="5" s="1"/>
  <c r="H22" i="5"/>
  <c r="M22" i="5" s="1"/>
  <c r="H6" i="5"/>
  <c r="M6" i="5" s="1"/>
  <c r="H5" i="5"/>
  <c r="M5" i="5" s="1"/>
  <c r="Y23" i="5"/>
  <c r="Z23" i="5" s="1"/>
  <c r="H12" i="5"/>
  <c r="M12" i="5" s="1"/>
  <c r="H30" i="5"/>
  <c r="M30" i="5" s="1"/>
  <c r="H11" i="5"/>
  <c r="M11" i="5" s="1"/>
  <c r="AJ4" i="5"/>
  <c r="AK4" i="5" s="1"/>
  <c r="AK23" i="5"/>
  <c r="AK14" i="5"/>
  <c r="AK5" i="5"/>
  <c r="AK10" i="5"/>
  <c r="H24" i="5"/>
  <c r="M24" i="5" s="1"/>
  <c r="E4" i="5"/>
  <c r="AT36" i="5" l="1"/>
  <c r="J3" i="88"/>
  <c r="AT6" i="5"/>
  <c r="AT30" i="5"/>
  <c r="AT32" i="5"/>
  <c r="AC12" i="89"/>
  <c r="K11" i="88" s="1"/>
  <c r="J13" i="88"/>
  <c r="AT7" i="5"/>
  <c r="AC21" i="89"/>
  <c r="AU25" i="5" s="1"/>
  <c r="J4" i="88"/>
  <c r="AT25" i="5"/>
  <c r="AT21" i="5"/>
  <c r="AC30" i="89"/>
  <c r="K29" i="88" s="1"/>
  <c r="AC28" i="89"/>
  <c r="K27" i="88" s="1"/>
  <c r="AT8" i="5"/>
  <c r="J8" i="88"/>
  <c r="AT26" i="5"/>
  <c r="AC22" i="89"/>
  <c r="K21" i="88" s="1"/>
  <c r="AC16" i="89"/>
  <c r="AU8" i="5" s="1"/>
  <c r="AT10" i="5"/>
  <c r="K33" i="88"/>
  <c r="AC26" i="89"/>
  <c r="K25" i="88" s="1"/>
  <c r="AC25" i="89"/>
  <c r="K24" i="88" s="1"/>
  <c r="AT12" i="5"/>
  <c r="AC10" i="89"/>
  <c r="K9" i="88" s="1"/>
  <c r="J24" i="88"/>
  <c r="J9" i="88"/>
  <c r="AT19" i="5"/>
  <c r="AC18" i="89"/>
  <c r="J17" i="88"/>
  <c r="AT18" i="5"/>
  <c r="G3" i="89"/>
  <c r="AD3" i="89" s="1"/>
  <c r="L2" i="88" s="1"/>
  <c r="J32" i="88"/>
  <c r="AT33" i="5"/>
  <c r="AC33" i="89"/>
  <c r="BH3" i="75"/>
  <c r="H4" i="5" s="1"/>
  <c r="D36" i="89"/>
  <c r="J16" i="88"/>
  <c r="AT13" i="5"/>
  <c r="AC17" i="89"/>
  <c r="AU32" i="5"/>
  <c r="K13" i="88"/>
  <c r="AC32" i="89"/>
  <c r="AT29" i="5"/>
  <c r="J31" i="88"/>
  <c r="AT20" i="5"/>
  <c r="AC19" i="89"/>
  <c r="J18" i="88"/>
  <c r="K26" i="88"/>
  <c r="AU11" i="5"/>
  <c r="K34" i="88"/>
  <c r="AU36" i="5"/>
  <c r="AT24" i="5"/>
  <c r="J10" i="88"/>
  <c r="AC11" i="89"/>
  <c r="AU6" i="5"/>
  <c r="K3" i="88"/>
  <c r="J14" i="88"/>
  <c r="AT34" i="5"/>
  <c r="AC15" i="89"/>
  <c r="K8" i="88"/>
  <c r="AU19" i="5"/>
  <c r="AC20" i="89"/>
  <c r="AT23" i="5"/>
  <c r="J19" i="88"/>
  <c r="AU7" i="5"/>
  <c r="K4" i="88"/>
  <c r="AC24" i="89"/>
  <c r="AT5" i="5"/>
  <c r="J23" i="88"/>
  <c r="AU21" i="5"/>
  <c r="AC8" i="89"/>
  <c r="AT16" i="5"/>
  <c r="J7" i="88"/>
  <c r="J22" i="88"/>
  <c r="AC23" i="89"/>
  <c r="AT27" i="5"/>
  <c r="X10" i="5"/>
  <c r="AW26" i="3"/>
  <c r="Y10" i="5" s="1"/>
  <c r="Z10" i="5" s="1"/>
  <c r="AL10" i="5" s="1"/>
  <c r="J30" i="88"/>
  <c r="AT28" i="5"/>
  <c r="AC31" i="89"/>
  <c r="AT31" i="5"/>
  <c r="AC13" i="89"/>
  <c r="J12" i="88"/>
  <c r="AC29" i="89"/>
  <c r="J28" i="88"/>
  <c r="AT17" i="5"/>
  <c r="J5" i="88"/>
  <c r="AC6" i="89"/>
  <c r="AT14" i="5"/>
  <c r="J6" i="88"/>
  <c r="AT15" i="5"/>
  <c r="AC7" i="89"/>
  <c r="X32" i="5"/>
  <c r="Y32" i="5"/>
  <c r="Z32" i="5" s="1"/>
  <c r="AL32" i="5" s="1"/>
  <c r="G4" i="5"/>
  <c r="AL24" i="5"/>
  <c r="Y30" i="5"/>
  <c r="Z30" i="5" s="1"/>
  <c r="AL30" i="5" s="1"/>
  <c r="AL31" i="5"/>
  <c r="Y13" i="5"/>
  <c r="Z13" i="5" s="1"/>
  <c r="AL13" i="5" s="1"/>
  <c r="Y14" i="5"/>
  <c r="Z14" i="5" s="1"/>
  <c r="AL14" i="5" s="1"/>
  <c r="Y33" i="5"/>
  <c r="Z33" i="5" s="1"/>
  <c r="AL33" i="5" s="1"/>
  <c r="Y34" i="5"/>
  <c r="Z34" i="5" s="1"/>
  <c r="AL34" i="5" s="1"/>
  <c r="X17" i="5"/>
  <c r="X35" i="5"/>
  <c r="X36" i="5"/>
  <c r="X12" i="5"/>
  <c r="X20" i="5"/>
  <c r="AL16" i="5"/>
  <c r="AL29" i="5"/>
  <c r="AL19" i="5"/>
  <c r="AL6" i="5"/>
  <c r="AL9" i="5"/>
  <c r="AL28" i="5"/>
  <c r="AL15" i="5"/>
  <c r="AL27" i="5"/>
  <c r="AL8" i="5"/>
  <c r="Q4" i="5"/>
  <c r="AL7" i="5"/>
  <c r="AL18" i="5"/>
  <c r="AL22" i="5"/>
  <c r="AL26" i="5"/>
  <c r="AL11" i="5"/>
  <c r="AL25" i="5"/>
  <c r="AL21" i="5"/>
  <c r="AL5" i="5"/>
  <c r="AL23" i="5"/>
  <c r="AU30" i="5" l="1"/>
  <c r="AU12" i="5"/>
  <c r="K20" i="88"/>
  <c r="AU22" i="5"/>
  <c r="AU26" i="5"/>
  <c r="K15" i="88"/>
  <c r="AU9" i="5"/>
  <c r="AU10" i="5"/>
  <c r="AB3" i="89"/>
  <c r="K17" i="88"/>
  <c r="AU18" i="5"/>
  <c r="G36" i="89"/>
  <c r="AU33" i="5"/>
  <c r="K32" i="88"/>
  <c r="AU16" i="5"/>
  <c r="K7" i="88"/>
  <c r="K19" i="88"/>
  <c r="AU23" i="5"/>
  <c r="K10" i="88"/>
  <c r="AU24" i="5"/>
  <c r="AU5" i="5"/>
  <c r="K23" i="88"/>
  <c r="AU13" i="5"/>
  <c r="K16" i="88"/>
  <c r="AU27" i="5"/>
  <c r="K22" i="88"/>
  <c r="K18" i="88"/>
  <c r="AU20" i="5"/>
  <c r="AU29" i="5"/>
  <c r="K31" i="88"/>
  <c r="K5" i="88"/>
  <c r="AU14" i="5"/>
  <c r="AU17" i="5"/>
  <c r="K28" i="88"/>
  <c r="K30" i="88"/>
  <c r="AU28" i="5"/>
  <c r="AU31" i="5"/>
  <c r="K12" i="88"/>
  <c r="K6" i="88"/>
  <c r="AU15" i="5"/>
  <c r="K14" i="88"/>
  <c r="AU34" i="5"/>
  <c r="Y20" i="5"/>
  <c r="Z20" i="5" s="1"/>
  <c r="AL20" i="5" s="1"/>
  <c r="Y35" i="5"/>
  <c r="Z35" i="5" s="1"/>
  <c r="AL35" i="5" s="1"/>
  <c r="Y17" i="5"/>
  <c r="Z17" i="5" s="1"/>
  <c r="AL17" i="5" s="1"/>
  <c r="Y12" i="5"/>
  <c r="Z12" i="5" s="1"/>
  <c r="AL12" i="5" s="1"/>
  <c r="Y36" i="5"/>
  <c r="Z36" i="5" s="1"/>
  <c r="AL36" i="5" s="1"/>
  <c r="Y4" i="5"/>
  <c r="Z4" i="5" s="1"/>
  <c r="J2" i="88" l="1"/>
  <c r="AC3" i="89"/>
  <c r="AT4" i="5"/>
  <c r="J4" i="5"/>
  <c r="BW3" i="75"/>
  <c r="L4" i="5" s="1"/>
  <c r="M4" i="5" s="1"/>
  <c r="AL4" i="5" s="1"/>
  <c r="AU4" i="5" l="1"/>
  <c r="K2" i="88"/>
  <c r="AM5" i="5"/>
  <c r="AM31" i="5"/>
  <c r="AM16" i="5"/>
  <c r="AM33" i="5"/>
  <c r="AM12" i="5"/>
  <c r="AM32" i="5"/>
  <c r="AM35" i="5"/>
  <c r="AM14" i="5"/>
  <c r="AM26" i="5"/>
  <c r="AM36" i="5"/>
  <c r="AM28" i="5"/>
  <c r="AM34" i="5"/>
  <c r="AM4" i="5"/>
  <c r="AM11" i="5"/>
  <c r="AM17" i="5"/>
  <c r="AM24" i="5"/>
  <c r="AM23" i="5"/>
  <c r="AM20" i="5"/>
  <c r="AM18" i="5"/>
  <c r="AM25" i="5"/>
  <c r="AM7" i="5"/>
  <c r="AM8" i="5"/>
  <c r="AM13" i="5"/>
  <c r="AM21" i="5"/>
  <c r="AM29" i="5"/>
  <c r="AM30" i="5"/>
  <c r="AM10" i="5"/>
  <c r="AM6" i="5"/>
  <c r="AM22" i="5"/>
  <c r="AM9" i="5"/>
  <c r="AM15" i="5"/>
  <c r="AM27" i="5"/>
  <c r="AM19" i="5"/>
</calcChain>
</file>

<file path=xl/comments1.xml><?xml version="1.0" encoding="utf-8"?>
<comments xmlns="http://schemas.openxmlformats.org/spreadsheetml/2006/main">
  <authors>
    <author>Luca Vernaccini</author>
  </authors>
  <commentList>
    <comment ref="AW3" authorId="0" shapeId="0">
      <text>
        <r>
          <rPr>
            <b/>
            <sz val="9"/>
            <color indexed="81"/>
            <rFont val="Tahoma"/>
            <family val="2"/>
          </rPr>
          <t>Luca Vernaccini:</t>
        </r>
        <r>
          <rPr>
            <sz val="9"/>
            <color indexed="81"/>
            <rFont val="Tahoma"/>
            <family val="2"/>
          </rPr>
          <t xml:space="preserve">
As of 18 August 2016</t>
        </r>
      </text>
    </comment>
  </commentList>
</comments>
</file>

<file path=xl/comments2.xml><?xml version="1.0" encoding="utf-8"?>
<comments xmlns="http://schemas.openxmlformats.org/spreadsheetml/2006/main">
  <authors>
    <author>Luca Vernaccini</author>
  </authors>
  <commentList>
    <comment ref="AW3" authorId="0" shapeId="0">
      <text>
        <r>
          <rPr>
            <b/>
            <sz val="9"/>
            <color indexed="81"/>
            <rFont val="Tahoma"/>
            <family val="2"/>
          </rPr>
          <t>Luca Vernaccini:</t>
        </r>
        <r>
          <rPr>
            <sz val="9"/>
            <color indexed="81"/>
            <rFont val="Tahoma"/>
            <family val="2"/>
          </rPr>
          <t xml:space="preserve">
As of 18 August 2016</t>
        </r>
      </text>
    </comment>
  </commentList>
</comments>
</file>

<file path=xl/comments3.xml><?xml version="1.0" encoding="utf-8"?>
<comments xmlns="http://schemas.openxmlformats.org/spreadsheetml/2006/main">
  <authors>
    <author>Luca Vernaccini</author>
  </authors>
  <commentList>
    <comment ref="AW3" authorId="0" shapeId="0">
      <text>
        <r>
          <rPr>
            <b/>
            <sz val="9"/>
            <color indexed="81"/>
            <rFont val="Tahoma"/>
            <family val="2"/>
          </rPr>
          <t>Luca Vernaccini:</t>
        </r>
        <r>
          <rPr>
            <sz val="9"/>
            <color indexed="81"/>
            <rFont val="Tahoma"/>
            <family val="2"/>
          </rPr>
          <t xml:space="preserve">
As of 18 August 2016</t>
        </r>
      </text>
    </comment>
  </commentList>
</comments>
</file>

<file path=xl/comments4.xml><?xml version="1.0" encoding="utf-8"?>
<comments xmlns="http://schemas.openxmlformats.org/spreadsheetml/2006/main">
  <authors>
    <author>Luca Vernaccini</author>
    <author>Margreet</author>
  </authors>
  <commentList>
    <comment ref="AW3" authorId="0" shapeId="0">
      <text>
        <r>
          <rPr>
            <b/>
            <sz val="9"/>
            <color indexed="81"/>
            <rFont val="Tahoma"/>
            <family val="2"/>
          </rPr>
          <t>Luca Vernaccini:</t>
        </r>
        <r>
          <rPr>
            <sz val="9"/>
            <color indexed="81"/>
            <rFont val="Tahoma"/>
            <family val="2"/>
          </rPr>
          <t xml:space="preserve">
As of 18 August 2016</t>
        </r>
      </text>
    </comment>
    <comment ref="AF18" authorId="1" shapeId="0">
      <text>
        <r>
          <rPr>
            <b/>
            <sz val="9"/>
            <color indexed="81"/>
            <rFont val="Tahoma"/>
            <family val="2"/>
          </rPr>
          <t>Margreet:</t>
        </r>
        <r>
          <rPr>
            <sz val="9"/>
            <color indexed="81"/>
            <rFont val="Tahoma"/>
            <family val="2"/>
          </rPr>
          <t xml:space="preserve">
Latest year</t>
        </r>
      </text>
    </comment>
    <comment ref="AF20" authorId="1" shapeId="0">
      <text>
        <r>
          <rPr>
            <b/>
            <sz val="9"/>
            <color indexed="81"/>
            <rFont val="Tahoma"/>
            <family val="2"/>
          </rPr>
          <t>Margreet:</t>
        </r>
        <r>
          <rPr>
            <sz val="9"/>
            <color indexed="81"/>
            <rFont val="Tahoma"/>
            <family val="2"/>
          </rPr>
          <t xml:space="preserve">
Latest year</t>
        </r>
      </text>
    </comment>
    <comment ref="AG20" authorId="1" shapeId="0">
      <text>
        <r>
          <rPr>
            <b/>
            <sz val="9"/>
            <color indexed="81"/>
            <rFont val="Tahoma"/>
            <family val="2"/>
          </rPr>
          <t>Margreet:</t>
        </r>
        <r>
          <rPr>
            <sz val="9"/>
            <color indexed="81"/>
            <rFont val="Tahoma"/>
            <family val="2"/>
          </rPr>
          <t xml:space="preserve">
Latest year</t>
        </r>
      </text>
    </comment>
    <comment ref="AF21" authorId="1" shapeId="0">
      <text>
        <r>
          <rPr>
            <b/>
            <sz val="9"/>
            <color indexed="81"/>
            <rFont val="Tahoma"/>
            <family val="2"/>
          </rPr>
          <t>Margreet:</t>
        </r>
        <r>
          <rPr>
            <sz val="9"/>
            <color indexed="81"/>
            <rFont val="Tahoma"/>
            <family val="2"/>
          </rPr>
          <t xml:space="preserve">
Latest year</t>
        </r>
      </text>
    </comment>
    <comment ref="AG21" authorId="1" shapeId="0">
      <text>
        <r>
          <rPr>
            <b/>
            <sz val="9"/>
            <color indexed="81"/>
            <rFont val="Tahoma"/>
            <family val="2"/>
          </rPr>
          <t>Margreet:</t>
        </r>
        <r>
          <rPr>
            <sz val="9"/>
            <color indexed="81"/>
            <rFont val="Tahoma"/>
            <family val="2"/>
          </rPr>
          <t xml:space="preserve">
Latest year</t>
        </r>
      </text>
    </comment>
    <comment ref="AF22" authorId="1" shapeId="0">
      <text>
        <r>
          <rPr>
            <b/>
            <sz val="9"/>
            <color indexed="81"/>
            <rFont val="Tahoma"/>
            <family val="2"/>
          </rPr>
          <t>Margreet:</t>
        </r>
        <r>
          <rPr>
            <sz val="9"/>
            <color indexed="81"/>
            <rFont val="Tahoma"/>
            <family val="2"/>
          </rPr>
          <t xml:space="preserve">
Latest year
</t>
        </r>
      </text>
    </comment>
    <comment ref="AF23" authorId="1" shapeId="0">
      <text>
        <r>
          <rPr>
            <b/>
            <sz val="9"/>
            <color indexed="81"/>
            <rFont val="Tahoma"/>
            <family val="2"/>
          </rPr>
          <t>Margreet:</t>
        </r>
        <r>
          <rPr>
            <sz val="9"/>
            <color indexed="81"/>
            <rFont val="Tahoma"/>
            <family val="2"/>
          </rPr>
          <t xml:space="preserve">
Latest year</t>
        </r>
      </text>
    </comment>
    <comment ref="AF25" authorId="1" shapeId="0">
      <text>
        <r>
          <rPr>
            <b/>
            <sz val="9"/>
            <color indexed="81"/>
            <rFont val="Tahoma"/>
            <family val="2"/>
          </rPr>
          <t>Margreet:</t>
        </r>
        <r>
          <rPr>
            <sz val="9"/>
            <color indexed="81"/>
            <rFont val="Tahoma"/>
            <family val="2"/>
          </rPr>
          <t xml:space="preserve">
Latest year</t>
        </r>
      </text>
    </comment>
    <comment ref="BZ25" authorId="1" shapeId="0">
      <text>
        <r>
          <rPr>
            <b/>
            <sz val="9"/>
            <color indexed="81"/>
            <rFont val="Tahoma"/>
            <family val="2"/>
          </rPr>
          <t>Margreet:</t>
        </r>
        <r>
          <rPr>
            <sz val="9"/>
            <color indexed="81"/>
            <rFont val="Tahoma"/>
            <family val="2"/>
          </rPr>
          <t xml:space="preserve">
Latest value
</t>
        </r>
      </text>
    </comment>
    <comment ref="AF27" authorId="1" shapeId="0">
      <text>
        <r>
          <rPr>
            <b/>
            <sz val="9"/>
            <color indexed="81"/>
            <rFont val="Tahoma"/>
            <family val="2"/>
          </rPr>
          <t>Margreet:</t>
        </r>
        <r>
          <rPr>
            <sz val="9"/>
            <color indexed="81"/>
            <rFont val="Tahoma"/>
            <family val="2"/>
          </rPr>
          <t xml:space="preserve">
Latest year</t>
        </r>
      </text>
    </comment>
    <comment ref="AF29" authorId="1" shapeId="0">
      <text>
        <r>
          <rPr>
            <b/>
            <sz val="9"/>
            <color indexed="81"/>
            <rFont val="Tahoma"/>
            <family val="2"/>
          </rPr>
          <t>Margreet:</t>
        </r>
        <r>
          <rPr>
            <sz val="9"/>
            <color indexed="81"/>
            <rFont val="Tahoma"/>
            <family val="2"/>
          </rPr>
          <t xml:space="preserve">
Latest year</t>
        </r>
      </text>
    </comment>
    <comment ref="AF30" authorId="1" shapeId="0">
      <text>
        <r>
          <rPr>
            <b/>
            <sz val="9"/>
            <color indexed="81"/>
            <rFont val="Tahoma"/>
            <family val="2"/>
          </rPr>
          <t>Margreet:</t>
        </r>
        <r>
          <rPr>
            <sz val="9"/>
            <color indexed="81"/>
            <rFont val="Tahoma"/>
            <family val="2"/>
          </rPr>
          <t xml:space="preserve">
Latest year</t>
        </r>
      </text>
    </comment>
    <comment ref="AF32" authorId="1" shapeId="0">
      <text>
        <r>
          <rPr>
            <b/>
            <sz val="9"/>
            <color indexed="81"/>
            <rFont val="Tahoma"/>
            <family val="2"/>
          </rPr>
          <t>Margreet:</t>
        </r>
        <r>
          <rPr>
            <sz val="9"/>
            <color indexed="81"/>
            <rFont val="Tahoma"/>
            <family val="2"/>
          </rPr>
          <t xml:space="preserve">
Latest year</t>
        </r>
      </text>
    </comment>
  </commentList>
</comments>
</file>

<file path=xl/comments5.xml><?xml version="1.0" encoding="utf-8"?>
<comments xmlns="http://schemas.openxmlformats.org/spreadsheetml/2006/main">
  <authors>
    <author>Luca Vernaccini</author>
    <author>Margreet</author>
  </authors>
  <commentList>
    <comment ref="AW3" authorId="0" shapeId="0">
      <text>
        <r>
          <rPr>
            <b/>
            <sz val="9"/>
            <color indexed="81"/>
            <rFont val="Tahoma"/>
            <family val="2"/>
          </rPr>
          <t>Luca Vernaccini:</t>
        </r>
        <r>
          <rPr>
            <sz val="9"/>
            <color indexed="81"/>
            <rFont val="Tahoma"/>
            <family val="2"/>
          </rPr>
          <t xml:space="preserve">
As of 18 August 2016</t>
        </r>
      </text>
    </comment>
    <comment ref="CG3" authorId="1" shapeId="0">
      <text>
        <r>
          <rPr>
            <b/>
            <sz val="9"/>
            <color indexed="81"/>
            <rFont val="Tahoma"/>
            <family val="2"/>
          </rPr>
          <t>Margreet:</t>
        </r>
        <r>
          <rPr>
            <sz val="9"/>
            <color indexed="81"/>
            <rFont val="Tahoma"/>
            <family val="2"/>
          </rPr>
          <t xml:space="preserve">
Unaccompanied children indicators are not considered in the sum</t>
        </r>
      </text>
    </comment>
  </commentList>
</comments>
</file>

<file path=xl/comments6.xml><?xml version="1.0" encoding="utf-8"?>
<comments xmlns="http://schemas.openxmlformats.org/spreadsheetml/2006/main">
  <authors>
    <author>Luca Vernaccini</author>
  </authors>
  <commentList>
    <comment ref="AW3" authorId="0" shapeId="0">
      <text>
        <r>
          <rPr>
            <b/>
            <sz val="9"/>
            <color indexed="81"/>
            <rFont val="Tahoma"/>
            <family val="2"/>
          </rPr>
          <t>Luca Vernaccini:</t>
        </r>
        <r>
          <rPr>
            <sz val="9"/>
            <color indexed="81"/>
            <rFont val="Tahoma"/>
            <family val="2"/>
          </rPr>
          <t xml:space="preserve">
As of 18 August 2016</t>
        </r>
      </text>
    </comment>
  </commentList>
</comments>
</file>

<file path=xl/comments7.xml><?xml version="1.0" encoding="utf-8"?>
<comments xmlns="http://schemas.openxmlformats.org/spreadsheetml/2006/main">
  <authors>
    <author>Margreet</author>
    <author>Luca Vernaccini</author>
  </authors>
  <commentList>
    <comment ref="CG2" authorId="0" shapeId="0">
      <text>
        <r>
          <rPr>
            <b/>
            <sz val="9"/>
            <color indexed="81"/>
            <rFont val="Tahoma"/>
            <family val="2"/>
          </rPr>
          <t>Margreet:</t>
        </r>
        <r>
          <rPr>
            <sz val="9"/>
            <color indexed="81"/>
            <rFont val="Tahoma"/>
            <family val="2"/>
          </rPr>
          <t xml:space="preserve">
Excluding Unaccompanied minors indicators
</t>
        </r>
      </text>
    </comment>
    <comment ref="AW3" authorId="1" shapeId="0">
      <text>
        <r>
          <rPr>
            <b/>
            <sz val="9"/>
            <color indexed="81"/>
            <rFont val="Tahoma"/>
            <family val="2"/>
          </rPr>
          <t>Luca Vernaccini:</t>
        </r>
        <r>
          <rPr>
            <sz val="9"/>
            <color indexed="81"/>
            <rFont val="Tahoma"/>
            <family val="2"/>
          </rPr>
          <t xml:space="preserve">
As of 18 August 2016</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<sst xmlns="http://schemas.openxmlformats.org/spreadsheetml/2006/main" count="6741" uniqueCount="1033">
  <si>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</si>
  <si>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</si>
  <si>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</si>
  <si>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</si>
  <si>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</si>
  <si>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</si>
  <si>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</si>
  <si>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</si>
  <si>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</si>
  <si>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</si>
  <si>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</si>
  <si>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</si>
  <si>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</si>
  <si>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</si>
  <si>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</si>
  <si>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</si>
  <si>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</si>
  <si>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</si>
  <si>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</si>
  <si>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</si>
  <si>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</si>
  <si>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</si>
  <si>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</si>
  <si>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</si>
  <si>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</si>
  <si>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</si>
  <si>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</si>
  <si>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</si>
  <si>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</si>
  <si>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</si>
  <si>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</si>
  <si>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</si>
  <si>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</si>
  <si>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</si>
  <si>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</si>
  <si>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</si>
  <si>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</si>
  <si>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</si>
  <si>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</si>
  <si>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</si>
  <si>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</si>
  <si>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</si>
  <si>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</si>
  <si>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</si>
  <si>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</si>
  <si>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</si>
  <si>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</si>
  <si>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</si>
  <si>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</si>
  <si>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</si>
  <si>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</si>
  <si>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</si>
  <si>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</si>
  <si>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</si>
  <si>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</si>
  <si>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</si>
  <si>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</si>
  <si>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</si>
  <si>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</si>
  <si>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</si>
  <si>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</si>
  <si>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</si>
  <si>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</si>
  <si>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</si>
  <si>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</si>
  <si>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Child Mortality</t>
  </si>
  <si>
    <t>Government Effectiveness</t>
  </si>
  <si>
    <t>Access to electricity</t>
  </si>
  <si>
    <t>Internet users</t>
  </si>
  <si>
    <t>Mobile cellular subscriptions</t>
  </si>
  <si>
    <t>Natural</t>
  </si>
  <si>
    <t>Human</t>
  </si>
  <si>
    <t>Institutional</t>
  </si>
  <si>
    <t>Infrastructure</t>
  </si>
  <si>
    <t>VULNERABILITY</t>
  </si>
  <si>
    <t>COUNTRY</t>
  </si>
  <si>
    <t>Communication</t>
  </si>
  <si>
    <t>Physical Connectivity</t>
  </si>
  <si>
    <t>Vulnerability</t>
  </si>
  <si>
    <t>Total/Pop</t>
  </si>
  <si>
    <t>Gender Inequality Index</t>
  </si>
  <si>
    <t>Human Development Index</t>
  </si>
  <si>
    <t>Improved water source (% of population with access)</t>
  </si>
  <si>
    <t>Improved sanitation facilities (% of population with access)</t>
  </si>
  <si>
    <t>MIN</t>
  </si>
  <si>
    <t>MAX</t>
  </si>
  <si>
    <t>Iso3</t>
  </si>
  <si>
    <t>Returned Refugees</t>
  </si>
  <si>
    <t>Uprooted people</t>
  </si>
  <si>
    <t>Inequality</t>
  </si>
  <si>
    <t>Gini Index</t>
  </si>
  <si>
    <t>Access to health care Index</t>
  </si>
  <si>
    <t>per capita public and private expenditure on health care</t>
  </si>
  <si>
    <t>Estimated number of people living with HIV - Adult (&gt;15) rate</t>
  </si>
  <si>
    <t>Corruption Perception Index</t>
  </si>
  <si>
    <t>Children U5</t>
  </si>
  <si>
    <t>Recent Shocks</t>
  </si>
  <si>
    <t>Food Security</t>
  </si>
  <si>
    <t>Vulnerable Groups</t>
  </si>
  <si>
    <t>DRR</t>
  </si>
  <si>
    <t>Governance</t>
  </si>
  <si>
    <t>Physical infrastructure</t>
  </si>
  <si>
    <t>Access to health care</t>
  </si>
  <si>
    <t>Average Dietary Energy Supply Adequacy</t>
  </si>
  <si>
    <t>Prevalence of Undernourishment</t>
  </si>
  <si>
    <t>Domestic Food Price Level Index</t>
  </si>
  <si>
    <t>Domestic Food Price Volatility Index</t>
  </si>
  <si>
    <t>Food Acces Score</t>
  </si>
  <si>
    <t>Other Vulnerable Groups</t>
  </si>
  <si>
    <t>Natural Disasters % of total pop</t>
  </si>
  <si>
    <t>Development &amp; Deprivation</t>
  </si>
  <si>
    <t>People affected by droughts (absolute)</t>
  </si>
  <si>
    <t>People affected by droughts (relative)</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</si>
  <si>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</si>
  <si>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</si>
  <si>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</si>
  <si>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</si>
  <si>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</si>
  <si>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</si>
  <si>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</si>
  <si>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</si>
  <si>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</si>
  <si>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</si>
  <si>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Unit of Measurament</t>
  </si>
  <si>
    <t>Number</t>
  </si>
  <si>
    <t>Index</t>
  </si>
  <si>
    <t>HFA Scores Last recent</t>
  </si>
  <si>
    <t>No data</t>
  </si>
  <si>
    <t>Physical exposure to earthquake (absolute)</t>
  </si>
  <si>
    <t>Physical exposure to flood (absolute)</t>
  </si>
  <si>
    <t>Physical exposure to earthquake (relative)</t>
  </si>
  <si>
    <t>Physical exposure to flood (relative)</t>
  </si>
  <si>
    <t>Physical exposure to tsunami (relative)</t>
  </si>
  <si>
    <t>Physical exposure to tropical cyclone of Saffir-Simpson category 1 (relative)</t>
  </si>
  <si>
    <t>Physical exposure to tropical cyclone of Saffir-Simpson category 3 (relative)</t>
  </si>
  <si>
    <t>Physical exposure to tropical cyclone wind (relative)</t>
  </si>
  <si>
    <t>Physical exposure to tropical cyclone (relative)</t>
  </si>
  <si>
    <t>Physical exposure to surge from tropical cyclone (relative)</t>
  </si>
  <si>
    <t>Physical exposure to surge from tropical cyclone (absolute)</t>
  </si>
  <si>
    <t xml:space="preserve">Physical exposure to earthquake </t>
  </si>
  <si>
    <t>Physical exposure to flood</t>
  </si>
  <si>
    <t>Physical exposure to tsunami</t>
  </si>
  <si>
    <t>Physical exposure to tropical cyclone of Saffir-Simpson category 1</t>
  </si>
  <si>
    <t>Physical exposure to tropical cyclone of Saffir-Simpson category 3</t>
  </si>
  <si>
    <t>Physical exposure to tropical cyclone wind</t>
  </si>
  <si>
    <t>Physical exposure to surge from tropical cyclone</t>
  </si>
  <si>
    <t>Physical exposure to tropical cyclone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</si>
  <si>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</si>
  <si>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</si>
  <si>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</si>
  <si>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</si>
  <si>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</si>
  <si>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</si>
  <si>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</si>
  <si>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t>
  </si>
  <si>
    <t>per 100,000 people</t>
  </si>
  <si>
    <t>per 1,000 live births</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</si>
  <si>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</si>
  <si>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</si>
  <si>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</si>
  <si>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</si>
  <si>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</si>
  <si>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</si>
  <si>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</si>
  <si>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</si>
  <si>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</si>
  <si>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</si>
  <si>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</si>
  <si>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</si>
  <si>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Survey Year</t>
  </si>
  <si>
    <t>Socio-Economic Vulnerability</t>
  </si>
  <si>
    <t>CONCEPT AND METHODOLOGY</t>
  </si>
  <si>
    <t>Dimension</t>
  </si>
  <si>
    <t>Category</t>
  </si>
  <si>
    <t>Component</t>
  </si>
  <si>
    <t>Sub-Component</t>
  </si>
  <si>
    <t>Indicator Name</t>
  </si>
  <si>
    <t>Indicator Long Name</t>
  </si>
  <si>
    <t>Hazards &amp; Exposure</t>
  </si>
  <si>
    <t>Earthquake</t>
  </si>
  <si>
    <t>Tsunami</t>
  </si>
  <si>
    <t>HA.NAT.TS-ABS</t>
  </si>
  <si>
    <t>Physical exposure to tsunamis (absolute)</t>
  </si>
  <si>
    <t>HA.NAT.TS-REL</t>
  </si>
  <si>
    <t>Physical exposure to tsunamis (relative)</t>
  </si>
  <si>
    <t>Flood</t>
  </si>
  <si>
    <t>HA.NAT.FL-ABS</t>
  </si>
  <si>
    <t>HA.NAT.FL-REL</t>
  </si>
  <si>
    <t>Tropical Cyclone</t>
  </si>
  <si>
    <t>Storm Surge (absolute)</t>
  </si>
  <si>
    <t>HA.NAT.TC.CS-ABS</t>
  </si>
  <si>
    <t>Storm Surge (relative)</t>
  </si>
  <si>
    <t>HA.NAT.TC.CS-REL</t>
  </si>
  <si>
    <t>Drought</t>
  </si>
  <si>
    <t>EM-DAT, CRED</t>
  </si>
  <si>
    <t>http://www.emdat.be/</t>
  </si>
  <si>
    <t>Worldwide Governance Indicators World Bank</t>
  </si>
  <si>
    <t>http://info.worldbank.org/governance/wgi/index.asp</t>
  </si>
  <si>
    <t>Social-Economics Vulnerability</t>
  </si>
  <si>
    <t>Poverty &amp; Development</t>
  </si>
  <si>
    <t>VU.SEV.PD.HDI</t>
  </si>
  <si>
    <t>UNDP Human Development Report</t>
  </si>
  <si>
    <t>http://hdrstats.undp.org/en/indicators/103106.html</t>
  </si>
  <si>
    <t>VU.SEV.INQ.GII</t>
  </si>
  <si>
    <t>VU.SEV.INQ.GINI</t>
  </si>
  <si>
    <t>Income Gini coefficient - Inequality in income or consumption</t>
  </si>
  <si>
    <t>Health of children under 5</t>
  </si>
  <si>
    <t>Mortality rate, under-5 (per 1,000 live births)</t>
  </si>
  <si>
    <t>VU.VG.UP.REF-TOT</t>
  </si>
  <si>
    <t>Global Trends Report United Nations Refugee Agency</t>
  </si>
  <si>
    <t>http://www.unhcr.org</t>
  </si>
  <si>
    <t>VU.VG.UP.IDP-TOT</t>
  </si>
  <si>
    <t>Internal Displacement Monitoring Centre</t>
  </si>
  <si>
    <t>http://www.internal-displacement.org</t>
  </si>
  <si>
    <t>Returned refugees</t>
  </si>
  <si>
    <t>WHO Global Health Observatory Data Repository</t>
  </si>
  <si>
    <t>http://apps.who.int/ghodata</t>
  </si>
  <si>
    <t>Recent shocks</t>
  </si>
  <si>
    <t>Average dietary supply adequacy</t>
  </si>
  <si>
    <t>FAO</t>
  </si>
  <si>
    <t>http://www.fao.org/economic/ess/ess-fs/ess-fadata/en/</t>
  </si>
  <si>
    <t>Prevalence of undernourishment</t>
  </si>
  <si>
    <t xml:space="preserve">Domestic Food Price Volatility Index </t>
  </si>
  <si>
    <t>Capacity</t>
  </si>
  <si>
    <t>Government effectiveness</t>
  </si>
  <si>
    <t>Trasparency International</t>
  </si>
  <si>
    <t>http://cpi.transparency.org/cpi2012/</t>
  </si>
  <si>
    <t>DRR implementation</t>
  </si>
  <si>
    <t>Hyogo Framework for Action</t>
  </si>
  <si>
    <t>ISDR</t>
  </si>
  <si>
    <t>http://preventionweb.net/applications/hfa/qbnhfa/</t>
  </si>
  <si>
    <t>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</si>
  <si>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</si>
  <si>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</si>
  <si>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</si>
  <si>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</si>
  <si>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</si>
  <si>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</si>
  <si>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</si>
  <si>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Road density (km of road per 100 sq. km of land area)</t>
  </si>
  <si>
    <t>Physicians density</t>
  </si>
  <si>
    <t>Common</t>
  </si>
  <si>
    <t>Total population</t>
  </si>
  <si>
    <t>Data Provider</t>
  </si>
  <si>
    <t>URL</t>
  </si>
  <si>
    <t>Health conditions</t>
  </si>
  <si>
    <t>Food Security - Food Access</t>
  </si>
  <si>
    <t>Physical exposure to tsunamis - average annual population exposed (inhabitants)</t>
  </si>
  <si>
    <t>Physical exposure to tsunamis - average annual population exposed (percentage of the total population)</t>
  </si>
  <si>
    <t>Physical exposure to flood - average annual population exposed (inhabitants)</t>
  </si>
  <si>
    <t>Physical exposure to flood - average annual population exposed (percentage of the total population)</t>
  </si>
  <si>
    <t>Physical exposure to Storm Surges (absolute)</t>
  </si>
  <si>
    <t>Physical exposure to storm surges of Saffir-Simpson category 1 - average annual population exposed (inhabitants)</t>
  </si>
  <si>
    <t>Physical exposure to Storm Surge (relative)</t>
  </si>
  <si>
    <t>Physical exposure to storm surges of Saffir-Simpson category 1 - average annual population exposed (percentage of the total population)</t>
  </si>
  <si>
    <t>Physical exposure to tropical cyclones winds of SS1 - average annual population exposed (inhabitants)</t>
  </si>
  <si>
    <t>Physical exposure to tropical cyclones winds of SS1 - average annual population exposed (percentage of the total population)</t>
  </si>
  <si>
    <t>Physical exposure to tropical cyclones winds of SS3 - average annual population exposed (inhabitants)</t>
  </si>
  <si>
    <t>Physical exposure to tropical cyclones winds of SS3 - average annual population exposed (percentage of the total population)</t>
  </si>
  <si>
    <t>VU.VG.UP.RET-REF-TOT</t>
  </si>
  <si>
    <t>VU.VGR.OG.HE.HIV</t>
  </si>
  <si>
    <t>Adult Prevalence of HIV-AIDS</t>
  </si>
  <si>
    <t>HIV prevalence among adults aged 15-49 years (%)</t>
  </si>
  <si>
    <t>VU.VGR.OG.HE.TBC</t>
  </si>
  <si>
    <t>VU.VGR.OG.U5.CM</t>
  </si>
  <si>
    <t>VU.VGR.OG.NATDIS-REL</t>
  </si>
  <si>
    <t>Population affected by natural disasters in the last 3 years</t>
  </si>
  <si>
    <t>Percentage of population affected by natural disasters in the last 12, 24, 36 months</t>
  </si>
  <si>
    <t>VU.VGR.OG.FS.MA.ADSA</t>
  </si>
  <si>
    <t>VU.VGR.OG.FS.MA.PU</t>
  </si>
  <si>
    <t>Prevalence of undernourishment (% of population)</t>
  </si>
  <si>
    <t>VU.VGR.OG.FS.FA.DFPLI</t>
  </si>
  <si>
    <t>VU.VGR.OG.FS.FA.DFPVI</t>
  </si>
  <si>
    <t>CC.INS.GOV.GE</t>
  </si>
  <si>
    <t>CC.INS.GOV.CPI</t>
  </si>
  <si>
    <t>Corruption Perception Index CPI</t>
  </si>
  <si>
    <t>CC.INS.DRR</t>
  </si>
  <si>
    <t>Hyogo Framework for Action scores</t>
  </si>
  <si>
    <t>CC.INF.COM.ELACCS</t>
  </si>
  <si>
    <t>CC.INF.COM.NETUS</t>
  </si>
  <si>
    <t>Internet Users</t>
  </si>
  <si>
    <t>CC.INF.COM.CEL</t>
  </si>
  <si>
    <t>Mobile celluar subscriptions</t>
  </si>
  <si>
    <t>CC.INF.PHY.STA</t>
  </si>
  <si>
    <t>Improved sanitation facilities</t>
  </si>
  <si>
    <t>CC.INF.PHY.H2O</t>
  </si>
  <si>
    <t>Improved water source</t>
  </si>
  <si>
    <t>CC.INF.PHY.ROD</t>
  </si>
  <si>
    <t>CC.INF.AHC.HEALTH_EXP</t>
  </si>
  <si>
    <t>CC.INF.AHC.MEAS</t>
  </si>
  <si>
    <t>Measles Immunization Coverage</t>
  </si>
  <si>
    <t>Measles (MCV) immunization coverage among 1-year-olds (%)</t>
  </si>
  <si>
    <t>CC.INF.AHC.PHYS</t>
  </si>
  <si>
    <t>The indicator is based on the estimated number of people exposed to earthquakes of Modified Mercalli Intensity MMI 6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</si>
  <si>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</si>
  <si>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</si>
  <si>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8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</si>
  <si>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tsunamis per year. It results from the combination of the hazard zones and the total population living in the spatial unit. It thus indicates the expected number of people exposed in the hazard zone in one year.</t>
  </si>
  <si>
    <t>Tsunami is one of the rapid on-set hazards considered in the natural hazard category.</t>
  </si>
  <si>
    <t>The indicator is based on the estimated number of people exposed to tsunamis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</si>
  <si>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</si>
  <si>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</si>
  <si>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</si>
  <si>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storm surges of Saffir-Simpson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</si>
  <si>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t>
  </si>
  <si>
    <t>The indicator is based on the estimated number of people exposed to storm surges of Saffir-Simpson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</si>
  <si>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</si>
  <si>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1 is considered as low intensity level.</t>
  </si>
  <si>
    <t>The indicator is based on the estimated number of people exposed to tropical cyclones winds of Saffir-Simpson (SS)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</si>
  <si>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3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</si>
  <si>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3 is considered as high intensity level.</t>
  </si>
  <si>
    <t>The indicator is based on the estimated number of people exposed to tropical cyclones winds of Saffir-Simpson (SS) category 3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</si>
  <si>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</si>
  <si>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It is assumed that the more developed a country is the better its people will be able to respond to humanitarian needs using their own individual or national resources.</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</si>
  <si>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</si>
  <si>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</si>
  <si>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</si>
  <si>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</si>
  <si>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</si>
  <si>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</si>
  <si>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</si>
  <si>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</si>
  <si>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</si>
  <si>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</si>
  <si>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</si>
  <si>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</si>
  <si>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</si>
  <si>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</si>
  <si>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</si>
  <si>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</si>
  <si>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</si>
  <si>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</si>
  <si>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</si>
  <si>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</si>
  <si>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This is the traditional FAO hunger indicator, adopted as official Millennium Development Goal indicator for Goal 1, Target 1.9.</t>
  </si>
  <si>
    <t>A measure of the monthly change in international prices of a basket of food commodities.</t>
  </si>
  <si>
    <t>Domestic Food Price Index refers to the economic aspect of the Food Access component.</t>
  </si>
  <si>
    <t>The indicator does not consider differences in shares of food expenditures over total expenditure across countries.</t>
  </si>
  <si>
    <t>The Domestic Food Price Volatility compares the variations of the Domestic Food Price Index across countries and time.</t>
  </si>
  <si>
    <t>Domestic Food Price Volatility refers to the price stability aspect of the Food Access component.</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</si>
  <si>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</si>
  <si>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</si>
  <si>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</si>
  <si>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</si>
  <si>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</si>
  <si>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</si>
  <si>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</si>
  <si>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</si>
  <si>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</si>
  <si>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</si>
  <si>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</si>
  <si>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</si>
  <si>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</si>
  <si>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</si>
  <si>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</si>
  <si>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</si>
  <si>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</si>
  <si>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Road density is the ratio of the length of the country's total road network to the country's land area. The road network includes all roads in the country: motorways, highways, main or national roads, secondary or regional roads, and other urban and rural roads.</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</si>
  <si>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</si>
  <si>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</si>
  <si>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</si>
  <si>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</si>
  <si>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</si>
  <si>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</si>
  <si>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</si>
  <si>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</si>
  <si>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</si>
  <si>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</si>
  <si>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</si>
  <si>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</si>
  <si>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</si>
  <si>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</si>
  <si>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</si>
  <si>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</si>
  <si>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</si>
  <si>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</si>
  <si>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</si>
  <si>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</si>
  <si>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</si>
  <si>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</si>
  <si>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</si>
  <si>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</si>
  <si>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</si>
  <si>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</si>
  <si>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</si>
  <si>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</si>
  <si>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</si>
  <si>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Regions</t>
  </si>
  <si>
    <t>http://data.worldbank.org/indicator/SP.POP.TOTL</t>
  </si>
  <si>
    <t>GDP per capita</t>
  </si>
  <si>
    <t>Gross domestic product based on purchasing-power-parity (PPP) per capita GDP (Current international dollar)</t>
  </si>
  <si>
    <t>Expressed in GDP in PPP dollars per person. Data are derived by dividing GDP in PPP dollars by total population. These data form the basis for the country weights used to generate the World Economic Outlook country group composites for the domestic economy.</t>
  </si>
  <si>
    <t>Due to a strong relationship of HDI and GDP per capita, missing values were imposed with the predicted value of HDI bades on the known GDP per capita for specific countries obtained from regression analysis executed on the rest of the set.</t>
  </si>
  <si>
    <t>Conflict Risk</t>
  </si>
  <si>
    <r>
      <rPr>
        <b/>
        <i/>
        <sz val="10"/>
        <color rgb="FF323232"/>
        <rFont val="Arial"/>
        <family val="2"/>
      </rPr>
      <t>Disclaimer</t>
    </r>
    <r>
      <rPr>
        <i/>
        <sz val="10"/>
        <color rgb="FF323232"/>
        <rFont val="Arial"/>
        <family val="2"/>
      </rPr>
      <t xml:space="preserve">
The depiction and use of geographic names and related data included in lists, tables on this spreadsheet are not warranted to be error free nor do they necessarily imply official endorsement or acceptance by the United Nations.</t>
    </r>
  </si>
  <si>
    <t>(0-10)</t>
  </si>
  <si>
    <t>Total Uprooted people (1,000 people)</t>
  </si>
  <si>
    <t>Total affected by Natural Disasters last 3 years (1,000 people)</t>
  </si>
  <si>
    <t>The Human Development Index (HDI) measure development by combining indicators of life expectancy, educational attainment and income into a composite index.</t>
  </si>
  <si>
    <t>The Human Hazard component of InfoRM refers to risk of conflicts in the country.</t>
  </si>
  <si>
    <t>Land area (sq. km)</t>
  </si>
  <si>
    <t>sq. Km</t>
  </si>
  <si>
    <t>LACK OF COPING CAPACITY</t>
  </si>
  <si>
    <t>GCRI Violent Conflict probability</t>
  </si>
  <si>
    <t>GCRI Violent Internal Conflict probability</t>
  </si>
  <si>
    <t>GCRI High Violent Internal Conflict probability</t>
  </si>
  <si>
    <t>Current Conflict Intensity</t>
  </si>
  <si>
    <t>Food Security - Food Availability</t>
  </si>
  <si>
    <t>Food Security - Food Utilization</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</si>
  <si>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</si>
  <si>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</si>
  <si>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</si>
  <si>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</si>
  <si>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</si>
  <si>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Internal Conflict Probability</t>
  </si>
  <si>
    <t>The HIIK's annual publication Conflict Barometer describes the recent trends in global conflict developments, escalations, de-escalations, and settlements.</t>
  </si>
  <si>
    <t>Heidelberg Institute</t>
  </si>
  <si>
    <t>http://www.hiik.de/en/konfliktbarometer/index.html</t>
  </si>
  <si>
    <t>JRC</t>
  </si>
  <si>
    <t>http://conflictrisk.gdacs.org/</t>
  </si>
  <si>
    <t>HA.HUM.GCRI-VC</t>
  </si>
  <si>
    <t>HA.HUM.GCRI-HVC</t>
  </si>
  <si>
    <t>Total affected by Drought</t>
  </si>
  <si>
    <t>Frequency of Drought events</t>
  </si>
  <si>
    <t>People affected by droughts</t>
  </si>
  <si>
    <t>People affected by droughts and Frequency of events</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</si>
  <si>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</si>
  <si>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</si>
  <si>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</si>
  <si>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</si>
  <si>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</si>
  <si>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</si>
  <si>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</si>
  <si>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HA.HUM.CON.SN</t>
  </si>
  <si>
    <t>Conflict Barometer - Subnational Conflicts</t>
  </si>
  <si>
    <t>HA.HUM.CON.NP</t>
  </si>
  <si>
    <t>Conflict Barometer - National Power Conflicts</t>
  </si>
  <si>
    <t>HA.NAT.DR-FRQ</t>
  </si>
  <si>
    <t>Frequency of droughts events</t>
  </si>
  <si>
    <t>The indicator shows the frequency of droughts events on the period from 1990 to 2013.</t>
  </si>
  <si>
    <t>GCRI Highly Violent Conflict probability</t>
  </si>
  <si>
    <t>Rank</t>
  </si>
  <si>
    <t>Bolivia</t>
  </si>
  <si>
    <t>Venezuela</t>
  </si>
  <si>
    <t>HAZARD &amp; EXPOSURE</t>
  </si>
  <si>
    <t>INFORM Natural Hazard</t>
  </si>
  <si>
    <t>INFORM RISK</t>
  </si>
  <si>
    <t>INFORM Vulnerable Groups</t>
  </si>
  <si>
    <t>INFORM Infrastructure</t>
  </si>
  <si>
    <t>INFORM Institutional</t>
  </si>
  <si>
    <t>INFORM Socio-Economic Vulnerability</t>
  </si>
  <si>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</si>
  <si>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Number / Year</t>
  </si>
  <si>
    <t>per 100 people</t>
  </si>
  <si>
    <t>Annual Expected Exposed People to Floods</t>
  </si>
  <si>
    <t>Annual Expected Exposed People to Tsunamis</t>
  </si>
  <si>
    <t>Annual Expected Exposed People to Cyclone's Wind SS1</t>
  </si>
  <si>
    <t>Annual Expected Exposed People to Cyclone's Wind SS3</t>
  </si>
  <si>
    <t>Annual Expected Exposed People to Cyclone's Wind (absolute)</t>
  </si>
  <si>
    <t>Annual Expected Exposed People to Cyclone (absolute)</t>
  </si>
  <si>
    <t>Road lenght</t>
  </si>
  <si>
    <t>km</t>
  </si>
  <si>
    <t>D. Guha-Sapir, R. Below, Ph. Hoyois - EM-DAT: International Disaster Database – www.emdat.be – Université Catholique de Louvain – Brussels – Belgium.</t>
  </si>
  <si>
    <t>Annual Expected Exposed People to Cyclone Surge</t>
  </si>
  <si>
    <t>UNISDR Global Risk Assessment 2015: GVM and IAVCEI, UNEP, CIMNE and associates and INGENIAR, FEWS NET and CIMA Foundation.</t>
  </si>
  <si>
    <t>Earthquake Extensive (absolute)</t>
  </si>
  <si>
    <t>Earthquake Extensive (relative)</t>
  </si>
  <si>
    <t>Earthquake Intensive (absolute)</t>
  </si>
  <si>
    <t>Earthquake Intensive (relative)</t>
  </si>
  <si>
    <t>http://risk.preventionweb.net/capraviewer/download.jsp</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</si>
  <si>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</si>
  <si>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</si>
  <si>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</si>
  <si>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</si>
  <si>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</si>
  <si>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</si>
  <si>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</si>
  <si>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</si>
  <si>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</si>
  <si>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HA.NAT.TC.EXT-ABS</t>
  </si>
  <si>
    <t>HA.NAT.TC.EXT-REL</t>
  </si>
  <si>
    <t>HA.NAT.TC.INT-ABS</t>
  </si>
  <si>
    <t>HA.NAT.TC.INT-REL</t>
  </si>
  <si>
    <t>Physical exposure to extensive tropical cyclone (absolute)</t>
  </si>
  <si>
    <t>Physical exposure to extensive tropical cyclone (relative)</t>
  </si>
  <si>
    <t>Physical exposure to intensive tropical cyclone (absolute)</t>
  </si>
  <si>
    <t>Physical exposure to intensive tropical cyclone (relative)</t>
  </si>
  <si>
    <t>OpenStreetMap OSM</t>
  </si>
  <si>
    <t>https://www.openstreetmap.org</t>
  </si>
  <si>
    <t>Physicians Density</t>
  </si>
  <si>
    <t>2014-16</t>
  </si>
  <si>
    <t>GDP per capita PPP int USD (Estimated)</t>
  </si>
  <si>
    <t>Density of physicians (per 1,000 population)</t>
  </si>
  <si>
    <t>http://data.worldbank.org/indicator/SH.MED.PHYS.ZS</t>
  </si>
  <si>
    <t>Number of medical doctors (physicians), including generalist and specialist medical practitioners, per 1,000 population.</t>
  </si>
  <si>
    <t>per 1,000 people</t>
  </si>
  <si>
    <t>2008-14</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</si>
  <si>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</si>
  <si>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</si>
  <si>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</si>
  <si>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</si>
  <si>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</si>
  <si>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Earthquake is one of the rapid on-set hazards considered in the natural hazard category. The MMI 6 is considered as low intensity level.</t>
  </si>
  <si>
    <t xml:space="preserve">The indicator is dependent on quality of population estimates and the seismic hazard map. </t>
  </si>
  <si>
    <t>GSHAP</t>
  </si>
  <si>
    <t>http://www.seismo.ethz.ch/static/GSHAP/</t>
  </si>
  <si>
    <t>The indicator is dependent on quality of population estimates and the seismic hazard map.</t>
  </si>
  <si>
    <t>GSHAP, LandScan</t>
  </si>
  <si>
    <t>Earthquake is one of the rapid on-set hazards considered in the natural hazard category. The MMI 8 is considered as high intensity level.</t>
  </si>
  <si>
    <t>Physical exposure to earthquake MMI VI (absolute)</t>
  </si>
  <si>
    <t>Physical exposure to earthquake MMI VIII (absolute)</t>
  </si>
  <si>
    <t>Physical exposure to earthquake MMI VI (relative)</t>
  </si>
  <si>
    <t>Physical exposure to earthquake MMI VIII (relative)</t>
  </si>
  <si>
    <t>Total Population</t>
  </si>
  <si>
    <t>Physical exposure to earthquakes to Modified Mercalli Intensity MMI 6 - average annual population exposed (inhabitants)</t>
  </si>
  <si>
    <t>Physical exposure to earthquakes to Modified Mercalli Intensity MMI 6 - average annual population exposed (percentage of the total population)</t>
  </si>
  <si>
    <t>Physical exposure to earthquakes to Modified Mercalli Intensity MMI 8 - average annual population exposed (inhabitants)</t>
  </si>
  <si>
    <t>Physical exposure to earthquakes to Modified Mercalli Intensity MMI 8 - average annual population exposed (percentage of the total population)</t>
  </si>
  <si>
    <t>Tropical Cyclone Wind extensive (relative)</t>
  </si>
  <si>
    <t>Tropical Cyclone Wind intensive (absolute)</t>
  </si>
  <si>
    <t>Tropical Cyclone Wind intensive (relative)</t>
  </si>
  <si>
    <t>Tsunami (absolute)</t>
  </si>
  <si>
    <t>Tsunami (relative)</t>
  </si>
  <si>
    <t>Flood (absolute)</t>
  </si>
  <si>
    <t>Flood (relative)</t>
  </si>
  <si>
    <t>Drought (absolute)</t>
  </si>
  <si>
    <t>Drought (relative)</t>
  </si>
  <si>
    <t>Drought (frequency)</t>
  </si>
  <si>
    <t>UNISDR Global Risk Assessment 2015: GVM and IAVCEI, UNEP, CIMNE and associates and INGENIAR, FEWS NET and CIMA Foundation. LandScan</t>
  </si>
  <si>
    <t>INFORM Id</t>
  </si>
  <si>
    <t>2003-13</t>
  </si>
  <si>
    <t>2007-15</t>
  </si>
  <si>
    <t>National Power Conflict Intensity (Highly Violent)</t>
  </si>
  <si>
    <t>Subnational Conflict Intensity (Highly Violent)</t>
  </si>
  <si>
    <t>2005-2014</t>
  </si>
  <si>
    <t>Total Population (GHS-POP)</t>
  </si>
  <si>
    <t>Year</t>
  </si>
  <si>
    <t>1984-2015</t>
  </si>
  <si>
    <t>Health expenditure per capita, PPP (constant 2011 international $)</t>
  </si>
  <si>
    <t>costant 2011 int USD PPP</t>
  </si>
  <si>
    <t/>
  </si>
  <si>
    <t>OSM</t>
  </si>
  <si>
    <t>IDMC</t>
  </si>
  <si>
    <t>IOM</t>
  </si>
  <si>
    <t>Because data on the incidences and prevalence of diseases (morbidity data) frequently are unavailable, mortality rates are often used to identify vulnerable populations. 
Under-five mortality rate is an MDG indicator (MDG 4). Estimates Developed by the UN Inter-agency Group for Child Mortality Estimation (UNICEF, WHO, World Bank, UN DESA Population Division) at www.childmortality.org. Projected data are from the United Nations Population Division's World Population Prospects; and may in some cases not be consistent with data before the current year.</t>
  </si>
  <si>
    <t>UN Inter-agency Group for Child Mortality Estimation (UNICEF, WHO, World Bank, UN DESA Population Division)</t>
  </si>
  <si>
    <t>www.childmortality.org</t>
  </si>
  <si>
    <t>WHO</t>
  </si>
  <si>
    <t>Maternal Mortality Rate</t>
  </si>
  <si>
    <t>per 100,000 live births</t>
  </si>
  <si>
    <t>?????</t>
  </si>
  <si>
    <t>Maternal Mortality Ratio</t>
  </si>
  <si>
    <t>Ratio of maternal deaths per 100,000 live births</t>
  </si>
  <si>
    <t>Maternal death is the death of a woman while pregnant or within 42 days of termination of pregnancy, irrespective of the duration and site of the pregnancy, from any cause related to or aggravated by the pregnancy or its management but not from accidental or incidental causes. The Maternal Mortality Ratio is defined by the number of maternal deaths per 100,000 live births.</t>
  </si>
  <si>
    <t>The majority (61 percent) of maternal deaths occur in the 35 countries currently affected by a humanitarian crisis or fragile conditions. Maternal mortality is a strong integrated indicator of the status of women, the strength of the health system (especially access to skilled birth attendance and emergency obstetric care),and the presence and functionality of basic infrastructure such as roads and health facilities.</t>
  </si>
  <si>
    <t>Measuring maternal mortality accurately is difficult except where comprehensive registration of deaths and of causes of death exists. Elsewhere, census, surveys or models have to be used to estimate levels of maternal mortality.</t>
  </si>
  <si>
    <t>The Maternal Mortality Estimation Group (composed of WHO, UNICEF, UNFPA, World Bank Group and the United Nations Population Division) prepares estimates and trends of this indicator.</t>
  </si>
  <si>
    <t>http://www.who.int/reproductivehealth/publications/monitoring/maternal-mortality-2015/en/</t>
  </si>
  <si>
    <t>Reference Year</t>
  </si>
  <si>
    <t>UNAIDS</t>
  </si>
  <si>
    <t>UNISDR</t>
  </si>
  <si>
    <t>Transparency International</t>
  </si>
  <si>
    <t>JRC, EC</t>
  </si>
  <si>
    <t>WHO/UNICEF</t>
  </si>
  <si>
    <t>UNHCR</t>
  </si>
  <si>
    <t>CRED</t>
  </si>
  <si>
    <t>UNDP</t>
  </si>
  <si>
    <t>WHO, UNICEF, UNFPA, World Bank</t>
  </si>
  <si>
    <t>UNISDR, JRC</t>
  </si>
  <si>
    <t>HIIK</t>
  </si>
  <si>
    <t>Indicator Date</t>
  </si>
  <si>
    <t>Indicator Source</t>
  </si>
  <si>
    <t>Indicator Data imputation</t>
  </si>
  <si>
    <t>Value from Barbados</t>
  </si>
  <si>
    <t>Value from Saint Vincent and the Grenadines</t>
  </si>
  <si>
    <t>x</t>
  </si>
  <si>
    <t>AVG YEAR</t>
  </si>
  <si>
    <t>SUM YEAR</t>
  </si>
  <si>
    <t>NUMBER OF</t>
  </si>
  <si>
    <t>SUM MISSING</t>
  </si>
  <si>
    <t>% MISSING</t>
  </si>
  <si>
    <t>STDEV</t>
  </si>
  <si>
    <t>MEDIAN</t>
  </si>
  <si>
    <t>Maternal Mortality ratio</t>
  </si>
  <si>
    <t>2011-14</t>
  </si>
  <si>
    <t>2012-14</t>
  </si>
  <si>
    <t>http://data.worldbank.org/indicator/NY.GDP.PCAP.PP.CD</t>
  </si>
  <si>
    <t>GHSL Population Grid</t>
  </si>
  <si>
    <t>Global Human Settlement Layer Population Grid</t>
  </si>
  <si>
    <t>Joint Research Centre, European Commission</t>
  </si>
  <si>
    <t>http://ghslsys.jrc.ec.europa.eu/</t>
  </si>
  <si>
    <t>Calculation table for the INFORM Reliability Index</t>
  </si>
  <si>
    <t>INFORM Reliability Index</t>
  </si>
  <si>
    <t>(*) Reliability Index: 0 more reliable, 10 less reliable.</t>
  </si>
  <si>
    <t>SUBREGION</t>
  </si>
  <si>
    <t>Annual Forest Change</t>
  </si>
  <si>
    <t>1990-2015</t>
  </si>
  <si>
    <t>Physical exposure to land degradation</t>
  </si>
  <si>
    <t>Physical exposure to land degradation (relative)</t>
  </si>
  <si>
    <t>Physical exposure to land degradation in high biophysical status areas (relative)</t>
  </si>
  <si>
    <t>Physical exposure to land degradation in low biophysical status areas (absolute)</t>
  </si>
  <si>
    <t>Physical exposure to land degradation in high biophysical status areas (absolute)</t>
  </si>
  <si>
    <t>Physical exposure to land degradation (absolute)</t>
  </si>
  <si>
    <t>Physical exposure to land degradation in low biophysical status areas</t>
  </si>
  <si>
    <t>Physical exposure to land degradation in high biophysical status areas</t>
  </si>
  <si>
    <t>Agricultural water withdrawal</t>
  </si>
  <si>
    <t>2008-2014</t>
  </si>
  <si>
    <t>Intentional Homicide Rate</t>
  </si>
  <si>
    <t>Intentional Homicide Count</t>
  </si>
  <si>
    <t>Intentiontal Homicide Rate</t>
  </si>
  <si>
    <t>Refugees by country of origin</t>
  </si>
  <si>
    <t>Poverty headcount ratio at national poverty lines</t>
  </si>
  <si>
    <t>2012-2015</t>
  </si>
  <si>
    <t>Poverty headcount ratio</t>
  </si>
  <si>
    <t>Urban slum population</t>
  </si>
  <si>
    <t xml:space="preserve">Age dependency ratio </t>
  </si>
  <si>
    <t>% of working-age population</t>
  </si>
  <si>
    <t>No Data</t>
  </si>
  <si>
    <t>Personal remittances</t>
  </si>
  <si>
    <t>% of GDP</t>
  </si>
  <si>
    <t>2013-2015</t>
  </si>
  <si>
    <t>Vulnerable employment</t>
  </si>
  <si>
    <t>% of total employment</t>
  </si>
  <si>
    <t>2010-2014</t>
  </si>
  <si>
    <t>Dengue incidence rate</t>
  </si>
  <si>
    <t>Tuberculosis incidence</t>
  </si>
  <si>
    <t>HIV-AIDS incidence, Adult (&gt;15) rate</t>
  </si>
  <si>
    <t>Dengue incidence</t>
  </si>
  <si>
    <t>2005-2015</t>
  </si>
  <si>
    <t>U5 Stunting</t>
  </si>
  <si>
    <t>Child malnutrition</t>
  </si>
  <si>
    <t>Low birthweight</t>
  </si>
  <si>
    <t>2007-2012</t>
  </si>
  <si>
    <t>Prevalence of anemia among pregnant women</t>
  </si>
  <si>
    <t>Adolescent fertility rate</t>
  </si>
  <si>
    <t>per 1,000 women ages 15-19</t>
  </si>
  <si>
    <t>Mortality in adolescents due to self-harm and interpersonal violence</t>
  </si>
  <si>
    <t>IHME, GBD</t>
  </si>
  <si>
    <t>UN Population Division</t>
  </si>
  <si>
    <t>Unprotected youth</t>
  </si>
  <si>
    <t>IADB Risk Management Index</t>
  </si>
  <si>
    <t>Inter-American Development Bank</t>
  </si>
  <si>
    <t>2008-13</t>
  </si>
  <si>
    <t>2007-12</t>
  </si>
  <si>
    <t>2005-15</t>
  </si>
  <si>
    <t>2010-14</t>
  </si>
  <si>
    <t>2013-15</t>
  </si>
  <si>
    <t>Social insurance programs' coverage</t>
  </si>
  <si>
    <t>Social Insurance Programs' coverage</t>
  </si>
  <si>
    <t>2009-13</t>
  </si>
  <si>
    <t>ILO</t>
  </si>
  <si>
    <t>Security and violence containment</t>
  </si>
  <si>
    <t>Lack of protection against crime</t>
  </si>
  <si>
    <t>Lack of security</t>
  </si>
  <si>
    <t>Security and protection against crime</t>
  </si>
  <si>
    <t>Violence containment costs</t>
  </si>
  <si>
    <t>Latinobarómetro</t>
  </si>
  <si>
    <t>AmericasBarometer</t>
  </si>
  <si>
    <t>Institute for Economics and Peace</t>
  </si>
  <si>
    <t>School water coverage</t>
  </si>
  <si>
    <t>School sanitation coverage</t>
  </si>
  <si>
    <t>UNICEF</t>
  </si>
  <si>
    <t>Water and sanitation in schools (WinS)</t>
  </si>
  <si>
    <t>DTP3 coverage</t>
  </si>
  <si>
    <t>PAHO</t>
  </si>
  <si>
    <t>Immunization coverage</t>
  </si>
  <si>
    <t>One-year-olds fully immunized against DTP3</t>
  </si>
  <si>
    <t>Public health expenditure</t>
  </si>
  <si>
    <t>Out-of-pocket health expenditure</t>
  </si>
  <si>
    <t>Health Expenditure</t>
  </si>
  <si>
    <t>Violence</t>
  </si>
  <si>
    <t>Social protection</t>
  </si>
  <si>
    <t>Physical exposure to land degradation in low biophysical status areas (relative)</t>
  </si>
  <si>
    <t>Agricultural water withdrawal and historical drought impact</t>
  </si>
  <si>
    <t>Environmental degradation and drought</t>
  </si>
  <si>
    <t>Dependency</t>
  </si>
  <si>
    <t>Survival rate to the last grade of lower secondary general education</t>
  </si>
  <si>
    <t>Survival rate to the last grade of primary education</t>
  </si>
  <si>
    <t>Pupil-teacher ratio in primary education (headcount basis)</t>
  </si>
  <si>
    <t>Education expenditure</t>
  </si>
  <si>
    <t>% GNI</t>
  </si>
  <si>
    <t>Educational attainment: at least completed lower secondary</t>
  </si>
  <si>
    <t>2011-2014</t>
  </si>
  <si>
    <t>Educational attainment</t>
  </si>
  <si>
    <t>Survival and attainment</t>
  </si>
  <si>
    <t xml:space="preserve">Pupil-teacher ratio in primary education </t>
  </si>
  <si>
    <t>Investment in education quality</t>
  </si>
  <si>
    <t>Access to education Index</t>
  </si>
  <si>
    <t>2009-14</t>
  </si>
  <si>
    <t>2011-12</t>
  </si>
  <si>
    <t>2011-13</t>
  </si>
  <si>
    <t xml:space="preserve">Educational survival </t>
  </si>
  <si>
    <t>Health conditions of children under 5</t>
  </si>
  <si>
    <t>Access to education</t>
  </si>
  <si>
    <t>GCRI Highly Violent Internal Conflict probability</t>
  </si>
  <si>
    <t>GCRI Internal Conflict Score</t>
  </si>
  <si>
    <t>Current National Power Conflict Intensity</t>
  </si>
  <si>
    <t>Current Subnational Conflict Intensity</t>
  </si>
  <si>
    <t>Current Highly Violent Conflict Intensity Score</t>
  </si>
  <si>
    <t>Conflict</t>
  </si>
  <si>
    <t>(1-33)</t>
  </si>
  <si>
    <t>FAO, GLADIS</t>
  </si>
  <si>
    <t>UNODC</t>
  </si>
  <si>
    <t>2008-09</t>
  </si>
  <si>
    <t>2014-15</t>
  </si>
  <si>
    <t>2006-07</t>
  </si>
  <si>
    <t>2004-05</t>
  </si>
  <si>
    <t>2009-10</t>
  </si>
  <si>
    <t>2012-13</t>
  </si>
  <si>
    <t>2008-2009</t>
  </si>
  <si>
    <t>2011-2012</t>
  </si>
  <si>
    <t>Rate</t>
  </si>
  <si>
    <t>2014-2016</t>
  </si>
  <si>
    <t>UN-Habitat</t>
  </si>
  <si>
    <t>Natural Hazards</t>
  </si>
  <si>
    <t>Land degradation in areas with low biophysical status (absolute)</t>
  </si>
  <si>
    <t>HA.NAT.LD.LOW-ABS</t>
  </si>
  <si>
    <t>Physical exposure to land degradation in areas with low biophysical status (absolute)</t>
  </si>
  <si>
    <t>Physical exposure to medium to strong land degradation in areas with low biophysical status (absolute)</t>
  </si>
  <si>
    <t>FAO, Global Land Information Degradation System</t>
  </si>
  <si>
    <t>http://www.fao.org/nr/lada/gladis/glad_ind/</t>
  </si>
  <si>
    <t>Land degradation in areas with low biophysical status (relative)</t>
  </si>
  <si>
    <t>HA.NAT.LD.LOW-REL</t>
  </si>
  <si>
    <t>Physical exposure to land degradation in areas with low biophysical status (relative)</t>
  </si>
  <si>
    <t>Physical exposure to medium to strong land degradation in areas with low biophysical status (relative)</t>
  </si>
  <si>
    <t>Id.</t>
  </si>
  <si>
    <t>Land degradation in areas with high biophysical status (absolute)</t>
  </si>
  <si>
    <t>HA.NAT.LD.HGH-ABS</t>
  </si>
  <si>
    <t>Physical exposure to land degradation in areas with high biophysical status (absolute)</t>
  </si>
  <si>
    <t>Physical exposure to medium to strong land degradation in areas with high biophysical status (absolute)</t>
  </si>
  <si>
    <t>Land degradation in areas with high biophysical status (relative)</t>
  </si>
  <si>
    <t>Physical exposure to land degradation in areas with high biophysical status (relative)</t>
  </si>
  <si>
    <t>Physical exposure to medium to strong land degradation in areas with high biophysical status (relative)</t>
  </si>
  <si>
    <t>Forest resources</t>
  </si>
  <si>
    <t>HA.NAT.FS.AFC</t>
  </si>
  <si>
    <t>Annual forest change</t>
  </si>
  <si>
    <t>Annual change rate of forest area</t>
  </si>
  <si>
    <t>Average annual change rate of area covered with forest and other wooded land between 1990 - 2015</t>
  </si>
  <si>
    <t>Forests play an important part in disaster risk mitigation. Forests protect soils from erosion, avalanches and landslides. They help replenish groundwater supplies crucial for drinking, agriculture and other uses, and are vital for the conservation of biodiversity. Forests also play a fundamental role in combating rural poverty, ensuring food security and providing people with livelihoods. South America is among the regions with the highest net annual loss of forests in 2010-2015, with 2 million hectares, even though the rate of loss has "substantially decreased" from the previous five year period.</t>
  </si>
  <si>
    <t xml:space="preserve">Data and analysis for the FRA are based on reports prepared by national correspondents nominated by government agencies responsible for forestry. FAO prepared desk studies, which provide estimated values for forest statistics in countries that did not submit a country report for the FRA. </t>
  </si>
  <si>
    <t>FAO Global Forest Resource Assessment</t>
  </si>
  <si>
    <t>www.fao.org/forestry/fra</t>
  </si>
  <si>
    <t>Drought and water resources</t>
  </si>
  <si>
    <t>HA.NAT.WS.AGR</t>
  </si>
  <si>
    <t>Agricultural water withdrawal as % of total renewable water resources</t>
  </si>
  <si>
    <t>Water withdrawn for irrigation in a given year, expressed in percent of the total renewable water resources (TRWR). This parameter is an indication of the pressure on the renewable water resources caused by irrigation.</t>
  </si>
  <si>
    <t>Agriculture, and especially irrigated agriculture, is the sector with by far the largest consumptive water use and water withdrawal.</t>
  </si>
  <si>
    <t>Although available for some countries, figures of irrigation water withdrawal are easily confused with agricultural water withdrawal. Moreover, in the absence of direct measurement and due to the complexity of assessment methods, they are not always reliable. These difficulties explain that such figures are not always available at country level</t>
  </si>
  <si>
    <t>FAO, Aquastat</t>
  </si>
  <si>
    <t>http://www.fao.org/nr/water/aquastat/data/query/index.html and http://www.fao.org/nr/water/aquastat/data/query/results.html</t>
  </si>
  <si>
    <t>Human Hazards</t>
  </si>
  <si>
    <t>Homicide rate</t>
  </si>
  <si>
    <t>HA.HUM.VL.HMR-REL</t>
  </si>
  <si>
    <t xml:space="preserve">Intentional homicide rate </t>
  </si>
  <si>
    <t>Intentional homicide rate per 100,000 people</t>
  </si>
  <si>
    <t xml:space="preserve">The indicator is defined as the total count of victims of intentional homicide divided by the total population, expressed per 100,000 population. 
Intentional homicide is defined as the unlawful death inflicted upon a person with the intent to cause death or serious injury (Source: International Classification of Crime for Statistical Purposes, ICCS 2015); population refers to total resident population in a given country in a given year. </t>
  </si>
  <si>
    <t>Homicide rates are linked to violence. Considerable levels of other types of homicide exist in the region, which are related to homicide too. Data collection on crime is a complex process that involves several agencies and institutions (police, prosecution, courts, prisons) within a country. The international comparability of homicide data, depends to a large extent on the definition used to record intentional homicide offences. As definitions used by countries to record data on intentional homicide are often quite close to the definition used by UNODC, national statistical data on homicide are highly comparable at the international level. Homicide data are typically produced by two separate and independent sources at national level (criminal justice and public health). The comparison of the two sources is a tool to assess accuracy of national data. Usually, for countries where data from both sources exist, a good level of matching between the sources is recorded .</t>
  </si>
  <si>
    <t>UNODC. Sustainable Development Goals Indicators, United Nations Statistics Division. Indicator 16.1.1.</t>
  </si>
  <si>
    <t>https://data.unodc.org/#state:0</t>
  </si>
  <si>
    <t>Homicide count</t>
  </si>
  <si>
    <t>HA.HUM.VL.HMR-ABS</t>
  </si>
  <si>
    <t>Intentional homicide count</t>
  </si>
  <si>
    <t>Intentional homicide count per 100,000 people</t>
  </si>
  <si>
    <t>Refugees</t>
  </si>
  <si>
    <t>Refugees (relative)</t>
  </si>
  <si>
    <t>HA.HUM.RF.ORG-REL</t>
  </si>
  <si>
    <t>http://popstats.unhcr.org/en/asylum_seekers</t>
  </si>
  <si>
    <t>Refugees (absolute)</t>
  </si>
  <si>
    <t>Refugees by country of origin (absolute)</t>
  </si>
  <si>
    <t>Social-Economic</t>
  </si>
  <si>
    <t>Poverty and Development</t>
  </si>
  <si>
    <t>VU.SEV.PD.PHC</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</si>
  <si>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</si>
  <si>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t>
  </si>
  <si>
    <t>VU.SEV.INQ.USL</t>
  </si>
  <si>
    <t>Population living in urban slums</t>
  </si>
  <si>
    <t>Population living in slums, (% of urban population)</t>
  </si>
  <si>
    <t>Population living in slums is the proportion of the urban population living in slum households. A slum household is defined as a group of individuals living under the same roof lacking one or more of the following conditions: access to improved water, access to improved sanitation, sufficient living area, and durability of housing.</t>
  </si>
  <si>
    <t xml:space="preserve">Cities in the region are deeply divided socially and spatially and inequality is persistent. Although unsystematic, there is a strong correlation between income inequality and spatial fragmentation; they are mutually reinforcing and represent a challenge for governments and society alike. 
Living in a slum or neighbourhood with a high concentration of poor people reduces access and opportunities for employment, education and services, while increasing exposure to urban violence and vulnerability to natural disasters. Moreover, higher income per capita in the region’s major cities does not necessarily mean less inequality.  
Among cities and within them, there are important differences in the vulnerability of different neighbourhoods. A good proportion of the settlements in the region, many of them having emerged informally in outlying areas during rapid urban growth, are located in risk areas, either because of their proximity to a volcano; built on a an instable slope or because of the type of soil; proximity to the sea; other low-lying locations; or because they are in flood zones or polluted areas. The poorest segments of society tend to be more vulnerable to environmental degradation and natural hazards. High percentages of poor live in areas with precarious social and residential infrastructure or in environmentally-degraded surroundings, resulting in a disproportionate share of disasters.
</t>
  </si>
  <si>
    <t>United Nations Human Settlements Programme (UN-Habitat). Data retrieved from Sustainable Development Goals Indicators, United Nations Statistics Division. Indicator 11.1.1.</t>
  </si>
  <si>
    <t>http://data.un.org/Data.aspx?q=urban+slum&amp;d=SDGs&amp;f=series%3aEN_LND_SLUM</t>
  </si>
  <si>
    <t>VU.SEV.DEP.ADR</t>
  </si>
  <si>
    <t>Age dependency ratio</t>
  </si>
  <si>
    <t>Age dependency ratio (% of working-age population)</t>
  </si>
  <si>
    <t>Age dependency ratio is the ratio of dependents--people younger than 15 or older than 64--to the working-age population--those ages 15-64. Data are shown as the proportion of dependents per 100 working-age population.</t>
  </si>
  <si>
    <t>World Bank staff estimates using the World Bank's population and age distributions of the United Nations Population Division's World Population Prospects. The World Bank's population estimates are from various sources including the United Nations Population Division's World Population Prospects; census reports and statistical publications from national statistical offices. SP.POP.DPND</t>
  </si>
  <si>
    <t>http://data.worldbank.org/indicator/SP.POP.DPND</t>
  </si>
  <si>
    <t>VU.SEV.DEP.RMT</t>
  </si>
  <si>
    <t>Personal remittances, received (% of GDP)</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</si>
  <si>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t>
  </si>
  <si>
    <t>World Bank staff estimates based on IMF balance of payments data, and World Bank and OECD GDP estimates. BX.TRF.PWKR.DT.GD.ZS</t>
  </si>
  <si>
    <t>http://data.worldbank.org/indicator/BX.TRF.PWKR.DT.GD.ZS</t>
  </si>
  <si>
    <t>VU.SEV.DEP.VEMP</t>
  </si>
  <si>
    <t>Vulnerable employment, total (% of total employment)</t>
  </si>
  <si>
    <t>Vulnerable employment is unpaid family workers and own-account workers as a percentage of total employment.</t>
  </si>
  <si>
    <t>http://data.worldbank.org/indicator/SL.EMP.VULN.ZS</t>
  </si>
  <si>
    <t>Vulnerable groups</t>
  </si>
  <si>
    <t xml:space="preserve">Health conditions: Aedes aegypti vector borne diseases incidence </t>
  </si>
  <si>
    <t>VU.VGR.OG.HE.DEG</t>
  </si>
  <si>
    <t>Incidence rate of reported probable cases of dengue and severe dengue per 100,000 people</t>
  </si>
  <si>
    <t>WHO / PAHO, EW 52 2015 (June 2016 update)</t>
  </si>
  <si>
    <t>http://www.paho.org/hq/index.php?option=com_topics&amp;view=article&amp;id=1&amp;Itemid=40734</t>
  </si>
  <si>
    <t xml:space="preserve">Health of children under 5: Child malnutrition </t>
  </si>
  <si>
    <t>VU.VGR.OG.U5.ST</t>
  </si>
  <si>
    <t>Stunting – Moderate and severe: Percentage of children aged 0–59 months who are below minus two standard deviations from median height-for-age of the WHO Child Growth Standards.</t>
  </si>
  <si>
    <t>JME: UNICEF, WHO, World Bank (Augustus 2016 update)</t>
  </si>
  <si>
    <t>VU.VGR.OG.U5.LBW</t>
  </si>
  <si>
    <t>Percentage of infants weighing less than 2,500 grams at birth</t>
  </si>
  <si>
    <t xml:space="preserve">A baby’s weight at birth is a strong indicator of maternal and newborn health and nutrition. Being undernourished in the womb increases the risk of death in the early months and years of a child’s life. Those who survive tend to have impaired immune function and increased risk of disease throughout their lives. </t>
  </si>
  <si>
    <t>UNICEF global databases, based on DHS, MICS, other national household surveys, data from routine reporting systems, UNICEF and WHO. (October 2014 update)</t>
  </si>
  <si>
    <t>VU.VGR.OG.UY.AFR</t>
  </si>
  <si>
    <t>Adolescent fertility rate (per 1000 girls aged 15-19 years)</t>
  </si>
  <si>
    <t>The annual number of births to women aged 15-19 years per 1,000 women in that age group. It is also referred to as the age-specific fertility rate for women aged 15-19.</t>
  </si>
  <si>
    <t xml:space="preserve">For civil registration, rates are subject to limitations depending on the completeness of birth registration, the treatment of infants born alive but dead before registration or within the first 24 hours of life, the quality of the reported information relating to age of the mother, and the inclusion of births from previous periods. The population estimates may suffer from limitations connected to age misreporting and coverage.
For survey and census data, the main limitations concern age misreporting, birth omissions, misreporting the date of birth of the child, and sampling variability in the case of surveys.
</t>
  </si>
  <si>
    <t>United Nations Population Division, World Population Prospects. Retrieved from World Bank Data. SP.ADO.TFRT</t>
  </si>
  <si>
    <t>http://data.worldbank.org/indicator/SP.ADO.TFRT</t>
  </si>
  <si>
    <t>VU.VGR.OG.UY.AM</t>
  </si>
  <si>
    <t xml:space="preserve">Mortality in adolescents due to self-harm and interpersonal violence </t>
  </si>
  <si>
    <t xml:space="preserve">Cause of death in adolescents (15 - 19 years) due to self-harm and interpersonal violence </t>
  </si>
  <si>
    <t>Cause of death of 15 to 19 years old, both sexes, is self-harm and interpersonal violence. Cause of death estimates show the root causes of deaths within a group, usually expressed as a rate (e.g. deaths per 100,000 population). These are the underlying causes of death, so, for example, if a person dies in a car accident, their death is attributed to the car accident itself and not a particular injury caused by the accident. </t>
  </si>
  <si>
    <t>Global Burden of Disease Study 2015 (GBD 2015) Results. Seattle, United States: Institute for Health Metrics and Evaluation (IHME), 2016.</t>
  </si>
  <si>
    <t>http://ghdx.healthdata.org/gbd-results-tool</t>
  </si>
  <si>
    <t>VU.VGR.OG.FS.FU.APLW</t>
  </si>
  <si>
    <t>Anemia in pregnant and lactating women</t>
  </si>
  <si>
    <t xml:space="preserve">Incidence of anemia deficiency in pregnant and lactating women population. Anemia is measured by hemoglobin concentration in the blood.   </t>
  </si>
  <si>
    <t>This indicator is an outcome indicator of food security, and considered under the food utilization dimension. It reflects the importance of women’s micronutrient nutrition for the growth and development of the child. Maternal anaemia is associated with increased risks for maternal and child mortality and low birth weight. Iron-deficiency anaemia reduces the physical and cognitive capacity of individuals and entire populations, with serious consequences for the economy and national development. The main risk factors for iron-deficiency anaemia include: low dietary intake of iron or poor absorption of iron from diets rich in phytate or phenolic compounds; the most vulnerable, poorest and least educated groups are disproportionately affected by iron-deficiency anaemia.</t>
  </si>
  <si>
    <t>http://faostat3.fao.org/download/D/FS/E</t>
  </si>
  <si>
    <t>DRR Implementation</t>
  </si>
  <si>
    <t>CC.INS.DRR.RMI</t>
  </si>
  <si>
    <t>Inter-American Development Bank Risk Management Index (RMI)</t>
  </si>
  <si>
    <t xml:space="preserve">The main objective of the RMI is to measure the performance of risk management. The index reflects the organizational, development, capacity and institutional action taken in a country to reduce vulnerability and losses, to prepare for crisis and efficiently recover. </t>
  </si>
  <si>
    <t>The index has a number of variables that are associated with it and empirically measured. The choice of variables is driven by a consideration of a number of factors including: country coverage, the soundness of the data, direct relevance to the phenomenon that the indicators are intended to measure, and quality. Wherever possible it is sought to use direct measures of the phenomena it is wanted to capture. In some cases, “proxies” had to be employed.</t>
  </si>
  <si>
    <t>http://www.iadb.org/es/temas/desastres-naturales/indicadores-de-riesgo-de-desastres,2696.html</t>
  </si>
  <si>
    <t>CC.INS.SP.SIP</t>
  </si>
  <si>
    <t>Proportion of population covered by social insurance programs</t>
  </si>
  <si>
    <t>http://unstats.un.org/sdgs/indicators/database/?indicator=1.3.1</t>
  </si>
  <si>
    <t>Security and protection</t>
  </si>
  <si>
    <t>CC.INS.SV.SP.CRI</t>
  </si>
  <si>
    <t>Proportion of survey respondents that consider protection against crime is not guaranteed in their country</t>
  </si>
  <si>
    <t>http://www.latinobarometro.org/lat.jsp and http://www.latinobarometro.org/latOnline.jsp</t>
  </si>
  <si>
    <t>CC.INS.SV.SP.SEC</t>
  </si>
  <si>
    <t xml:space="preserve">Lack of security </t>
  </si>
  <si>
    <t>Proportion of survey respondents that consider security is the most important problem of their country</t>
  </si>
  <si>
    <t>AmericasBarometer, Latin America Public Opinion Project, Vanderbildt University</t>
  </si>
  <si>
    <t>http://www.vanderbilt.edu/lapop/about-americasbarometer.php</t>
  </si>
  <si>
    <t>CC.INS.SV.SP.VCC</t>
  </si>
  <si>
    <t xml:space="preserve">Violence containment costs </t>
  </si>
  <si>
    <t>Direct violence containment costs as % of GDP</t>
  </si>
  <si>
    <t xml:space="preserve">Violence impacts individuals and societies in a number of ways. The costs associated with violence and conflict can be measured by their direct, immediate impact and the indirect costs which arise as a result of conflict and violence. While expenditures on containing and dealing with the consequences of violence are important and a necessary public good, the less a nation spends on violence-related functions, the more resources can be allocated to other more productive areas of economic activity. The expenditure on violence containment is fundamentally unproductive, and if redirected toward more productive pursuits, would improve government balance sheets, company profits and ultimately, the productivity and wellbeing of society. Assessing the costs of violence also provides an ability to measure the potential savings and gains that would result from decreases in violence. Direct benefits relate to the costs saved as a result of decreased violence, for example, reduced expenditure on the criminal justice system due to lower crime has a positive effect on government spending. </t>
  </si>
  <si>
    <t xml:space="preserve">The economic cost of violence approach uses ten indicators from the Global Peace Index (GPI) and three additional key areas of expenditure to place an economic value on 13 different dimensions. This process has been developed to enable relative comparisons between countries at different levels of economic development. The study is highly conservative as there are many items that have not been counted simply because accurate data could not be obtained. Future estimates will attempt to capture these items and therefore are expected to be higher.   </t>
  </si>
  <si>
    <t>Global Peace Index, Institute for Economics and Peace</t>
  </si>
  <si>
    <t>http://economicsandpeace.org/</t>
  </si>
  <si>
    <t>Physical connectivity</t>
  </si>
  <si>
    <t>Water and sanitation in schools</t>
  </si>
  <si>
    <t>CC.INF.PHY.WSS.WA</t>
  </si>
  <si>
    <t>Water in schools</t>
  </si>
  <si>
    <t>Coverage of water in schools (per cent coverage)</t>
  </si>
  <si>
    <t xml:space="preserve">Estimated coverage of water supply in schools (percentage of schools with coverage). </t>
  </si>
  <si>
    <t>Safe water supply and sanitation coverage in schools and health care facilities is a critical aspect of access to basic infrastructure, in particular in an emergency context. Universal access to WinS remains a challenge in LAC region. WASH in Schools (WinS) signiﬁcantly reduces hygiene related disease, increases student attendance and contributes to dignity and gender equality. WinS provides healthy, safe and secure school environments that can protect children from health hazards, abuse and exclusion. Both the High-Level Panel of Eminent Persons on the Post-2015 Development Agenda and the WHO-UNICEF Joint Monitoring Programme (JMP) have indicated that WinS should be part of the new set of global development goals (Goal 4, Target 4.a.1)</t>
  </si>
  <si>
    <t>Progress for water and sanitation in schools (WinS) remains largely unmonitored at the global level. The available data is largely limited to administrative reporting, not based on independent surveys. Available data are often of questionable accuracy and the definitions used to measure coverage are either unspecified, unclear or vary greatly between countries or within a country over time. Country data may also not reflect national or minimum global standards for WinS. These and other issues pose challenges to data quality and reliability. This variability limits cross-country comparison and accurate progress tracking. The Advancing WASH in Schools Monitoring working paper (UNICEF, 2015) provides the most comprehensive picture of WinS  overage to date.</t>
  </si>
  <si>
    <t>https://www.unicef.org/wash/schools/files/Advancing_WASH_in_Schools_Monitoring(1).pdf</t>
  </si>
  <si>
    <t>CC.INF.PHY.WSS.SA</t>
  </si>
  <si>
    <t>Sanitation in schools</t>
  </si>
  <si>
    <t>Coverage of sanitation in schools (per cent coverage)</t>
  </si>
  <si>
    <t xml:space="preserve">Estimated coverage of sanitation in schools (percentage of schools with coverage). </t>
  </si>
  <si>
    <t>CC.INF.AHC.DTP</t>
  </si>
  <si>
    <t>Diphtheria tetanus toxoid and pertussis (DTP3) immunization coverage among 1-year-olds (%)</t>
  </si>
  <si>
    <t>http://www.paho.org/data/index.php/en/mnu-topics/immunizations/298-vaccination-coverage-by-vaccine.html?showall=&amp;start=1</t>
  </si>
  <si>
    <t>Health expenditure</t>
  </si>
  <si>
    <t>CC.INF.AHC.HE.OOP</t>
  </si>
  <si>
    <t>Out-of-pocket expenditure as proportion of total health expenditure [%]</t>
  </si>
  <si>
    <t>Measures the level of household out-of-pocket health expenditure expressed as a percentage of total heath expenditure for a given year, in a given country, territory, or geographic area. Include payments made by an individual or households  at the point of service  regardless if the service is provided in a formal setting (clinic, hospital, pharmacy) or informal setting (complementary medicine) - and always deducting  any refund.</t>
  </si>
  <si>
    <t>http://www.paho.org/data/index.php/en/indicators/health-systems-core-en/410-expenditure-en.html</t>
  </si>
  <si>
    <t>CC.INF.AHC.HE.PEXP</t>
  </si>
  <si>
    <t xml:space="preserve">Annual national health expenditure as a proportion of the GDP [%] (Public) </t>
  </si>
  <si>
    <t>CC.INF.AED.SA.SUP</t>
  </si>
  <si>
    <t>Survival rate primary education</t>
  </si>
  <si>
    <t>Survival rate to the last grade of primary education, both sexes (%)</t>
  </si>
  <si>
    <t xml:space="preserve">Persistence to last grade of primary is the percentage of children enrolled in the first grade of primary school who eventually reach the last grade of primary education. The survival rate is calculated on the basis of the reconstructed cohort method, which uses data on enrolment and repeaters for two consecutive years.  </t>
  </si>
  <si>
    <t>Since the calculation of this indicator is based on pupil-flow rates, the reliability of the Survival rate depends on the consistency of data on enrolment and repeaters in term of coverage over time and across grades. Limitations
Given that this indicator is usually estimated using cohort analysis models that are based on a number of assumptions (i.e. the observed flow rates will remain unchanged throughout the cohort life), care should be taken in using of the results in comparisons. Care should also be taken in calculating the indicator at sub-national level because of possible pupils’ transfers between localities.</t>
  </si>
  <si>
    <t>http://data.uis.unesco.org/, http://data.unicef.org/education/overview.html, http://databank.worldbank.org/data/reports.aspx?source=2&amp;series=SE.PRM.PRSL.ZS</t>
  </si>
  <si>
    <t>CC.INF.AED.SA.SULS</t>
  </si>
  <si>
    <t>Survival rate lower secondary</t>
  </si>
  <si>
    <t>Survival rate to the last grade of lower secondary general education, both sexes (%)</t>
  </si>
  <si>
    <t xml:space="preserve">Persistence to last grade of lower secondary is the percentage of children enrolled in the first grade of lower secondary who eventually reach the last grade of primary education. The survival rate is calculated on the basis of the reconstructed cohort method, which uses data on enrolment and repeaters for two consecutive years.  </t>
  </si>
  <si>
    <t>http://data.uis.unesco.org/</t>
  </si>
  <si>
    <t>CC.INF.AED.SA.ATLS</t>
  </si>
  <si>
    <t>Educational attainment lower secondary</t>
  </si>
  <si>
    <t>Educational attainment: at least completed lower secondary, both sexes (%)</t>
  </si>
  <si>
    <t>http://data.uis.unesco.org/, http://data.unicef.org/education/overview.html</t>
  </si>
  <si>
    <t>Investment in education</t>
  </si>
  <si>
    <t>CC.INF.AED.IE.EEXP</t>
  </si>
  <si>
    <t xml:space="preserve">Adjusted savings: education expenditure (% of Gross National Income) </t>
  </si>
  <si>
    <t>Education expenditure refers to the current operating expenditures in education, including wages and salaries and excluding capital investments in buildings and equipment.</t>
  </si>
  <si>
    <t>World Bank staff estimates using data from the United Nations Statistics Division's Statistical Yearbook, and the UNESCO Institute for Statistics online database. NY.ADJ.AEDU.GN.ZS</t>
  </si>
  <si>
    <t>http://databank.worldbank.org/data/reports.aspx?source=2&amp;series=NY.ADJ.AEDU.GN.ZS</t>
  </si>
  <si>
    <t>CC.INF.AED.IE.PT</t>
  </si>
  <si>
    <t>Pupil-teacher ratio primary education</t>
  </si>
  <si>
    <t>Average number of pupils per teacher in primary education, based on headcounts of both pupils and teachers.</t>
  </si>
  <si>
    <t xml:space="preserve">A high pupil-teacher ratio suggests that each teacher has to be responsible for a large number of pupils. In other words, the higher the pupil/teacher ratio, the lower the relative access of pupils to teachers. It is generally assumed that a low pupil-teacher ratio signifies smaller classes, which enables the teacher to pay more attention to individual students, which may in the long run result in a better performance of the pupils.
</t>
  </si>
  <si>
    <t>This indicator does not take into account factors which could affect the quality of teaching/learning, such as differences in teachers’ qualifications, pedagogical training, experiences and status, teaching methods, teaching materials and variations in classroom conditions.</t>
  </si>
  <si>
    <t>http://data.uis.unesco.org/, and http://databank.worldbank.org/data/reports.aspx?source=2&amp;series=SE.PRM.ENRL.TC.ZS</t>
  </si>
  <si>
    <t>LAC Indicator Metadata</t>
  </si>
  <si>
    <t>Global Indicator Metadata</t>
  </si>
  <si>
    <t>Reference Year - latest value</t>
  </si>
  <si>
    <t>Reliability Index (*)</t>
  </si>
  <si>
    <t>Number of Missing Indicators</t>
  </si>
  <si>
    <t>Countries in HVC</t>
  </si>
  <si>
    <t>Recentness data (average years)</t>
  </si>
  <si>
    <t>(0-100%)</t>
  </si>
  <si>
    <t>()</t>
  </si>
  <si>
    <t>ISO</t>
  </si>
  <si>
    <t>LAC region is on of the most violent regions in the world, and is increasing. The indicator is widely used at national and international level to measure the most extreme form of violent crime and it also provides a direct indication of lack of security. Homicide linked to criminal activities, and particularly to criminal groups, garners significant attention in the region, and is therefore considered as proxy indicator for exposure to violence.</t>
  </si>
  <si>
    <t xml:space="preserve">Refugees by country of origin (relative) </t>
  </si>
  <si>
    <t xml:space="preserve">People by country of origin who have applied for asylum elsewhere during a given year (relative) </t>
  </si>
  <si>
    <t xml:space="preserve">People by country of origin who have applied for asylum elsewhere during a given year (absolute) </t>
  </si>
  <si>
    <t>The principal methods of refugee data collection is registrations, surveys, censuses, and estimations. The use of each or a combination of these methods does not affect the quality and credibility of the data collected, with decision on the use of a particular method generally being driven by the availability of resources and capacity. Further, UNHCR ensures that the choice of a particular method is appropriate for the country concerned. Refugee registers require continuous registration or verification to align the administrative records with the changing situation on the ground. When populations are highly mobile, maintaining a refugee register is a serious challenge. Refugees who are living outside camps, are more difficult to track and are underrepresented in UNHCR’s statistics.</t>
  </si>
  <si>
    <t>Organised crime, armed groups, statelessness and decades of conflict all pose a serious risk to populations in the Americas. Asylum applications, particularly from Central American countries such as El Salvador and Guatemala, have sharply increased. The number of people of a given country applying for asylum elsewhere could be considered as a reflection of the exposure of people to conflict, violence or persecution in their country of origin.</t>
  </si>
  <si>
    <t xml:space="preserve">Land degradation is defined as the reduction in the capacity of the land to provide ecosystem goods and services over a period of time for its beneficiaries. Ecosystem goods refer to absolute quantities of land produce having an economic or social value for human beings. They include animal and vegetal production, land availability and water quality and quantity. Ecosystem services concern more qualitative characteristics and their impact on the beneficiaries and the environment. 
The land degradation classes‘ map describes the overall status in provision of biophysical ecosystem services and the processes of declining biophysical ecosystem services: it combines the biophysical status index with the biophysical land degradation index. 
The biophysical status index considers the actual state of the biophysical ecosystem factors to provide goods and services (Biomass, Soil, Water, and Biodiversity). 
The biophysical land degradation process index considers the overall processes of declining or improving ecosystem services by considering the combined value of each biophysical process (Biomass, Soil, Water and Biodiversity).
The total population (GHS-POP) indicator is used to estimate the exposed population (absolute and relative) in areas with medium to strong degradation and a low or high biophysical status.
</t>
  </si>
  <si>
    <t xml:space="preserve">A particular limitation for interpretations on a country basis is the large areas of wasteland that prevail in some countries, while other countries are heavily urbanized. Although statements can and will be made on the status of ecosystem services in both of these, their presence often distorts country results. 
The greatest limitation is the limited availability of global data with sufficient detail and resolution. </t>
  </si>
  <si>
    <t>Environmental degradation is both a driver and consequence of disasters, reducing the capacity of the environment to meet social and ecological needs. Over consumption of natural resources results in environmental degradation, reducing the effectiveness of essential ecosystem services, such as the mitigation of floods and landslides. This leads to increased risk from disasters, and in turn, natural hazards can further degrade the environment. Impact of land degradation is a growing concern. 
It is assumed that land degradation causes (and is caused by) poverty. This nexus results in land being degraded more and more, while people become poorer and poorer over time. This phenomenon continues until their resilience is broken and they have no other option than to migrate within countries to areas which offer better opportunities or even migrate to developed countries. 
Effects of land degradation is also much more felt in areas where the population density is high and poverty is high, as any remedial action costs more or is more difficult to implement, while the threat to food and income security is so much greater in areas with a poor population.</t>
  </si>
  <si>
    <t xml:space="preserve">While the HDI measures the average achievement of a country in terms of development, the poverty head count ratio focuses on the section of the population below a threshold of income or needed to be non-poor.
Hazards often have a devastating impact on the poor. A large-scale hazard that hits a highly vulnerable community with low capacity to cope, reverses development gains, entrenching people in poverty cycles, and increasing vulnerability.
</t>
  </si>
  <si>
    <t>http://data.worldbank.org/indicator/SI.POV.NAHC, http://www.caricomstats.org/databases.html (Selected Socio-Economic indicators)</t>
  </si>
  <si>
    <t>Different local characteristics of poor housing units around the world and the under recognition of the slum challenge by some concerned authorities and stakeholders have made it difficult to agree universally on some definitions and characteristics when referring to poor informal housing. 
The lack of appropriate tools at national and city levels to measure all the components required to monitor this indicator has often brought challenges for statistics offices to reliably include all components that measure slums, sometimes resulting in the underestimation of poor housing units or slum households.
Also, the indicator does not capture homelessness, as it is not included in household surveys. 
Finally, many countries still have limited capacities for data management, data collection and monitoring, and continue to grapple with limited data on large or densely populated geographical areas.</t>
  </si>
  <si>
    <t xml:space="preserve">Dependency on remittances reflects a dependency on income from abroad and lack of local employment opportunities. Also, it is an indication of higher vulnerability to global economic and financial crisis. </t>
  </si>
  <si>
    <t>The percentage of population participating in social insurance programs. Estimates include both direct and indirect beneficiaries.</t>
  </si>
  <si>
    <t>World Bank. Data retrieved from Sustainable Development Goals Indicators, United Nations Statistics Division. Indicator 1.3.1. Series "Proportion of the population covered by social insurance programs", SI_COV_SOCINS.</t>
  </si>
  <si>
    <t>Reliable social security statistics are an important precondition for good governance and policy making. However, in many countries, the quantitative knowledge base on social security is incomplete and often does not follow international statistical standards. 
The social insurance programs coverage indicator series is part of ASPIRE, the World Bank's compilation of Social Protection and Labor (SPL) indicators. ASPIRE indicators are gathered from officially-recognized international household surveys. The extent to which information on specific transfers and programs is captured in the household surveys can vary a lot across countries. Often household surveys do not capture the universe of social protection and labor (SPL) programs in the country, in best practice cases just the largest programs. 
Many household surveys have limited information on SPL programs. Therefore information on country SPL programs is limited to what is captured in the respective national household survey and does not necessarily represent the universe of programs existing in the country. As a consequence, performance indicators are not fully comparable across harmonized program categories and countries. 
However, household surveys have the unique advantages of allowing analysis of program impact on household welfare. With such caveats in mind, ASPIRE indicators based on household surveys provide an approximate measure of social protection systems performance.</t>
  </si>
  <si>
    <r>
      <t xml:space="preserve">Social protection and labor systems help individuals and families, especially the poor and vulnerable cope with crises and shocks, find jobs, invest in the health and education of their children, and protect the aging population.
Social protection systems, figure prominently in the UN Sustainable Development Goals (SDGs). Goal 1.3 calls for the implementation of </t>
    </r>
    <r>
      <rPr>
        <i/>
        <sz val="10"/>
        <color rgb="FF323232"/>
        <rFont val="Arial"/>
        <family val="2"/>
      </rPr>
      <t>“nationally appropriate social protection systems and measures for all, including floors, and by 2030 achieve substantial coverage of the poor and vulnerable”.</t>
    </r>
    <r>
      <rPr>
        <sz val="10"/>
        <color rgb="FF323232"/>
        <rFont val="Arial"/>
        <family val="2"/>
      </rPr>
      <t xml:space="preserve">
Social protection systems that are well-designed and implemented can enhance human capital and productivity, reduce inequalities, build resilience and end inter-generational cycle of poverty.
The social insurance programme coverage series is part of the World Bank's compilation of Social Protection and Labor (SPL) indicators, which are gathered in order to analyze the distributional and poverty impact of Social Protection and Labor programs (Source: World Bank)</t>
    </r>
  </si>
  <si>
    <t>UNICEF, Advancing WASH in Schools Monitoring, 2015</t>
  </si>
  <si>
    <t>The dependency ratio is considered as a indicator of the underlying drivers of disaster risk (source: UNISDR).  
The age dependency ratio allows to measure the burden weighing on members of the labor force within the household. It is assumed that a high dependency ratio is associated with greater poverty and vulnerability.
There are two components to the total dependency ratio: the burden represented by the under-fifteens (child-youth dependency), and the burden represented by persons aged 60 and over (old-age dependency).  The overall ratio and its components are an indication of demands for health care, housing, economic security, education and social protection associated with youth population and older population. 
In demographic terms, the Latin America and Caribbean region has shifted from a young population structure in 1950 to one that is clearly ageing, at a pace that will pick up in the coming decades. Given this demographic reality, particular attention should be paid to older persons. There are various forms of inequality in old age, all of which give cause for concern. Most older persons in the region have no pension to cushion them against the loss of income in old age. They often lack access to timely, good-quality health care. Their new assistance requirements —arising from demographic, social, and health factors— place an excessive burden on the family. Many countries have limited institutional capacity to overcome these difficulties. (source: CEPAL)</t>
  </si>
  <si>
    <t xml:space="preserve">Full and productive employment and decent work is seen as the main route for people to escape poverty. Unpaid family workers and own-account workers are the most vulnerable - and therefore the most likely to fall into poverty. They are the least likely to have formal work arrangements, are the least likely to have social protection and safety nets to guard against economic shocks, and often are incapable of generating sufficient savings to offset these shocks. A high proportion of unpaid family workers in a country indicates weak development, little job growth, and often a large rural economy.
</t>
  </si>
  <si>
    <t xml:space="preserve">Data on employment by status are drawn from labor force surveys and household surveys, supplemented by official estimates and censuses for a small group of countries. The labor force survey is the most comprehensive source for internationally comparable employment, but there are still some limitations for comparing data across countries and over time even within a country. 
Information from labor force surveys is not always consistent in what is included in employment. 
Geographic coverage is another factor that can limit cross-country comparisons. The employment by status data for many Latin American countries covers urban areas only. For detailed information on definitions and coverage, consult the original source.
Vulnerable employment (proportion of own-account and contributing family workers in total employment) is an MDG indicator. 
Decent work, employment creation, social protection, rights at work and social dialogue represent integral elements of the new 2030 Agenda for Sustainable Development. It is highlighted by Sustainable Development Goal 8 which aims to “promote sustained, inclusive and sustainable economic growth, full and productive employment and decent work for all”.  The list of SDG indicators includes an indicator on vulnerable employment (Indicator 8.3.1 Proportion of informal employment in non‑agriculture employment). The global SDG database does not include data on this indicator yet.  </t>
  </si>
  <si>
    <t>Dengue surveillance is difficult to establish and maintain. Dengue fever is a complex disease whose symptoms are difficult to distinguish from other common febrile illnesses.
As in other diseases the case definitions used for reporting differ among countries, and some countries report only laboratory confirmed cases whereas other report suspected cases as well. Problems of under-diagnosis, incomplete reporting and reporting delay also weaken surveillance.</t>
  </si>
  <si>
    <t>Severe dengue affects most Latin American countries and has become a leading cause of hospitalization and death among children and adults. Dengue is widespread throughout the tropics, with local variations in risk influenced by rainfall, temperature and unplanned rapid urbanization. Dengue is a mosquito-borne viral disease that has rapidly spread in recent years. Dengue virus is transmitted by female mosquitoes mainly of the species Aedes aegypti and, to a lesser extent, Ae. albopictus. This mosquito also transmits chikungunya, yellow fever and Zika infection. Dengue incidence rate is therefore considered in the model also as a proxy for the incidence of these other infections.</t>
  </si>
  <si>
    <t>SUB-REGION</t>
  </si>
  <si>
    <t>INFORM Human Hazard</t>
  </si>
  <si>
    <t>Asylum seekers by country of origin</t>
  </si>
  <si>
    <t>Asylum seekers by country of origin (relative)</t>
  </si>
  <si>
    <t>Asylum seekers by country of origin (absolute)</t>
  </si>
  <si>
    <t>Multi-dimensional poverty</t>
  </si>
  <si>
    <t>VU.SEV.PD.MDP</t>
  </si>
  <si>
    <t>VU.SEV.PD.NMDP</t>
  </si>
  <si>
    <t>Population in multidimensional poverty, headcount</t>
  </si>
  <si>
    <t>Population in near multidimensional poverty, headcount</t>
  </si>
  <si>
    <t>Multidimensional poverty</t>
  </si>
  <si>
    <t>Poverty</t>
  </si>
  <si>
    <t>CARICOM</t>
  </si>
  <si>
    <t>Poverty headcount ratio among the population is measured based on national (i.e. country-specific) poverty lines. National poverty lines are the benchmark for estimating poverty indicators that are consistent with the country's specific economic and social circumstances. National poverty lines reflect local perceptions of the level and composition of consumption or income needed to be non-poor. The perceived boundary between poor and non-poor typically rises with the average income of a country and thus does not provide a uniform measure for comparing poverty rates across countries. While poverty rates at national poverty lines should not be used for comparing poverty rates across countries, they are appropriate for guiding and monitoring the results of country-specific national poverty reduction strategies.
Data of various Caribbean countries are more than five years old.</t>
  </si>
  <si>
    <t>World Bank, Global Poverty Working Group. Data are compiled from official government sources or are computed by World Bank staff using national (i.e. country–specific) poverty lines. SI.POV.NAHC.
Caribbean Community (CARICOM), Regional statistics, selected socio-economic indicators. CARICOM data were used for those countries without data in the World Bank series.</t>
  </si>
  <si>
    <t>Caribbean Development Bank</t>
  </si>
  <si>
    <t xml:space="preserve">UNDP Human Development Report. </t>
  </si>
  <si>
    <t>World Bank. 
Caribbean Development Bank, The Changing Nature of Poverty and Inequality in the Caribbean Report, 2016. Caribbean Development Bank data were used for Caribbean countries without data. If data were available from World Bank, these were used.</t>
  </si>
  <si>
    <t xml:space="preserve">http://hdrstats.undp.org/en/indicators/68606.html, </t>
  </si>
  <si>
    <t>http://data.worldbank.org/indicator/SI.POV.GINI, http://www.caribank.org/</t>
  </si>
  <si>
    <t>Model</t>
  </si>
  <si>
    <t>Global</t>
  </si>
  <si>
    <t>Global complemented with regional data</t>
  </si>
  <si>
    <t>Physical exposure to earthquake and tsunami</t>
  </si>
  <si>
    <t>Earthquake and Tsunami</t>
  </si>
  <si>
    <t xml:space="preserve">Asylum seekers </t>
  </si>
  <si>
    <t>Number of Missing Indicators Score</t>
  </si>
  <si>
    <t>Recentness data (average years) Score</t>
  </si>
  <si>
    <t>Average of Missing and Recentness</t>
  </si>
  <si>
    <t># COMPONENTS MISSING IN VULNERABILITY</t>
  </si>
  <si>
    <t># COMPONENTS MISSING IN LACK OF COPING CAPACITY</t>
  </si>
  <si>
    <t>Number of Missing Components</t>
  </si>
  <si>
    <t>Number of missing components in Hazard Dimension</t>
  </si>
  <si>
    <t>Number of missing components in Vulnerability Dimension</t>
  </si>
  <si>
    <t>Number of missing components in Lack of Coping Capacity dimension</t>
  </si>
  <si>
    <t>Percentage of Missing Indicators</t>
  </si>
  <si>
    <t>Percentage of Missing Components</t>
  </si>
  <si>
    <t>TOTAL</t>
  </si>
  <si>
    <t>Missing Indicators (Number)</t>
  </si>
  <si>
    <t>Missing Indicators (%)</t>
  </si>
  <si>
    <t>(0-81)</t>
  </si>
  <si>
    <t>(0-25)</t>
  </si>
  <si>
    <t>Missing Components (Number)</t>
  </si>
  <si>
    <t>Missing Components (%)</t>
  </si>
  <si>
    <t>Population in multidimensional poverty, headcount (%)</t>
  </si>
  <si>
    <t>Percentage of the population with a weighted deprivation score of at least 33 percent. It is also expressed in thousands of the population in the survey year. Calculations are based on data on household deprivations in education, health and living standards from various household surveys.</t>
  </si>
  <si>
    <t>http://hdr.undp.org/en/indicators/38606</t>
  </si>
  <si>
    <t>While the HDI measures the average achievement of a country in terms of development, the multi-dimensional poverty head count focuses on the section of the population below the threshold of the basic criteria for human development. Human vulnerability derives essentially from the restriction of choices critical to human development in areas such as health, education, living standards and personal security; thus “people are vulnerable when they lack sufficient core capabilities, since this severely restricts their agency and prevents them from doing things they value or from coping with threats.” (Source: Human Development Report 2014)</t>
  </si>
  <si>
    <t>The poor are inherently vulnerable, but those at risk of falling into poverty through, for example, a sudden change in circumstance, are also vulnerable. “Ill-health, job losses, limited access to material resources, economic downturns and unstable climate all add to people’s vulnerability, especially when risk mitigation arrangements are not well-established and social protection measures and health systems are not sufficiently robust and comprehensive.” (Source: Human Development report 2014)</t>
  </si>
  <si>
    <t>Percentage of the population at risk of suffering multiple deprivations: that is, those with a deprivation score of 20-33 percent. Calculations are based on data on household deprivations in education, health and living standards from various household surveys</t>
  </si>
  <si>
    <t>Population in multidimensional poverty</t>
  </si>
  <si>
    <t>Population in near multidimensional poverty</t>
  </si>
  <si>
    <t>Population in near multidimensional poverty (%)</t>
  </si>
  <si>
    <t>http://hdr.undp.org/en/indicators/142506</t>
  </si>
  <si>
    <t>http://data.unicef.org/nutrition/malnutrition.html</t>
  </si>
  <si>
    <t xml:space="preserve">Stunting or chronic malnutrition (low height for age) among children age 6-59 months results from the deprivation of key nutrients, and/or frequent bouts of disease in particular during the first 1,000 days of life. Stunting in children can have severe and potentially irreversible impacts on their physical, mental, and emotional development; and is the best indicator for assessing malnutrition as it reflects the accumulated, permanent and long term effects on young.  Analyses of Latin America and Caribbean nutrition data has shown that  stunting affects a much larger number of children than underweight. It is a better indicator to capture the cumulative effects of undernutrition and predict health and well-being in adulthood, and to track regional progress in nutrition. </t>
  </si>
  <si>
    <t>http://data.unicef.org/topic/nutrition/low-birthweight/</t>
  </si>
  <si>
    <t>Globally, nearly half of all babies are not weighed at birth. Moreover, those that are tend to be better off (more likely to be born in health facilities, urban areas and of better-educated mothers), which can lead to an underestimation of low-birthweight incidence. Prior to acceptance in UNICEF’s global database, household survey data from MICS and DHS are adjusted to account for under-reporting and misreporting of birthweights using methods published by Blanc and Wardlaw (2005). It should be noted, however, that adjusted rates may still underestimate the true magnitude of the problem. It is critical, therefore, that all babies be properly weighed at birth.</t>
  </si>
  <si>
    <t xml:space="preserve">Despite all progress in the region, many citizens have not reaped the benefits from the last decade’s economic boom. Amongst the most vulnerable are youth – particularly in poor or rural communities. 
The adolescent birth rate, technically known as the age-specific fertility rate provides a basic measure of reproductive health focusing on a vulnerable group of adolescent women. 
There is substantial agreement in the literature that women who become pregnant and give birth very early in their reproductive lives are subject to higher risks of complications or even death during pregnancy and birth and their children are also more vulnerable.
Therefore, preventing births very early in a woman’s life is an important measure to improve maternal health and reduce infant mortality. 
Furthermore, women having children at an early age experience a curtailment of their opportunities for socio-economic improvement, particularly because young mothers are unlikely to keep on studying and, if they need to work, may find it especially difficult to combine family and work responsibilities. 
The adolescent birth rate provides also indirect evidence on access to reproductive health since the youth, and in particular unmarried adolescent women, often experience difficulties in access to reproductive health care.
</t>
  </si>
  <si>
    <t>The region as a whole carries a heavy burden of violence. Most countries in the region have homicide rates which are much higher than for other regions and which are considered to be at epidemic levels by the World Health Organization. The human and social costs of this violence are high.
Insecurity in the region has a disproportional impact on young people as main victims and perpetrators of violence.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</si>
  <si>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The indicator captures the proportion of respondents of the AmericasBarometer that view security as the most important problem within their country. The indicator is based on the following survey question: "In your opinion, what is the most serious problem faced by the country?"</t>
  </si>
  <si>
    <t>The pervasiveness of crime and violence in Latin America and the Caribbean raises concerns regarding the stability of democracy in the region. The indicator provides a look at what citizens of the Americas view as the most important problem within their country.
In 2014, on average across the Americas, approximately 1 out of every 3 adults reports that the most important problem facing their country is one related to crime, violence, or insecurity. (Source: The Political Culture of Democracy in the Americas, 2014)</t>
  </si>
  <si>
    <t xml:space="preserve">The AmericasBarometer The AmericasBarometer survey, conducted by the Latin American Public Opinion Project, provides an extensive database on crime victimization and perceptions of insecurity. It is the only multi-country comparative project in the hemisphere to collect data on all of North, Central, and South America, plus a number of Caribbean countries. 
It provides a reliable and comprehensive database on citizens’ experiences and evaluations of issues of crime and violence.
Standardization of questionnaires that are administered by professional survey teams increases the ability to make comparisons across time, countries, and individuals and, as well, to investigate the correlates, causes, and consequences of crime, violence, and insecurity in the region. (Source: The Political Culture of Democracy in the Americas, 2014)
</t>
  </si>
  <si>
    <t>Latinobarómetro is an annual public opinion survey that involves some 20,000 interviews in 18 Latin American countries, representing more than 600 million inhabitants.</t>
  </si>
  <si>
    <r>
      <t>The percentage of one-year-olds who have received three doses of the combined diphtheria, tetanus toxoid and pertussis (DTP3) vaccine in a given year.  
Numerator: Number of children aged 12–23 months receiving three doses of DTP3 vaccine.  
Denominator: Total number of children aged 12–23 months surveyed.</t>
    </r>
    <r>
      <rPr>
        <b/>
        <sz val="10"/>
        <color rgb="FFFF0000"/>
        <rFont val="Arial"/>
        <family val="2"/>
      </rPr>
      <t xml:space="preserve"> </t>
    </r>
  </si>
  <si>
    <t xml:space="preserve">The physical infrastructure component tries to assess the accessibility as well as the redundancy of the systems which are two crucial characteristics in a crisis situation.
DTP3 immunization coverage is a good proxy of health system performance.
</t>
  </si>
  <si>
    <t>UNESCO, UNICEF</t>
  </si>
  <si>
    <t xml:space="preserve">UNESCO, World Bank (SE.PRM.ENRL.TC.ZS) </t>
  </si>
  <si>
    <t>UNESCO, World Bank (SE.PRM.PRSL.ZS), UNICEF</t>
  </si>
  <si>
    <t>Geographic, socio-economic and ethnic disparities in access to education persist. In 2012, the region was still home to nearly four million out-of-school children of primary school age; boys’ under-participation in secondary education has remained high; and 33 million adults, 55% of whom are women, lacked basic literacy skills. 
Survival rate to the last grade of primary education is of particular interest for monitoring access to primary education. The rate of survival to the last grade of primary education in the region was 77% in 2011, the same rate as in 1999. In other words, more than one-fifth of pupils were dropping out too early to complete school. Early dropout is likely to remain a concern in most countries in the region. 
(Source: UNESCO 2015 Regional overview)</t>
  </si>
  <si>
    <t>The indicator measures the retention capacity and internal efficiency of an education system. It illustrates the situation regarding retention of students from grade to grade in schools, and conversely the magnitude of dropout by grade.
Educational systems in the region face three challenges to strengthen youth resiliency in the face of insecurity: high dropout levels, especially in secondary school; deficiencies in the quality of education; and the lack of job opportunities. 
In Latin America, 51% of young males and 45% of young females do not finish secondary school (CEPAL 2010). Drop out rates differ according to different social strata: the poorest sectors are the most affected. Dropping out of school continues to be a challenge for schools in the region, with serious consequences for the transmission of intergenerational poverty (World Bank 2007).
UNICEF (2011) has identified a link between the high number of school dropouts in the age group from 12 to 14 and levels of insecurity in Central America. This reflects the limited capacity of the educational systems in the region to provide real incentives and opportunities for young people to continue their education. 
A recent study shows that in Mexico, young people with lower levels of education are more vulnerable to being victims of violence (Merino et al. 2013)."  
(Source: UNDP Regional Human Development Report 2013-2014)</t>
  </si>
  <si>
    <t xml:space="preserve">Inequality in access to secondary education persists in the region; marginalized groups are the most affected. Analysis of household survey data reveals differences in the likelihood of transitioning from primary to lower secondary school and from lower secondary to upper secondary school between children from the richest and poorest households in low and medium income countries.
Inequalities in the attainment of lower secondary education also relate to where adolescents live. Access to secondary school has been an issue for marginalized groups, including working children and migrants. Working students lag behind in acquiring foundation skills. 
(Source: UNESCO Regional Overview 2015)
</t>
  </si>
  <si>
    <t>Public education expenditures are considered an addition to savings. However, because of the wide variability in the effectiveness of public education expenditures, these figures cannot be construed as the value of investments in human capital. A current expenditure of $1 on education does not necessarily yield $1 of human capital. The calculation should also consider private education expenditure, but data are not available for a large number of countries.</t>
  </si>
  <si>
    <t xml:space="preserve">Investment in education is essential for achieving access to education and equity in the provision of educational opportunities. </t>
  </si>
  <si>
    <t>MISSING COMPONENTS (N)</t>
  </si>
  <si>
    <t>MISSING COMPONENTS (%)</t>
  </si>
  <si>
    <t># COMPONENTS MISSING IN HAZARD AND EXPOSURE</t>
  </si>
  <si>
    <t>LAC-INFORM</t>
  </si>
  <si>
    <t>Incidence of anemia in pregnant and lactating women (%)</t>
  </si>
  <si>
    <t>Incidence of anemia among pregnant women</t>
  </si>
  <si>
    <t>Latin America and Caribbean Index for Risk Management (INFORM 2017)</t>
  </si>
  <si>
    <t>Percentage of children aged 0-59 months who are stunted</t>
  </si>
  <si>
    <t xml:space="preserve">Number of people of the country of origin who have applied for asylum elsewhere during a given year, as percentage of the total population of the country of origin. To derive a the total number of people of a country of origin that applied for asylum elsewhere, the number of people of a given country that applied in destination countries has been summed. The total population (GHS-POP) indicator was used as reference population to calculate the percentage of refugees of a country.  
Asylum-seekers are individuals who have sought international protection and whose claims for refugee status have not yet been determined, irrespective of when they may have been lodged. </t>
  </si>
  <si>
    <t xml:space="preserve">Number of people of the country of origin who have applied for asylum elsewhere during a given year. To derive a the total number of people of a country of origin that applied for asylum elsewhere, the number of people of a given country that applied in destination countries has been summed. Asylum-seekers are individuals who have sought international protection and whose claims for refugee status have not yet been determined, irrespective of when they may have been lodged. </t>
  </si>
  <si>
    <t xml:space="preserve">International Labor Organization, Key Indicators of the Labor Market database. Retrieved through World Bank data. SL.EMP.VULN.ZS </t>
  </si>
  <si>
    <t>Annual incidence rate of reported probable cases of dengue and severe dengue per 100,000 people. Yearly figures based on accumulated reported cases by epidemiological week 52. Probable dengue cases: Person who has a fever or history of fever for 2-7 days duration, two or more symptoms of dengue and one serological test positive or epidemiological nexus with confirmed dengue case 14 days before onset of symptoms.</t>
  </si>
  <si>
    <t xml:space="preserve">Data availability depends on the timeframe of national health surveys. These surveys are not conducted annually and timeframes of countries may differ.   </t>
  </si>
  <si>
    <t>The Risk Management Index, RMI, brings together a group of indicators related to the risk management performance of a country. It is a qualitative measurement of risk based on pre-established levels (targets) or desirable references benchmarking) towards which risk management should be directed, according to its level of advance. For RMI formulation, four components or public policies are considered: risk identification (RI), risk reduction (RR), disaster management (DM) and governance and financial protection (FP). Once performance levels of each sub indicator have been evaluated, through a non-lineal aggregation model, the value of each component of RMI is determined. The value of each composed element is between 0 and 100, where 0 is the minimum performance level and 100 is the maximum level. The total RMI is the average of the four composed indicators that represent each public policy. When the value of the RMI is high, performance of risk management in the country is better.</t>
  </si>
  <si>
    <t>The indicator captures the proportion of respondents of the Latino Barometer survey consider that protecting against crime is not guaranteed in a country. The indicator is based on the following survey question: "To what extent do the following freedoms, rights, opportunities and securities are guaranteed in (country)? Protection against crime"</t>
  </si>
  <si>
    <t xml:space="preserve">Violence, and the fear of crime, restrict the decisions of individuals and society, hinder investments, affect the well being of society in general, and weaken implementation of government programs and democracy. </t>
  </si>
  <si>
    <t xml:space="preserve">Public expenditure is the sum of health outlays paid for in cash or supplied in kind by general government entities, at the central, regional and local level and social security agencies (avoiding double counting government transfers to social security and extra budgetary funds). It includes transfer payments to households (mainly the reimbursement of health services and medicines expenses) and extra budgetary funds to finance health services and goods. Revenues can come from multiple domestic sources and external funds. </t>
  </si>
  <si>
    <t>Timely access to health services – a mix of promotion, prevention, treatment and rehabilitation – is critical. This cannot be achieved without a well-functioning health financing system. It determines whether people can afford to use health services when they need them. It determines if the services exist.
Health financing systems are the basis for achieving universal coverage so that all people have access to services and do not suffer financial hardship paying for them. The availability of resources is one of the problems that restricts countries from moving closer to universal coverage. (Source: World Health Report on Health Systems Financing 2010)</t>
  </si>
  <si>
    <t xml:space="preserve">Lower secondary completion rate, both sexes (%). In the case of UNESCO indicator, lower secondary is defined as ISCED 2 or higher and reference population is 25+ years. In the case of UNICEF, the completion rate is among population aged 3-5 years above lower secondary graduation age. </t>
  </si>
  <si>
    <t>Violence containment refers to economic activity related to the consequences or prevention of violence where the violence is directed against people or property. Direct costs of violence are directly attributed to a specific form of violence or violence prevention. This includes items such as materials, expenses and labor. For example, the direct costs of violent crime can include such items as court, incarceration and hospital costs, capital destruction due to violence or expenditure on security and police forces. GDP per capita has been used to scale the cost of violence containment for each country.</t>
  </si>
  <si>
    <t>Out-Of-Pocket expenditure as % of total expenditure on health is used for the financial risk assessment of access to the health care system. Two concepts capture the lack of financial risk protection. The first, catastrophic health expenditure, occurs when a household’s out-of-pocket (OOP) payments are so high relative to its available resources that the household foregoes the consumption of other necessary goods and services. The second concept, impoverishment, occurs when OOP payments push households below or further below the poverty line, a threshold under which even the most basic standard of living is not ensured.</t>
  </si>
  <si>
    <t>http://www.inform-index.org/Subnational/LAC</t>
  </si>
  <si>
    <t>INFORM-LAC 2017</t>
  </si>
  <si>
    <t>(17 February 2017 v 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</si>
</sst>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 #,##0.00_);_(* \(#,##0.00\);_(* &quot;-&quot;??_);_(@_)"/>
    <numFmt numFmtId="165" formatCode="0.0"/>
    <numFmt numFmtId="166" formatCode="0.000%"/>
    <numFmt numFmtId="167" formatCode="_-* #,##0.0_-;\-* #,##0.0_-;_-* &quot;-&quot;??_-;_-@_-"/>
    <numFmt numFmtId="168" formatCode="0.0%"/>
    <numFmt numFmtId="169" formatCode="_-* #,##0.00_-;_-* #,##0.00\-;_-* &quot;-&quot;??_-;_-@_-"/>
    <numFmt numFmtId="170" formatCode="&quot;$&quot;#,##0\ ;\(&quot;$&quot;#,##0\)"/>
    <numFmt numFmtId="171" formatCode="_-* #,##0\ _F_B_-;\-* #,##0\ _F_B_-;_-* &quot;-&quot;\ _F_B_-;_-@_-"/>
    <numFmt numFmtId="172" formatCode="_-* #,##0.00\ _F_B_-;\-* #,##0.00\ _F_B_-;_-* &quot;-&quot;??\ _F_B_-;_-@_-"/>
    <numFmt numFmtId="173" formatCode="_(&quot;€&quot;* #,##0.00_);_(&quot;€&quot;* \(#,##0.00\);_(&quot;€&quot;* &quot;-&quot;??_);_(@_)"/>
    <numFmt numFmtId="174" formatCode="_-&quot;$&quot;* #,##0_-;\-&quot;$&quot;* #,##0_-;_-&quot;$&quot;* &quot;-&quot;_-;_-@_-"/>
    <numFmt numFmtId="175" formatCode="_-&quot;$&quot;* #,##0.00_-;\-&quot;$&quot;* #,##0.00_-;_-&quot;$&quot;* &quot;-&quot;??_-;_-@_-"/>
    <numFmt numFmtId="176" formatCode="##0.0"/>
    <numFmt numFmtId="177" formatCode="##0.0\ \|"/>
    <numFmt numFmtId="178" formatCode="_-* #,##0\ &quot;FB&quot;_-;\-* #,##0\ &quot;FB&quot;_-;_-* &quot;-&quot;\ &quot;FB&quot;_-;_-@_-"/>
    <numFmt numFmtId="179" formatCode="_-* #,##0.00\ &quot;FB&quot;_-;\-* #,##0.00\ &quot;FB&quot;_-;_-* &quot;-&quot;??\ &quot;FB&quot;_-;_-@_-"/>
    <numFmt numFmtId="180" formatCode="#,##0.0"/>
  </numFmts>
  <fonts count="1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11"/>
      <name val="Calibri"/>
      <family val="2"/>
    </font>
    <font>
      <b/>
      <sz val="10"/>
      <color rgb="FFFF0000"/>
      <name val="Arial"/>
      <family val="2"/>
    </font>
    <font>
      <sz val="9"/>
      <color theme="1"/>
      <name val="Calibri"/>
      <family val="2"/>
      <scheme val="minor"/>
    </font>
    <font>
      <i/>
      <sz val="9"/>
      <color theme="1"/>
      <name val="Arial"/>
      <family val="2"/>
    </font>
    <font>
      <b/>
      <sz val="11"/>
      <color rgb="FFFF0000"/>
      <name val="Calibri"/>
      <family val="2"/>
      <scheme val="minor"/>
    </font>
    <font>
      <b/>
      <sz val="11"/>
      <name val="Calibri"/>
      <family val="2"/>
      <scheme val="minor"/>
    </font>
    <font>
      <b/>
      <sz val="12"/>
      <color theme="3"/>
      <name val="Arial"/>
      <family val="2"/>
    </font>
    <font>
      <b/>
      <sz val="11"/>
      <color rgb="FF7030A0"/>
      <name val="Arial"/>
      <family val="2"/>
    </font>
    <font>
      <b/>
      <sz val="11"/>
      <name val="Arial"/>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1" applyNumberFormat="0" applyAlignment="0" applyProtection="0"/>
    <xf numFmtId="0" fontId="32" fillId="57" borderId="22"/>
    <xf numFmtId="0" fontId="33" fillId="58" borderId="23">
      <alignment horizontal="right" vertical="top" wrapText="1"/>
    </xf>
    <xf numFmtId="0" fontId="34" fillId="46" borderId="21" applyNumberFormat="0" applyAlignment="0" applyProtection="0"/>
    <xf numFmtId="0" fontId="32" fillId="0" borderId="20"/>
    <xf numFmtId="0" fontId="35" fillId="0" borderId="24" applyNumberFormat="0" applyFill="0" applyAlignment="0" applyProtection="0"/>
    <xf numFmtId="0" fontId="36" fillId="59" borderId="25" applyNumberFormat="0" applyAlignment="0" applyProtection="0"/>
    <xf numFmtId="0" fontId="37" fillId="59" borderId="25"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9" fontId="2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37" fillId="59" borderId="25" applyNumberFormat="0" applyAlignment="0" applyProtection="0"/>
    <xf numFmtId="170" fontId="18" fillId="0" borderId="0" applyFont="0" applyFill="0" applyBorder="0" applyAlignment="0" applyProtection="0"/>
    <xf numFmtId="0" fontId="41" fillId="51" borderId="22" applyBorder="0">
      <protection locked="0"/>
    </xf>
    <xf numFmtId="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42" fillId="51" borderId="22">
      <protection locked="0"/>
    </xf>
    <xf numFmtId="0" fontId="18" fillId="51" borderId="20"/>
    <xf numFmtId="0" fontId="18" fillId="50" borderId="0"/>
    <xf numFmtId="173"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0">
      <alignment horizontal="left"/>
    </xf>
    <xf numFmtId="0" fontId="27" fillId="50" borderId="0">
      <alignment horizontal="left"/>
    </xf>
    <xf numFmtId="0" fontId="45" fillId="0" borderId="24"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1" applyNumberFormat="0" applyAlignment="0" applyProtection="0"/>
    <xf numFmtId="0" fontId="48" fillId="53" borderId="21" applyNumberFormat="0" applyAlignment="0" applyProtection="0"/>
    <xf numFmtId="0" fontId="49" fillId="60" borderId="0">
      <alignment horizontal="center"/>
    </xf>
    <xf numFmtId="0" fontId="18" fillId="50" borderId="20">
      <alignment horizontal="centerContinuous" wrapText="1"/>
    </xf>
    <xf numFmtId="0" fontId="50" fillId="62" borderId="0">
      <alignment horizontal="center" wrapText="1"/>
    </xf>
    <xf numFmtId="169" fontId="28" fillId="0" borderId="0" applyFont="0" applyFill="0" applyBorder="0" applyAlignment="0" applyProtection="0"/>
    <xf numFmtId="0" fontId="51" fillId="0" borderId="11" applyNumberFormat="0" applyFill="0" applyAlignment="0" applyProtection="0"/>
    <xf numFmtId="0" fontId="52" fillId="0" borderId="26"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7">
      <alignment wrapText="1"/>
    </xf>
    <xf numFmtId="0" fontId="32" fillId="50" borderId="15"/>
    <xf numFmtId="0" fontId="32" fillId="50" borderId="28"/>
    <xf numFmtId="0" fontId="32" fillId="50" borderId="29">
      <alignment horizontal="center" wrapText="1"/>
    </xf>
    <xf numFmtId="0" fontId="45" fillId="0" borderId="24"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0" applyNumberFormat="0" applyFont="0" applyAlignment="0" applyProtection="0"/>
    <xf numFmtId="0" fontId="20" fillId="64" borderId="30" applyNumberFormat="0" applyFont="0" applyAlignment="0" applyProtection="0"/>
    <xf numFmtId="0" fontId="28" fillId="64" borderId="30"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0"/>
    <xf numFmtId="0" fontId="39" fillId="50" borderId="0">
      <alignment horizontal="right"/>
    </xf>
    <xf numFmtId="0" fontId="57" fillId="62" borderId="0">
      <alignment horizontal="center"/>
    </xf>
    <xf numFmtId="0" fontId="58" fillId="61" borderId="20">
      <alignment horizontal="left" vertical="top" wrapText="1"/>
    </xf>
    <xf numFmtId="0" fontId="59" fillId="61" borderId="31">
      <alignment horizontal="left" vertical="top" wrapText="1"/>
    </xf>
    <xf numFmtId="0" fontId="58" fillId="61" borderId="32">
      <alignment horizontal="left" vertical="top" wrapText="1"/>
    </xf>
    <xf numFmtId="0" fontId="58"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6"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6" fontId="18" fillId="0" borderId="0" applyFill="0" applyBorder="0" applyProtection="0">
      <alignment horizontal="right" vertical="center" wrapText="1"/>
    </xf>
    <xf numFmtId="177"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6"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60" fillId="0" borderId="35" applyNumberFormat="0" applyFill="0" applyProtection="0">
      <alignment horizontal="center" vertical="center" wrapText="1"/>
    </xf>
    <xf numFmtId="0" fontId="60"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6"/>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6"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7"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5" fontId="27" fillId="49" borderId="45">
      <alignment horizontal="center" vertical="center"/>
    </xf>
  </cellStyleXfs>
  <cellXfs count="257">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0" fillId="0" borderId="0" xfId="71" applyFont="1" applyFill="1"/>
    <xf numFmtId="0" fontId="95" fillId="47" borderId="0" xfId="0" applyFont="1" applyFill="1" applyBorder="1" applyAlignment="1">
      <alignment horizontal="right" wrapText="1"/>
    </xf>
    <xf numFmtId="0" fontId="98"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99" fillId="0" borderId="0" xfId="0" applyFont="1"/>
    <xf numFmtId="0" fontId="100" fillId="0" borderId="0" xfId="286" applyFont="1" applyAlignment="1" applyProtection="1"/>
    <xf numFmtId="0" fontId="100" fillId="0" borderId="0" xfId="286" quotePrefix="1" applyFont="1" applyAlignment="1" applyProtection="1"/>
    <xf numFmtId="0" fontId="94" fillId="47" borderId="28" xfId="0" applyFont="1" applyFill="1" applyBorder="1" applyAlignment="1">
      <alignment vertical="center" wrapText="1"/>
    </xf>
    <xf numFmtId="0" fontId="102" fillId="48" borderId="19" xfId="3" applyFont="1" applyFill="1" applyBorder="1" applyAlignment="1">
      <alignment horizontal="center" textRotation="90" wrapText="1"/>
    </xf>
    <xf numFmtId="0" fontId="103" fillId="48" borderId="19" xfId="3" applyFont="1" applyFill="1" applyBorder="1" applyAlignment="1">
      <alignment horizontal="center" textRotation="90" wrapText="1"/>
    </xf>
    <xf numFmtId="0" fontId="104" fillId="48" borderId="42" xfId="2" applyFont="1" applyFill="1" applyBorder="1" applyAlignment="1">
      <alignment horizontal="center" textRotation="90" wrapText="1"/>
    </xf>
    <xf numFmtId="0" fontId="105" fillId="48" borderId="19" xfId="4" applyFont="1" applyFill="1" applyBorder="1" applyAlignment="1">
      <alignment horizontal="center" textRotation="90" wrapText="1"/>
    </xf>
    <xf numFmtId="0" fontId="106" fillId="48" borderId="19" xfId="3" applyFont="1" applyFill="1" applyBorder="1" applyAlignment="1">
      <alignment horizontal="center" textRotation="90" wrapText="1"/>
    </xf>
    <xf numFmtId="0" fontId="107" fillId="48" borderId="19" xfId="4" applyFont="1" applyFill="1" applyBorder="1" applyAlignment="1">
      <alignment horizontal="center" textRotation="90" wrapText="1"/>
    </xf>
    <xf numFmtId="0" fontId="105" fillId="48" borderId="19" xfId="3" applyFont="1" applyFill="1" applyBorder="1" applyAlignment="1">
      <alignment horizontal="center" textRotation="90" wrapText="1"/>
    </xf>
    <xf numFmtId="0" fontId="108" fillId="48" borderId="19" xfId="2" applyFont="1" applyFill="1" applyBorder="1" applyAlignment="1">
      <alignment horizontal="center" textRotation="90" wrapText="1"/>
    </xf>
    <xf numFmtId="0" fontId="91" fillId="48" borderId="19" xfId="4" applyFont="1" applyFill="1" applyBorder="1" applyAlignment="1">
      <alignment horizontal="center" textRotation="90" wrapText="1"/>
    </xf>
    <xf numFmtId="0" fontId="109" fillId="48" borderId="19" xfId="3" applyFont="1" applyFill="1" applyBorder="1" applyAlignment="1">
      <alignment horizontal="center" textRotation="90" wrapText="1"/>
    </xf>
    <xf numFmtId="0" fontId="110" fillId="48" borderId="19" xfId="2" applyFont="1" applyFill="1" applyBorder="1" applyAlignment="1">
      <alignment horizontal="center" textRotation="90" wrapText="1"/>
    </xf>
    <xf numFmtId="0" fontId="111" fillId="48" borderId="19" xfId="2" applyFont="1" applyFill="1" applyBorder="1" applyAlignment="1">
      <alignment horizontal="center" textRotation="90" wrapText="1"/>
    </xf>
    <xf numFmtId="165" fontId="27" fillId="49" borderId="17" xfId="0" applyNumberFormat="1" applyFont="1" applyFill="1" applyBorder="1" applyAlignment="1">
      <alignment horizontal="center" vertical="center"/>
    </xf>
    <xf numFmtId="165" fontId="27" fillId="49" borderId="43" xfId="0" applyNumberFormat="1" applyFont="1" applyFill="1" applyBorder="1" applyAlignment="1">
      <alignment horizontal="center" vertical="center"/>
    </xf>
    <xf numFmtId="0" fontId="101" fillId="48" borderId="18" xfId="3" applyFont="1" applyFill="1" applyBorder="1"/>
    <xf numFmtId="0" fontId="114" fillId="48" borderId="0" xfId="3" applyFont="1" applyFill="1" applyBorder="1"/>
    <xf numFmtId="0" fontId="114" fillId="48" borderId="0" xfId="3" applyFont="1" applyFill="1" applyBorder="1" applyAlignment="1"/>
    <xf numFmtId="0" fontId="94" fillId="47" borderId="0" xfId="0" applyFont="1" applyFill="1" applyBorder="1" applyAlignment="1">
      <alignment horizontal="center" wrapText="1"/>
    </xf>
    <xf numFmtId="0" fontId="87" fillId="48" borderId="0" xfId="0" applyFont="1" applyFill="1" applyAlignment="1">
      <alignment horizontal="center"/>
    </xf>
    <xf numFmtId="0" fontId="87" fillId="11" borderId="38" xfId="19" applyFont="1" applyBorder="1" applyAlignment="1">
      <alignment horizontal="center" textRotation="90" wrapText="1"/>
    </xf>
    <xf numFmtId="0" fontId="87" fillId="11" borderId="39" xfId="19" applyFont="1" applyBorder="1" applyAlignment="1">
      <alignment horizontal="center" textRotation="90" wrapText="1"/>
    </xf>
    <xf numFmtId="0" fontId="87" fillId="10" borderId="38" xfId="18" applyFont="1" applyBorder="1" applyAlignment="1">
      <alignment horizontal="center" textRotation="90" wrapText="1"/>
    </xf>
    <xf numFmtId="0" fontId="87" fillId="10" borderId="39" xfId="18" applyFont="1" applyBorder="1" applyAlignment="1">
      <alignment horizontal="center" textRotation="90" wrapText="1"/>
    </xf>
    <xf numFmtId="0" fontId="113" fillId="12" borderId="39" xfId="20" applyFont="1" applyBorder="1" applyAlignment="1">
      <alignment horizontal="center" textRotation="90" wrapText="1"/>
    </xf>
    <xf numFmtId="0" fontId="113" fillId="9" borderId="39" xfId="17" applyFont="1" applyBorder="1" applyAlignment="1">
      <alignment horizontal="center" textRotation="90" wrapText="1"/>
    </xf>
    <xf numFmtId="165"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5" fontId="112" fillId="12" borderId="0" xfId="20" applyNumberFormat="1" applyFont="1" applyBorder="1" applyAlignment="1">
      <alignment horizontal="center" vertical="center"/>
    </xf>
    <xf numFmtId="165" fontId="113" fillId="9" borderId="10" xfId="17" applyNumberFormat="1" applyFont="1" applyBorder="1" applyAlignment="1">
      <alignment horizont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7"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39" xfId="35" applyFont="1" applyBorder="1" applyAlignment="1">
      <alignment horizontal="center" textRotation="90" wrapText="1"/>
    </xf>
    <xf numFmtId="0" fontId="112" fillId="28" borderId="38" xfId="36" applyFont="1" applyBorder="1" applyAlignment="1">
      <alignment horizontal="center" textRotation="90" wrapText="1"/>
    </xf>
    <xf numFmtId="0" fontId="87" fillId="26" borderId="39" xfId="34" applyFont="1" applyBorder="1" applyAlignment="1">
      <alignment horizontal="center" textRotation="90" wrapText="1"/>
    </xf>
    <xf numFmtId="0" fontId="112" fillId="25" borderId="38" xfId="33" applyFont="1" applyBorder="1" applyAlignment="1">
      <alignment horizontal="center" textRotation="90" wrapText="1"/>
    </xf>
    <xf numFmtId="0" fontId="113" fillId="29" borderId="40" xfId="37" applyFont="1" applyBorder="1" applyAlignment="1">
      <alignment horizontal="center" textRotation="90" wrapText="1"/>
    </xf>
    <xf numFmtId="165" fontId="87" fillId="27" borderId="10" xfId="35" applyNumberFormat="1" applyFont="1" applyBorder="1" applyAlignment="1">
      <alignment horizontal="center" vertical="center"/>
    </xf>
    <xf numFmtId="165" fontId="112" fillId="28" borderId="14" xfId="36" applyNumberFormat="1" applyFont="1" applyBorder="1" applyAlignment="1">
      <alignment horizontal="center" vertical="center"/>
    </xf>
    <xf numFmtId="165" fontId="112" fillId="29" borderId="14" xfId="37" applyNumberFormat="1" applyFont="1" applyBorder="1" applyAlignment="1">
      <alignment horizontal="center" vertical="center"/>
    </xf>
    <xf numFmtId="10" fontId="87" fillId="26" borderId="10" xfId="34" applyNumberFormat="1" applyFont="1" applyBorder="1" applyAlignment="1">
      <alignment horizontal="right" vertical="center"/>
    </xf>
    <xf numFmtId="165" fontId="112" fillId="25" borderId="14" xfId="33" applyNumberFormat="1" applyFont="1" applyBorder="1" applyAlignment="1">
      <alignment horizontal="center" vertical="center"/>
    </xf>
    <xf numFmtId="168" fontId="87" fillId="26" borderId="10" xfId="73" applyNumberFormat="1" applyFont="1" applyFill="1" applyBorder="1" applyAlignment="1">
      <alignment horizontal="right" vertical="center"/>
    </xf>
    <xf numFmtId="165" fontId="87" fillId="26" borderId="10" xfId="34" applyNumberFormat="1" applyFont="1" applyBorder="1" applyAlignment="1">
      <alignment horizontal="center" vertical="center"/>
    </xf>
    <xf numFmtId="165" fontId="112" fillId="25" borderId="0" xfId="33" applyNumberFormat="1" applyFont="1" applyBorder="1" applyAlignment="1">
      <alignment horizontal="center" vertical="center"/>
    </xf>
    <xf numFmtId="165" fontId="113"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166" fontId="90" fillId="47" borderId="0" xfId="73" applyNumberFormat="1"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180" fontId="87" fillId="26" borderId="10" xfId="34" applyNumberFormat="1" applyFont="1" applyBorder="1" applyAlignment="1">
      <alignment horizontal="right" vertical="center"/>
    </xf>
    <xf numFmtId="0" fontId="87" fillId="48" borderId="0" xfId="0" applyFont="1" applyFill="1" applyAlignment="1">
      <alignment horizontal="center" wrapText="1"/>
    </xf>
    <xf numFmtId="0" fontId="87" fillId="23" borderId="39" xfId="31" applyFont="1" applyBorder="1" applyAlignment="1">
      <alignment horizontal="center" textRotation="90" wrapText="1"/>
    </xf>
    <xf numFmtId="0" fontId="113" fillId="24" borderId="39" xfId="32" applyFont="1" applyBorder="1" applyAlignment="1">
      <alignment horizontal="center" textRotation="90" wrapText="1"/>
    </xf>
    <xf numFmtId="0" fontId="113" fillId="21" borderId="40" xfId="29" applyFont="1" applyBorder="1" applyAlignment="1">
      <alignment horizontal="center" textRotation="90" wrapText="1"/>
    </xf>
    <xf numFmtId="165" fontId="87" fillId="23" borderId="10" xfId="31" applyNumberFormat="1" applyFont="1" applyBorder="1" applyAlignment="1">
      <alignment horizontal="center" vertical="center"/>
    </xf>
    <xf numFmtId="165" fontId="113" fillId="24" borderId="10" xfId="32" applyNumberFormat="1" applyFont="1" applyBorder="1" applyAlignment="1">
      <alignment horizontal="center" vertical="center"/>
    </xf>
    <xf numFmtId="165" fontId="113" fillId="21" borderId="0" xfId="29" applyNumberFormat="1" applyFont="1" applyAlignment="1">
      <alignment horizontal="center" vertical="center"/>
    </xf>
    <xf numFmtId="0" fontId="90" fillId="47" borderId="0" xfId="0" applyFont="1" applyFill="1" applyBorder="1"/>
    <xf numFmtId="0" fontId="90" fillId="47" borderId="0" xfId="34" applyFont="1" applyFill="1" applyBorder="1" applyAlignment="1">
      <alignment horizontal="center" wrapText="1"/>
    </xf>
    <xf numFmtId="1" fontId="90" fillId="47" borderId="0" xfId="31" applyNumberFormat="1" applyFont="1" applyFill="1" applyBorder="1" applyAlignment="1">
      <alignment horizontal="center" vertical="center" wrapText="1"/>
    </xf>
    <xf numFmtId="1" fontId="116" fillId="47" borderId="0" xfId="32" applyNumberFormat="1" applyFont="1" applyFill="1" applyBorder="1" applyAlignment="1">
      <alignment horizontal="center" vertical="center" wrapText="1"/>
    </xf>
    <xf numFmtId="165" fontId="90" fillId="47" borderId="0" xfId="31" applyNumberFormat="1" applyFont="1" applyFill="1" applyBorder="1" applyAlignment="1">
      <alignment horizontal="center" vertical="center" wrapText="1"/>
    </xf>
    <xf numFmtId="0" fontId="116" fillId="47" borderId="0" xfId="32" applyFont="1" applyFill="1" applyBorder="1" applyAlignment="1">
      <alignment horizontal="center" vertical="center" wrapText="1"/>
    </xf>
    <xf numFmtId="165" fontId="117"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2" fontId="86" fillId="0" borderId="0" xfId="0" applyNumberFormat="1" applyFont="1" applyAlignment="1">
      <alignment horizontal="right"/>
    </xf>
    <xf numFmtId="165"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1" fillId="0" borderId="41" xfId="0" applyFont="1" applyFill="1" applyBorder="1" applyAlignment="1">
      <alignment horizontal="center"/>
    </xf>
    <xf numFmtId="0" fontId="118" fillId="0" borderId="0" xfId="0" applyFont="1"/>
    <xf numFmtId="0" fontId="118" fillId="0" borderId="0" xfId="71" applyFont="1"/>
    <xf numFmtId="0" fontId="118" fillId="0" borderId="0" xfId="71" applyFont="1" applyFill="1"/>
    <xf numFmtId="0" fontId="93" fillId="48" borderId="0" xfId="0" applyFont="1" applyFill="1" applyBorder="1" applyAlignment="1">
      <alignment horizontal="left" vertical="center" wrapText="1" indent="1"/>
    </xf>
    <xf numFmtId="0" fontId="92" fillId="48" borderId="0" xfId="0" applyFont="1" applyFill="1" applyBorder="1" applyAlignment="1">
      <alignment horizontal="left" indent="1"/>
    </xf>
    <xf numFmtId="0" fontId="80" fillId="0" borderId="0" xfId="286" applyFill="1" applyBorder="1" applyAlignment="1" applyProtection="1">
      <alignment horizontal="left" vertical="center" wrapText="1" indent="1"/>
    </xf>
    <xf numFmtId="0" fontId="96" fillId="48" borderId="20" xfId="0" applyFont="1" applyFill="1" applyBorder="1" applyAlignment="1">
      <alignment horizontal="left" wrapText="1" indent="1"/>
    </xf>
    <xf numFmtId="0" fontId="93" fillId="48" borderId="0" xfId="0" applyFont="1" applyFill="1" applyBorder="1" applyAlignment="1">
      <alignment horizontal="left" indent="1"/>
    </xf>
    <xf numFmtId="0" fontId="89" fillId="48" borderId="0" xfId="286" applyFont="1" applyFill="1" applyAlignment="1" applyProtection="1">
      <alignment horizontal="left" indent="1"/>
    </xf>
    <xf numFmtId="0" fontId="89" fillId="0" borderId="0" xfId="286" applyFont="1" applyAlignment="1" applyProtection="1">
      <alignment horizontal="left" indent="1"/>
    </xf>
    <xf numFmtId="0" fontId="99" fillId="0" borderId="0" xfId="0" applyFont="1" applyAlignment="1">
      <alignment horizontal="left" indent="1"/>
    </xf>
    <xf numFmtId="0" fontId="101" fillId="48" borderId="18" xfId="3" applyFont="1" applyFill="1" applyBorder="1" applyAlignment="1">
      <alignment horizontal="left" indent="1"/>
    </xf>
    <xf numFmtId="0" fontId="114" fillId="48" borderId="0" xfId="3"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29" xfId="0" applyFont="1" applyFill="1" applyBorder="1" applyAlignment="1">
      <alignment horizontal="left" vertical="top" wrapText="1" indent="1"/>
    </xf>
    <xf numFmtId="0" fontId="93" fillId="0" borderId="29" xfId="0" applyFont="1" applyFill="1" applyBorder="1" applyAlignment="1">
      <alignment horizontal="left" vertical="top" wrapText="1" indent="1"/>
    </xf>
    <xf numFmtId="0" fontId="93" fillId="66" borderId="20" xfId="0" applyFont="1" applyFill="1" applyBorder="1" applyAlignment="1">
      <alignment horizontal="left" vertical="top" wrapText="1" indent="1"/>
    </xf>
    <xf numFmtId="0" fontId="93" fillId="0" borderId="20" xfId="0" applyFont="1" applyFill="1" applyBorder="1" applyAlignment="1">
      <alignment horizontal="left" vertical="top" wrapText="1" indent="1"/>
    </xf>
    <xf numFmtId="0" fontId="93" fillId="67" borderId="20" xfId="0" applyFont="1" applyFill="1" applyBorder="1" applyAlignment="1">
      <alignment horizontal="left" vertical="top" wrapText="1" indent="1"/>
    </xf>
    <xf numFmtId="0" fontId="93" fillId="68" borderId="20" xfId="0" applyFont="1" applyFill="1" applyBorder="1" applyAlignment="1">
      <alignment horizontal="left" vertical="top" wrapText="1" indent="1"/>
    </xf>
    <xf numFmtId="0" fontId="93" fillId="47" borderId="20" xfId="0" applyFont="1" applyFill="1" applyBorder="1" applyAlignment="1">
      <alignment horizontal="left" vertical="top" wrapText="1" indent="1"/>
    </xf>
    <xf numFmtId="0" fontId="87" fillId="0" borderId="0" xfId="0" applyFont="1" applyFill="1" applyAlignment="1">
      <alignment horizontal="center" textRotation="90" wrapText="1"/>
    </xf>
    <xf numFmtId="0" fontId="113" fillId="29" borderId="38" xfId="37" applyFont="1" applyBorder="1" applyAlignment="1">
      <alignment horizontal="center" textRotation="90" wrapText="1"/>
    </xf>
    <xf numFmtId="0" fontId="87" fillId="0" borderId="0" xfId="0" applyFont="1" applyFill="1" applyAlignment="1">
      <alignment horizontal="left" indent="1"/>
    </xf>
    <xf numFmtId="0" fontId="87" fillId="0" borderId="0" xfId="0" applyFont="1" applyFill="1"/>
    <xf numFmtId="0" fontId="0" fillId="22" borderId="39" xfId="30" applyFont="1" applyBorder="1" applyAlignment="1">
      <alignment horizontal="center" textRotation="90" wrapText="1"/>
    </xf>
    <xf numFmtId="0" fontId="80" fillId="0" borderId="20" xfId="286" applyFill="1" applyBorder="1" applyAlignment="1" applyProtection="1">
      <alignment horizontal="left" vertical="top" wrapText="1" indent="1"/>
    </xf>
    <xf numFmtId="0" fontId="80" fillId="48" borderId="0" xfId="286" applyFill="1" applyAlignment="1" applyProtection="1">
      <alignment horizontal="left" indent="1"/>
    </xf>
    <xf numFmtId="165" fontId="27" fillId="73" borderId="17" xfId="0" applyNumberFormat="1" applyFont="1" applyFill="1" applyBorder="1" applyAlignment="1">
      <alignment horizontal="center" vertical="center"/>
    </xf>
    <xf numFmtId="165" fontId="27" fillId="67" borderId="17" xfId="0" applyNumberFormat="1" applyFont="1" applyFill="1" applyBorder="1" applyAlignment="1">
      <alignment horizontal="center" vertical="center"/>
    </xf>
    <xf numFmtId="165" fontId="27" fillId="74" borderId="17" xfId="0" applyNumberFormat="1" applyFont="1" applyFill="1" applyBorder="1" applyAlignment="1">
      <alignment horizontal="center" vertical="center"/>
    </xf>
    <xf numFmtId="165" fontId="27" fillId="73" borderId="46" xfId="0" applyNumberFormat="1" applyFont="1" applyFill="1" applyBorder="1" applyAlignment="1">
      <alignment horizontal="center" vertical="center"/>
    </xf>
    <xf numFmtId="165" fontId="27" fillId="74" borderId="44" xfId="0" applyNumberFormat="1" applyFont="1" applyFill="1" applyBorder="1" applyAlignment="1">
      <alignment horizontal="center" vertical="center"/>
    </xf>
    <xf numFmtId="165" fontId="27" fillId="75" borderId="16" xfId="0" applyNumberFormat="1" applyFont="1" applyFill="1" applyBorder="1" applyAlignment="1">
      <alignment horizontal="center" vertical="center"/>
    </xf>
    <xf numFmtId="165" fontId="27" fillId="49" borderId="48" xfId="0" applyNumberFormat="1" applyFont="1" applyFill="1" applyBorder="1" applyAlignment="1">
      <alignment horizontal="center" vertical="center"/>
    </xf>
    <xf numFmtId="165" fontId="27" fillId="49" borderId="49" xfId="0" applyNumberFormat="1" applyFont="1" applyFill="1" applyBorder="1" applyAlignment="1">
      <alignment horizontal="center" vertical="center"/>
    </xf>
    <xf numFmtId="0" fontId="88" fillId="0" borderId="0" xfId="0" applyFont="1" applyFill="1" applyAlignment="1">
      <alignment horizontal="center" vertical="center" wrapText="1"/>
    </xf>
    <xf numFmtId="0" fontId="86" fillId="48" borderId="0" xfId="0" applyFont="1" applyFill="1" applyAlignment="1">
      <alignment horizontal="center" vertical="center"/>
    </xf>
    <xf numFmtId="1" fontId="86" fillId="0" borderId="0" xfId="0" applyNumberFormat="1" applyFont="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14" fontId="86" fillId="0" borderId="0" xfId="0" applyNumberFormat="1" applyFont="1" applyAlignment="1">
      <alignment horizontal="center"/>
    </xf>
    <xf numFmtId="0" fontId="86" fillId="0" borderId="0" xfId="0" applyNumberFormat="1" applyFont="1" applyAlignment="1">
      <alignment horizontal="center"/>
    </xf>
    <xf numFmtId="165" fontId="27" fillId="73" borderId="47" xfId="0" applyNumberFormat="1" applyFont="1" applyFill="1" applyBorder="1" applyAlignment="1">
      <alignment horizontal="center" vertical="center"/>
    </xf>
    <xf numFmtId="0" fontId="0" fillId="0" borderId="0" xfId="0" applyAlignment="1">
      <alignment textRotation="90"/>
    </xf>
    <xf numFmtId="2" fontId="0" fillId="0" borderId="0" xfId="0" applyNumberFormat="1"/>
    <xf numFmtId="165" fontId="0" fillId="0" borderId="0" xfId="0" applyNumberFormat="1"/>
    <xf numFmtId="0" fontId="86" fillId="0" borderId="0" xfId="0" applyFont="1" applyFill="1" applyAlignment="1">
      <alignment horizontal="center"/>
    </xf>
    <xf numFmtId="0" fontId="88" fillId="48" borderId="0" xfId="0" applyFont="1" applyFill="1" applyAlignment="1">
      <alignment horizontal="center"/>
    </xf>
    <xf numFmtId="2" fontId="0" fillId="48" borderId="0" xfId="0" applyNumberFormat="1" applyFill="1"/>
    <xf numFmtId="0" fontId="87" fillId="69" borderId="0" xfId="0" applyFont="1" applyFill="1" applyAlignment="1"/>
    <xf numFmtId="0" fontId="87" fillId="76" borderId="0" xfId="0" applyFont="1" applyFill="1" applyAlignment="1">
      <alignment horizontal="center" textRotation="90" wrapText="1"/>
    </xf>
    <xf numFmtId="165" fontId="87" fillId="11" borderId="14" xfId="19" applyNumberFormat="1" applyFont="1" applyBorder="1" applyAlignment="1">
      <alignment horizontal="center" vertical="center"/>
    </xf>
    <xf numFmtId="0" fontId="87" fillId="76" borderId="0" xfId="0" applyFont="1" applyFill="1" applyAlignment="1"/>
    <xf numFmtId="10" fontId="87" fillId="10" borderId="51" xfId="18" applyNumberFormat="1" applyFont="1" applyBorder="1" applyAlignment="1">
      <alignment horizontal="center" vertical="center"/>
    </xf>
    <xf numFmtId="165" fontId="112" fillId="12" borderId="50" xfId="20" applyNumberFormat="1" applyFont="1" applyBorder="1" applyAlignment="1">
      <alignment horizontal="center" vertical="center"/>
    </xf>
    <xf numFmtId="165" fontId="112" fillId="12" borderId="10" xfId="20" applyNumberFormat="1" applyFont="1" applyBorder="1" applyAlignment="1">
      <alignment horizontal="center" vertical="center"/>
    </xf>
    <xf numFmtId="165" fontId="87" fillId="27" borderId="14" xfId="35" applyNumberFormat="1" applyFont="1" applyBorder="1" applyAlignment="1">
      <alignment horizontal="center" vertical="center"/>
    </xf>
    <xf numFmtId="0" fontId="86" fillId="48" borderId="0" xfId="0" applyNumberFormat="1" applyFont="1" applyFill="1" applyAlignment="1">
      <alignment horizontal="center"/>
    </xf>
    <xf numFmtId="0" fontId="113" fillId="24" borderId="40" xfId="32" applyFont="1" applyBorder="1" applyAlignment="1">
      <alignment horizontal="center" textRotation="90" wrapText="1"/>
    </xf>
    <xf numFmtId="165" fontId="113" fillId="24" borderId="0" xfId="32" applyNumberFormat="1" applyFont="1" applyBorder="1" applyAlignment="1">
      <alignment horizontal="center" vertical="center"/>
    </xf>
    <xf numFmtId="0" fontId="103" fillId="0" borderId="19" xfId="3" applyFont="1" applyFill="1" applyBorder="1" applyAlignment="1">
      <alignment horizontal="center" textRotation="90" wrapText="1"/>
    </xf>
    <xf numFmtId="0" fontId="86" fillId="0" borderId="0" xfId="0" applyNumberFormat="1" applyFont="1" applyFill="1" applyAlignment="1">
      <alignment horizontal="center"/>
    </xf>
    <xf numFmtId="0" fontId="101" fillId="0" borderId="52" xfId="0" applyFont="1" applyFill="1" applyBorder="1" applyAlignment="1">
      <alignment horizontal="center"/>
    </xf>
    <xf numFmtId="0" fontId="121" fillId="77" borderId="0" xfId="0" applyFont="1" applyFill="1" applyBorder="1"/>
    <xf numFmtId="0" fontId="0" fillId="0" borderId="0" xfId="0" applyAlignment="1">
      <alignment horizontal="left" vertical="top"/>
    </xf>
    <xf numFmtId="1" fontId="86" fillId="0" borderId="0" xfId="0" applyNumberFormat="1" applyFont="1" applyAlignment="1">
      <alignment horizontal="center"/>
    </xf>
    <xf numFmtId="0" fontId="115" fillId="69" borderId="0" xfId="0" applyFont="1" applyFill="1" applyAlignment="1"/>
    <xf numFmtId="0" fontId="115" fillId="76" borderId="0" xfId="0" applyFont="1" applyFill="1" applyAlignment="1"/>
    <xf numFmtId="0" fontId="123" fillId="48" borderId="0" xfId="0" applyFont="1" applyFill="1"/>
    <xf numFmtId="0" fontId="115" fillId="0" borderId="0" xfId="0" applyFont="1" applyFill="1" applyAlignment="1">
      <alignment horizontal="center" textRotation="90" wrapText="1"/>
    </xf>
    <xf numFmtId="0" fontId="115" fillId="76" borderId="0" xfId="0" applyFont="1" applyFill="1" applyAlignment="1">
      <alignment horizontal="center" textRotation="90" wrapText="1"/>
    </xf>
    <xf numFmtId="0" fontId="123" fillId="48" borderId="0" xfId="0" applyFont="1" applyFill="1" applyAlignment="1">
      <alignment horizontal="center" textRotation="90" wrapText="1"/>
    </xf>
    <xf numFmtId="0" fontId="124" fillId="0" borderId="0" xfId="0" applyFont="1" applyFill="1" applyAlignment="1">
      <alignment horizontal="center" vertical="center" wrapText="1"/>
    </xf>
    <xf numFmtId="0" fontId="124" fillId="0" borderId="0" xfId="0" applyFont="1" applyAlignment="1">
      <alignment horizontal="center" vertical="center" wrapText="1"/>
    </xf>
    <xf numFmtId="0" fontId="123" fillId="0" borderId="0" xfId="0" applyFont="1"/>
    <xf numFmtId="0" fontId="123" fillId="0" borderId="20" xfId="0" applyFont="1" applyBorder="1" applyAlignment="1">
      <alignment horizontal="center"/>
    </xf>
    <xf numFmtId="0" fontId="123" fillId="0" borderId="20" xfId="0" applyFont="1" applyBorder="1"/>
    <xf numFmtId="2" fontId="123" fillId="0" borderId="20" xfId="0" applyNumberFormat="1" applyFont="1" applyBorder="1"/>
    <xf numFmtId="165" fontId="123" fillId="0" borderId="20" xfId="0" applyNumberFormat="1" applyFont="1" applyBorder="1"/>
    <xf numFmtId="165" fontId="118" fillId="48" borderId="0" xfId="0" applyNumberFormat="1" applyFont="1" applyFill="1" applyAlignment="1">
      <alignment horizontal="center"/>
    </xf>
    <xf numFmtId="9" fontId="87" fillId="48" borderId="0" xfId="73" applyFont="1" applyFill="1"/>
    <xf numFmtId="2" fontId="87" fillId="48" borderId="0" xfId="0" applyNumberFormat="1" applyFont="1" applyFill="1"/>
    <xf numFmtId="0" fontId="14" fillId="48" borderId="0" xfId="0" applyFont="1" applyFill="1" applyBorder="1"/>
    <xf numFmtId="0" fontId="125" fillId="48" borderId="0" xfId="20" applyFont="1" applyFill="1" applyBorder="1"/>
    <xf numFmtId="0" fontId="123" fillId="66" borderId="0" xfId="0" applyFont="1" applyFill="1"/>
    <xf numFmtId="0" fontId="0" fillId="66" borderId="0" xfId="0" applyFill="1" applyAlignment="1">
      <alignment textRotation="90"/>
    </xf>
    <xf numFmtId="0" fontId="123" fillId="66" borderId="20" xfId="0" applyFont="1" applyFill="1" applyBorder="1"/>
    <xf numFmtId="9" fontId="123" fillId="66" borderId="20" xfId="73" applyFont="1" applyFill="1" applyBorder="1"/>
    <xf numFmtId="0" fontId="87" fillId="27" borderId="38" xfId="35" applyFont="1" applyBorder="1" applyAlignment="1">
      <alignment horizontal="center" textRotation="90" wrapText="1"/>
    </xf>
    <xf numFmtId="180" fontId="87" fillId="26" borderId="10" xfId="34" applyNumberFormat="1" applyFont="1" applyBorder="1" applyAlignment="1">
      <alignment horizontal="center" vertical="center"/>
    </xf>
    <xf numFmtId="0" fontId="0" fillId="48" borderId="0" xfId="0" applyFill="1" applyAlignment="1">
      <alignment horizontal="left"/>
    </xf>
    <xf numFmtId="0" fontId="83" fillId="48" borderId="0" xfId="0" applyFont="1" applyFill="1" applyAlignment="1">
      <alignment horizontal="left" vertical="top"/>
    </xf>
    <xf numFmtId="165" fontId="112" fillId="12" borderId="53" xfId="20" applyNumberFormat="1" applyFont="1" applyBorder="1" applyAlignment="1">
      <alignment horizontal="center" vertical="center"/>
    </xf>
    <xf numFmtId="165" fontId="112" fillId="12" borderId="54" xfId="20" applyNumberFormat="1" applyFont="1" applyBorder="1" applyAlignment="1">
      <alignment horizontal="center" vertical="center"/>
    </xf>
    <xf numFmtId="9" fontId="0" fillId="0" borderId="0" xfId="73" applyFont="1"/>
    <xf numFmtId="165" fontId="0" fillId="66" borderId="0" xfId="0" applyNumberFormat="1" applyFill="1"/>
    <xf numFmtId="165" fontId="0" fillId="75" borderId="0" xfId="0" applyNumberFormat="1" applyFill="1"/>
    <xf numFmtId="0" fontId="0" fillId="76" borderId="0" xfId="0" applyFill="1"/>
    <xf numFmtId="0" fontId="126" fillId="48" borderId="0" xfId="3" applyFont="1" applyFill="1" applyBorder="1" applyAlignment="1">
      <alignment horizontal="center" textRotation="90" wrapText="1"/>
    </xf>
    <xf numFmtId="0" fontId="126" fillId="48" borderId="0" xfId="3" applyFont="1" applyFill="1" applyBorder="1" applyAlignment="1">
      <alignment horizontal="center" textRotation="90"/>
    </xf>
    <xf numFmtId="0" fontId="126" fillId="66" borderId="0" xfId="3" applyFont="1" applyFill="1" applyBorder="1" applyAlignment="1">
      <alignment horizontal="center" textRotation="90" wrapText="1"/>
    </xf>
    <xf numFmtId="0" fontId="1" fillId="0" borderId="0" xfId="0" applyFont="1"/>
    <xf numFmtId="0" fontId="126" fillId="76" borderId="0" xfId="3" applyFont="1" applyFill="1" applyBorder="1" applyAlignment="1">
      <alignment horizontal="center" textRotation="90" wrapText="1"/>
    </xf>
    <xf numFmtId="0" fontId="126" fillId="75"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27" fillId="48" borderId="0" xfId="3" applyFont="1" applyFill="1" applyBorder="1" applyAlignment="1">
      <alignment horizontal="center" textRotation="90"/>
    </xf>
    <xf numFmtId="0" fontId="128" fillId="48" borderId="0" xfId="3" applyFont="1" applyFill="1" applyBorder="1" applyAlignment="1">
      <alignment horizontal="center" textRotation="90" wrapText="1"/>
    </xf>
    <xf numFmtId="0" fontId="129" fillId="48" borderId="0" xfId="3" applyFont="1" applyFill="1" applyBorder="1" applyAlignment="1">
      <alignment horizontal="center" textRotation="90" wrapText="1"/>
    </xf>
    <xf numFmtId="0" fontId="129" fillId="48" borderId="0" xfId="3" applyFont="1" applyFill="1" applyBorder="1" applyAlignment="1">
      <alignment horizontal="left" textRotation="90" wrapText="1"/>
    </xf>
    <xf numFmtId="0" fontId="114" fillId="48" borderId="0" xfId="3" applyFont="1" applyFill="1" applyBorder="1" applyAlignment="1">
      <alignment horizontal="left"/>
    </xf>
    <xf numFmtId="0" fontId="87" fillId="48" borderId="0" xfId="0" applyFont="1" applyFill="1" applyAlignment="1">
      <alignment horizontal="left"/>
    </xf>
    <xf numFmtId="0" fontId="114" fillId="48" borderId="0" xfId="3" applyFont="1" applyFill="1" applyBorder="1" applyAlignment="1">
      <alignment horizontal="center"/>
    </xf>
    <xf numFmtId="2" fontId="87" fillId="48" borderId="0" xfId="0" applyNumberFormat="1" applyFont="1" applyFill="1" applyAlignment="1">
      <alignment horizontal="center"/>
    </xf>
    <xf numFmtId="9" fontId="0" fillId="48" borderId="0" xfId="0" applyNumberFormat="1" applyFill="1" applyAlignment="1">
      <alignment horizontal="center"/>
    </xf>
    <xf numFmtId="0" fontId="0" fillId="0" borderId="0" xfId="0" applyFill="1" applyBorder="1" applyAlignment="1">
      <alignment vertical="top"/>
    </xf>
    <xf numFmtId="0" fontId="0" fillId="75" borderId="0" xfId="0" applyFill="1" applyAlignment="1">
      <alignment textRotation="90"/>
    </xf>
    <xf numFmtId="0" fontId="0" fillId="75" borderId="0" xfId="0" applyFill="1"/>
    <xf numFmtId="9" fontId="0" fillId="75" borderId="0" xfId="73" applyFont="1" applyFill="1"/>
    <xf numFmtId="0" fontId="87" fillId="75" borderId="0" xfId="0" applyFont="1" applyFill="1" applyAlignment="1">
      <alignment horizontal="left" indent="1"/>
    </xf>
    <xf numFmtId="0" fontId="113" fillId="28" borderId="38" xfId="36" applyFont="1" applyBorder="1" applyAlignment="1">
      <alignment horizontal="center" textRotation="90" wrapText="1"/>
    </xf>
    <xf numFmtId="0" fontId="93" fillId="0" borderId="20" xfId="0" applyFont="1" applyFill="1" applyBorder="1" applyAlignment="1">
      <alignment vertical="top" wrapText="1"/>
    </xf>
    <xf numFmtId="0" fontId="93" fillId="66" borderId="29" xfId="0" applyFont="1" applyFill="1" applyBorder="1" applyAlignment="1">
      <alignment vertical="top" wrapText="1"/>
    </xf>
    <xf numFmtId="0" fontId="93" fillId="0" borderId="15" xfId="0" applyFont="1" applyFill="1" applyBorder="1" applyAlignment="1">
      <alignment vertical="top" wrapText="1"/>
    </xf>
    <xf numFmtId="0" fontId="93" fillId="0" borderId="0" xfId="0" applyFont="1" applyFill="1" applyBorder="1" applyAlignment="1">
      <alignment vertical="top" wrapText="1"/>
    </xf>
    <xf numFmtId="0" fontId="80" fillId="0" borderId="20" xfId="286" applyFill="1" applyBorder="1" applyAlignment="1" applyProtection="1">
      <alignment vertical="top" wrapText="1"/>
    </xf>
    <xf numFmtId="0" fontId="93" fillId="67" borderId="20" xfId="0" applyFont="1" applyFill="1" applyBorder="1" applyAlignment="1">
      <alignment vertical="top" wrapText="1"/>
    </xf>
    <xf numFmtId="0" fontId="93" fillId="68" borderId="20" xfId="0" applyFont="1" applyFill="1" applyBorder="1" applyAlignment="1">
      <alignment vertical="top" wrapText="1"/>
    </xf>
    <xf numFmtId="0" fontId="87" fillId="0" borderId="20" xfId="0" applyFont="1" applyFill="1" applyBorder="1" applyAlignment="1">
      <alignment vertical="top" wrapText="1"/>
    </xf>
    <xf numFmtId="168" fontId="90" fillId="47" borderId="0" xfId="73" applyNumberFormat="1" applyFont="1" applyFill="1" applyAlignment="1">
      <alignment horizontal="center" vertical="center"/>
    </xf>
    <xf numFmtId="165" fontId="1" fillId="22" borderId="10" xfId="30" applyNumberFormat="1" applyBorder="1" applyAlignment="1">
      <alignment horizontal="right" vertical="center"/>
    </xf>
    <xf numFmtId="0" fontId="87" fillId="48" borderId="0" xfId="0" applyFont="1" applyFill="1" applyAlignment="1">
      <alignment horizontal="center" textRotation="90" wrapText="1"/>
    </xf>
    <xf numFmtId="1" fontId="90" fillId="47" borderId="0" xfId="73" applyNumberFormat="1" applyFont="1" applyFill="1" applyBorder="1" applyAlignment="1">
      <alignment horizontal="center" vertical="center" wrapText="1"/>
    </xf>
    <xf numFmtId="0" fontId="1" fillId="27" borderId="39" xfId="35" applyBorder="1" applyAlignment="1">
      <alignment horizontal="center" textRotation="90" wrapText="1"/>
    </xf>
    <xf numFmtId="165" fontId="1" fillId="27" borderId="10" xfId="35" applyNumberFormat="1" applyBorder="1" applyAlignment="1">
      <alignment horizontal="center" vertical="center"/>
    </xf>
    <xf numFmtId="0" fontId="101" fillId="47" borderId="28" xfId="0" applyFont="1" applyFill="1" applyBorder="1" applyAlignment="1">
      <alignment horizontal="center" vertical="center" wrapText="1"/>
    </xf>
    <xf numFmtId="0" fontId="25" fillId="69" borderId="0" xfId="68" applyFill="1" applyBorder="1" applyAlignment="1">
      <alignment horizontal="center"/>
    </xf>
    <xf numFmtId="0" fontId="0" fillId="71" borderId="0" xfId="0" applyFill="1" applyBorder="1" applyAlignment="1">
      <alignment horizontal="center"/>
    </xf>
    <xf numFmtId="0" fontId="87" fillId="72" borderId="0" xfId="0" applyFont="1" applyFill="1" applyBorder="1" applyAlignment="1">
      <alignment horizontal="center"/>
    </xf>
    <xf numFmtId="0" fontId="87" fillId="69" borderId="0" xfId="0" applyFont="1" applyFill="1" applyAlignment="1">
      <alignment horizontal="center"/>
    </xf>
    <xf numFmtId="0" fontId="87" fillId="69" borderId="28" xfId="0" applyFont="1" applyFill="1" applyBorder="1" applyAlignment="1">
      <alignment horizontal="center"/>
    </xf>
    <xf numFmtId="0" fontId="115" fillId="70" borderId="0" xfId="0" applyFont="1" applyFill="1" applyBorder="1" applyAlignment="1">
      <alignment horizontal="center"/>
    </xf>
    <xf numFmtId="0" fontId="112" fillId="25" borderId="40" xfId="33" applyFont="1" applyBorder="1" applyAlignment="1">
      <alignment horizontal="center" textRotation="90" wrapText="1"/>
    </xf>
    <xf numFmtId="0" fontId="0" fillId="48" borderId="0" xfId="0" applyFill="1" applyBorder="1" applyAlignment="1"/>
    <xf numFmtId="0" fontId="87" fillId="48" borderId="0" xfId="0" applyFont="1" applyFill="1" applyBorder="1" applyAlignment="1"/>
    <xf numFmtId="0" fontId="115" fillId="48" borderId="0" xfId="0" applyFont="1" applyFill="1" applyBorder="1" applyAlignment="1"/>
    <xf numFmtId="0" fontId="25" fillId="48" borderId="0" xfId="68" applyFill="1" applyBorder="1" applyAlignment="1"/>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FF99"/>
      <color rgb="FFFAA4EA"/>
      <color rgb="FF6BAED6"/>
      <color rgb="FF323232"/>
      <color rgb="FFCE3327"/>
      <color rgb="FF7E935B"/>
      <color rgb="FF386192"/>
      <color rgb="FFF79751"/>
      <color rgb="FFFF6600"/>
      <color rgb="FF238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347265</xdr:rowOff>
    </xdr:from>
    <xdr:to>
      <xdr:col>0</xdr:col>
      <xdr:colOff>1432440</xdr:colOff>
      <xdr:row>2</xdr:row>
      <xdr:rowOff>53693</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347265"/>
          <a:ext cx="1432440" cy="629162"/>
        </a:xfrm>
        <a:prstGeom prst="rect">
          <a:avLst/>
        </a:prstGeom>
      </xdr:spPr>
    </xdr:pic>
    <xdr:clientData/>
  </xdr:twoCellAnchor>
  <xdr:twoCellAnchor editAs="oneCell">
    <xdr:from>
      <xdr:col>0</xdr:col>
      <xdr:colOff>272143</xdr:colOff>
      <xdr:row>8</xdr:row>
      <xdr:rowOff>50381</xdr:rowOff>
    </xdr:from>
    <xdr:to>
      <xdr:col>0</xdr:col>
      <xdr:colOff>6306548</xdr:colOff>
      <xdr:row>8</xdr:row>
      <xdr:rowOff>4558308</xdr:rowOff>
    </xdr:to>
    <xdr:pic>
      <xdr:nvPicPr>
        <xdr:cNvPr id="94" name="Picture 9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43" y="3452167"/>
          <a:ext cx="6034405" cy="450792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1</xdr:row>
      <xdr:rowOff>76200</xdr:rowOff>
    </xdr:from>
    <xdr:to>
      <xdr:col>1</xdr:col>
      <xdr:colOff>193575</xdr:colOff>
      <xdr:row>1</xdr:row>
      <xdr:rowOff>600501</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 y="266700"/>
          <a:ext cx="1193700" cy="5243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1193700</xdr:colOff>
      <xdr:row>0</xdr:row>
      <xdr:rowOff>524301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1193700</xdr:colOff>
      <xdr:row>1</xdr:row>
      <xdr:rowOff>171877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051"/>
          <a:ext cx="1193700"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68036</xdr:colOff>
      <xdr:row>1</xdr:row>
      <xdr:rowOff>158750</xdr:rowOff>
    </xdr:from>
    <xdr:to>
      <xdr:col>1</xdr:col>
      <xdr:colOff>25754</xdr:colOff>
      <xdr:row>1</xdr:row>
      <xdr:rowOff>683051</xdr:rowOff>
    </xdr:to>
    <xdr:pic>
      <xdr:nvPicPr>
        <xdr:cNvPr id="4" name="Picture 3"/>
        <xdr:cNvPicPr>
          <a:picLocks noChangeAspect="1"/>
        </xdr:cNvPicPr>
      </xdr:nvPicPr>
      <xdr:blipFill>
        <a:blip xmlns:r="http://schemas.openxmlformats.org/officeDocument/2006/relationships" r:embed="rId1"/>
        <a:stretch>
          <a:fillRect/>
        </a:stretch>
      </xdr:blipFill>
      <xdr:spPr>
        <a:xfrm>
          <a:off x="68036" y="362857"/>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xdr:row>
      <xdr:rowOff>57150</xdr:rowOff>
    </xdr:from>
    <xdr:to>
      <xdr:col>0</xdr:col>
      <xdr:colOff>1212750</xdr:colOff>
      <xdr:row>1</xdr:row>
      <xdr:rowOff>581451</xdr:rowOff>
    </xdr:to>
    <xdr:pic>
      <xdr:nvPicPr>
        <xdr:cNvPr id="4" name="Picture 3"/>
        <xdr:cNvPicPr>
          <a:picLocks noChangeAspect="1"/>
        </xdr:cNvPicPr>
      </xdr:nvPicPr>
      <xdr:blipFill>
        <a:blip xmlns:r="http://schemas.openxmlformats.org/officeDocument/2006/relationships" r:embed="rId1"/>
        <a:stretch>
          <a:fillRect/>
        </a:stretch>
      </xdr:blipFill>
      <xdr:spPr>
        <a:xfrm>
          <a:off x="19050" y="247650"/>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1</xdr:row>
      <xdr:rowOff>76200</xdr:rowOff>
    </xdr:from>
    <xdr:to>
      <xdr:col>0</xdr:col>
      <xdr:colOff>1279425</xdr:colOff>
      <xdr:row>1</xdr:row>
      <xdr:rowOff>600501</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266700"/>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1</xdr:row>
      <xdr:rowOff>552876</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ubnational/LAC"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1.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vanderbilt.edu/lapop/about-americasbarometer.php" TargetMode="External"/><Relationship Id="rId13" Type="http://schemas.openxmlformats.org/officeDocument/2006/relationships/hyperlink" Target="http://www.fao.org/nr/lada/gladis/glad_ind/" TargetMode="External"/><Relationship Id="rId18" Type="http://schemas.openxmlformats.org/officeDocument/2006/relationships/hyperlink" Target="https://data.unodc.org/" TargetMode="External"/><Relationship Id="rId26" Type="http://schemas.openxmlformats.org/officeDocument/2006/relationships/hyperlink" Target="http://data.worldbank.org/indicator/SI.POV.NAHC,%20VU_SEV_PD_PHC_PovertyIndicators_CAR_2016" TargetMode="External"/><Relationship Id="rId3" Type="http://schemas.openxmlformats.org/officeDocument/2006/relationships/hyperlink" Target="http://www.paho.org/hq/index.php?option=com_topics&amp;view=article&amp;id=1&amp;Itemid=40734" TargetMode="External"/><Relationship Id="rId21" Type="http://schemas.openxmlformats.org/officeDocument/2006/relationships/hyperlink" Target="http://data.uis.unesco.org/" TargetMode="External"/><Relationship Id="rId7" Type="http://schemas.openxmlformats.org/officeDocument/2006/relationships/hyperlink" Target="http://unstats.un.org/sdgs/indicators/database/?indicator=1.3.1" TargetMode="External"/><Relationship Id="rId12" Type="http://schemas.openxmlformats.org/officeDocument/2006/relationships/hyperlink" Target="http://data.uis.unesco.org/" TargetMode="External"/><Relationship Id="rId17" Type="http://schemas.openxmlformats.org/officeDocument/2006/relationships/hyperlink" Target="http://www.fao.org/nr/water/aquastat/data/query/results.html" TargetMode="External"/><Relationship Id="rId25" Type="http://schemas.openxmlformats.org/officeDocument/2006/relationships/hyperlink" Target="http://popstats.unhcr.org/en/asylum_seekers" TargetMode="External"/><Relationship Id="rId2" Type="http://schemas.openxmlformats.org/officeDocument/2006/relationships/hyperlink" Target="http://www.fao.org/forestry/fra" TargetMode="External"/><Relationship Id="rId16" Type="http://schemas.openxmlformats.org/officeDocument/2006/relationships/hyperlink" Target="http://www.fao.org/nr/lada/gladis/glad_ind/" TargetMode="External"/><Relationship Id="rId20" Type="http://schemas.openxmlformats.org/officeDocument/2006/relationships/hyperlink" Target="https://www.unicef.org/wash/schools/files/Advancing_WASH_in_Schools_Monitoring(1).pdf" TargetMode="External"/><Relationship Id="rId29" Type="http://schemas.openxmlformats.org/officeDocument/2006/relationships/hyperlink" Target="http://hdr.undp.org/en/indicators/38606" TargetMode="External"/><Relationship Id="rId1" Type="http://schemas.openxmlformats.org/officeDocument/2006/relationships/hyperlink" Target="http://faostat3.fao.org/download/D/FS/E" TargetMode="External"/><Relationship Id="rId6" Type="http://schemas.openxmlformats.org/officeDocument/2006/relationships/hyperlink" Target="http://data.un.org/Data.aspx?q=urban+slum&amp;d=SDGs&amp;f=series%3aEN_LND_SLUM" TargetMode="External"/><Relationship Id="rId11" Type="http://schemas.openxmlformats.org/officeDocument/2006/relationships/hyperlink" Target="http://www.paho.org/data/index.php/en/indicators/health-systems-core-en/410-expenditure-en.html" TargetMode="External"/><Relationship Id="rId24" Type="http://schemas.openxmlformats.org/officeDocument/2006/relationships/hyperlink" Target="http://databank.worldbank.org/data/reports.aspx?source=2&amp;series=NY.ADJ.AEDU.GN.ZS" TargetMode="External"/><Relationship Id="rId32" Type="http://schemas.openxmlformats.org/officeDocument/2006/relationships/printerSettings" Target="../printerSettings/printerSettings16.bin"/><Relationship Id="rId5" Type="http://schemas.openxmlformats.org/officeDocument/2006/relationships/hyperlink" Target="http://www.iadb.org/es/temas/desastres-naturales/indicadores-de-riesgo-de-desastres,2696.html" TargetMode="External"/><Relationship Id="rId15" Type="http://schemas.openxmlformats.org/officeDocument/2006/relationships/hyperlink" Target="http://www.fao.org/nr/lada/gladis/glad_ind/" TargetMode="External"/><Relationship Id="rId23" Type="http://schemas.openxmlformats.org/officeDocument/2006/relationships/hyperlink" Target="http://data.uis.unesco.org/" TargetMode="External"/><Relationship Id="rId28" Type="http://schemas.openxmlformats.org/officeDocument/2006/relationships/hyperlink" Target="http://data.worldbank.org/indicator/SL.EMP.VULN.ZS" TargetMode="External"/><Relationship Id="rId10" Type="http://schemas.openxmlformats.org/officeDocument/2006/relationships/hyperlink" Target="http://www.paho.org/data/index.php/en/indicators/health-systems-core-en/410-expenditure-en.html" TargetMode="External"/><Relationship Id="rId19" Type="http://schemas.openxmlformats.org/officeDocument/2006/relationships/hyperlink" Target="https://data.unodc.org/" TargetMode="External"/><Relationship Id="rId31" Type="http://schemas.openxmlformats.org/officeDocument/2006/relationships/hyperlink" Target="http://data.unicef.org/topic/nutrition/low-birthweight/" TargetMode="External"/><Relationship Id="rId4" Type="http://schemas.openxmlformats.org/officeDocument/2006/relationships/hyperlink" Target="http://data.worldbank.org/indicator/SP.POP.DPND" TargetMode="External"/><Relationship Id="rId9" Type="http://schemas.openxmlformats.org/officeDocument/2006/relationships/hyperlink" Target="https://www.unicef.org/wash/schools/files/Advancing_WASH_in_Schools_Monitoring(1).pdf" TargetMode="External"/><Relationship Id="rId14" Type="http://schemas.openxmlformats.org/officeDocument/2006/relationships/hyperlink" Target="http://www.fao.org/nr/lada/gladis/glad_ind/" TargetMode="External"/><Relationship Id="rId22" Type="http://schemas.openxmlformats.org/officeDocument/2006/relationships/hyperlink" Target="http://data.uis.unesco.org/" TargetMode="External"/><Relationship Id="rId27" Type="http://schemas.openxmlformats.org/officeDocument/2006/relationships/hyperlink" Target="http://data.worldbank.org/indicator/BX.TRF.PWKR.DT.GD.ZS" TargetMode="External"/><Relationship Id="rId30" Type="http://schemas.openxmlformats.org/officeDocument/2006/relationships/hyperlink" Target="http://data.unicef.org/nutrition/malnutrition.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zoomScaleNormal="100" workbookViewId="0"/>
  </sheetViews>
  <sheetFormatPr defaultColWidth="9.140625" defaultRowHeight="15" x14ac:dyDescent="0.25"/>
  <cols>
    <col min="1" max="1" width="101.5703125" style="3" customWidth="1"/>
    <col min="2" max="16384" width="9.140625" style="3"/>
  </cols>
  <sheetData>
    <row r="1" spans="1:1" ht="52.5" customHeight="1" x14ac:dyDescent="0.35">
      <c r="A1" s="45" t="s">
        <v>1015</v>
      </c>
    </row>
    <row r="2" spans="1:1" ht="20.25" customHeight="1" x14ac:dyDescent="0.25">
      <c r="A2" s="21" t="s">
        <v>1032</v>
      </c>
    </row>
    <row r="3" spans="1:1" ht="7.5" customHeight="1" x14ac:dyDescent="0.25">
      <c r="A3" s="6"/>
    </row>
    <row r="4" spans="1:1" ht="6.75" customHeight="1" x14ac:dyDescent="0.25">
      <c r="A4" s="16"/>
    </row>
    <row r="5" spans="1:1" x14ac:dyDescent="0.25">
      <c r="A5" s="110" t="s">
        <v>114</v>
      </c>
    </row>
    <row r="6" spans="1:1" ht="19.5" customHeight="1" x14ac:dyDescent="0.25">
      <c r="A6" s="109" t="s">
        <v>171</v>
      </c>
    </row>
    <row r="7" spans="1:1" ht="140.25" x14ac:dyDescent="0.25">
      <c r="A7" s="108" t="s">
        <v>451</v>
      </c>
    </row>
    <row r="8" spans="1:1" ht="6.75" customHeight="1" x14ac:dyDescent="0.25">
      <c r="A8" s="5"/>
    </row>
    <row r="9" spans="1:1" ht="370.5" customHeight="1" x14ac:dyDescent="0.25">
      <c r="A9" s="225"/>
    </row>
    <row r="10" spans="1:1" s="17" customFormat="1" ht="42" customHeight="1" x14ac:dyDescent="0.2">
      <c r="A10" s="111" t="s">
        <v>394</v>
      </c>
    </row>
    <row r="11" spans="1:1" ht="24" customHeight="1" x14ac:dyDescent="0.25">
      <c r="A11" s="112" t="s">
        <v>115</v>
      </c>
    </row>
    <row r="12" spans="1:1" ht="15.75" customHeight="1" x14ac:dyDescent="0.25">
      <c r="A12" s="135" t="s">
        <v>1030</v>
      </c>
    </row>
    <row r="13" spans="1:1" ht="9" customHeight="1" x14ac:dyDescent="0.25">
      <c r="A13" s="113"/>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6"/>
  <sheetViews>
    <sheetView showGridLines="0" workbookViewId="0">
      <pane xSplit="3" ySplit="3" topLeftCell="BM4" activePane="bottomRight" state="frozen"/>
      <selection activeCell="B2" sqref="B2"/>
      <selection pane="topRight" activeCell="B2" sqref="B2"/>
      <selection pane="bottomLeft" activeCell="B2" sqref="B2"/>
      <selection pane="bottomRight" activeCell="BB3" sqref="BB3"/>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B1" s="158"/>
      <c r="C1" s="158"/>
      <c r="D1" s="158"/>
      <c r="E1" s="158"/>
      <c r="F1" s="158"/>
      <c r="G1" s="158"/>
      <c r="H1" s="158"/>
      <c r="I1" s="158"/>
      <c r="J1" s="158"/>
      <c r="K1" s="158"/>
      <c r="L1" s="158"/>
      <c r="M1" s="161"/>
      <c r="N1" s="161"/>
      <c r="O1" s="161"/>
      <c r="P1" s="161"/>
      <c r="Q1" s="158"/>
      <c r="R1" s="158"/>
      <c r="S1" s="158"/>
      <c r="T1" s="158"/>
      <c r="U1" s="161"/>
      <c r="V1" s="161"/>
      <c r="W1" s="161"/>
      <c r="X1" s="158"/>
      <c r="Y1" s="161"/>
      <c r="Z1" s="161"/>
      <c r="AA1" s="161"/>
      <c r="AB1" s="161"/>
      <c r="AC1" s="161"/>
      <c r="AD1" s="161"/>
      <c r="AE1" s="158"/>
      <c r="AF1" s="161"/>
      <c r="AG1" s="161"/>
      <c r="AH1" s="158"/>
      <c r="AI1" s="158"/>
      <c r="AJ1" s="161"/>
      <c r="AK1" s="158"/>
      <c r="AL1" s="158"/>
      <c r="AM1" s="161"/>
      <c r="AN1" s="158"/>
      <c r="AO1" s="161"/>
      <c r="AP1" s="161"/>
      <c r="AQ1" s="158"/>
      <c r="AR1" s="158"/>
      <c r="AS1" s="158"/>
      <c r="AT1" s="161"/>
      <c r="AU1" s="158"/>
      <c r="AV1" s="158"/>
      <c r="AW1" s="158"/>
      <c r="AX1" s="158"/>
      <c r="AY1" s="158"/>
      <c r="AZ1" s="158"/>
      <c r="BA1" s="161"/>
      <c r="BB1" s="161"/>
      <c r="BC1" s="158"/>
      <c r="BD1" s="158"/>
      <c r="BE1" s="161"/>
      <c r="BF1" s="158"/>
      <c r="BG1" s="158"/>
      <c r="BH1" s="158"/>
      <c r="BI1" s="161"/>
      <c r="BJ1" s="158"/>
      <c r="BK1" s="158"/>
      <c r="BL1" s="161"/>
      <c r="BM1" s="161"/>
      <c r="BN1" s="161"/>
      <c r="BO1" s="161"/>
      <c r="BP1" s="158"/>
      <c r="BQ1" s="158"/>
      <c r="BR1" s="158"/>
      <c r="BS1" s="158"/>
      <c r="BT1" s="158"/>
      <c r="BU1" s="158"/>
      <c r="BV1" s="161"/>
      <c r="BW1" s="161"/>
      <c r="BX1" s="161"/>
      <c r="BY1" s="161"/>
      <c r="BZ1" s="161"/>
      <c r="CA1" s="161"/>
      <c r="CB1" s="161"/>
      <c r="CC1" s="158"/>
      <c r="CD1" s="158"/>
      <c r="CE1" s="158"/>
      <c r="CF1" s="158"/>
    </row>
    <row r="2" spans="1:85" s="15" customFormat="1" ht="121.5" customHeight="1" x14ac:dyDescent="0.2">
      <c r="A2" s="15" t="s">
        <v>594</v>
      </c>
      <c r="B2" s="131" t="s">
        <v>75</v>
      </c>
      <c r="C2" s="132" t="s">
        <v>64</v>
      </c>
      <c r="D2" s="129" t="s">
        <v>121</v>
      </c>
      <c r="E2" s="129" t="s">
        <v>122</v>
      </c>
      <c r="F2" s="129" t="s">
        <v>454</v>
      </c>
      <c r="G2" s="129" t="s">
        <v>455</v>
      </c>
      <c r="H2" s="129" t="s">
        <v>456</v>
      </c>
      <c r="I2" s="129" t="s">
        <v>457</v>
      </c>
      <c r="J2" s="129" t="s">
        <v>463</v>
      </c>
      <c r="K2" s="129" t="s">
        <v>422</v>
      </c>
      <c r="L2" s="129" t="s">
        <v>423</v>
      </c>
      <c r="M2" s="159" t="s">
        <v>595</v>
      </c>
      <c r="N2" s="159" t="s">
        <v>603</v>
      </c>
      <c r="O2" s="159" t="s">
        <v>604</v>
      </c>
      <c r="P2" s="159" t="s">
        <v>605</v>
      </c>
      <c r="Q2" s="129" t="s">
        <v>403</v>
      </c>
      <c r="R2" s="129" t="s">
        <v>440</v>
      </c>
      <c r="S2" s="129" t="s">
        <v>532</v>
      </c>
      <c r="T2" s="129" t="s">
        <v>533</v>
      </c>
      <c r="U2" s="159" t="s">
        <v>609</v>
      </c>
      <c r="V2" s="159" t="s">
        <v>608</v>
      </c>
      <c r="W2" s="159" t="s">
        <v>937</v>
      </c>
      <c r="X2" s="129" t="s">
        <v>81</v>
      </c>
      <c r="Y2" s="159" t="s">
        <v>943</v>
      </c>
      <c r="Z2" s="159" t="s">
        <v>944</v>
      </c>
      <c r="AA2" s="159" t="s">
        <v>611</v>
      </c>
      <c r="AB2" s="159" t="s">
        <v>615</v>
      </c>
      <c r="AC2" s="159" t="s">
        <v>618</v>
      </c>
      <c r="AD2" s="159" t="s">
        <v>621</v>
      </c>
      <c r="AE2" s="129" t="s">
        <v>163</v>
      </c>
      <c r="AF2" s="159" t="s">
        <v>629</v>
      </c>
      <c r="AG2" s="159" t="s">
        <v>631</v>
      </c>
      <c r="AH2" s="129" t="s">
        <v>489</v>
      </c>
      <c r="AI2" s="129" t="s">
        <v>161</v>
      </c>
      <c r="AJ2" s="159" t="s">
        <v>666</v>
      </c>
      <c r="AK2" s="129" t="s">
        <v>497</v>
      </c>
      <c r="AL2" s="129" t="s">
        <v>93</v>
      </c>
      <c r="AM2" s="159" t="s">
        <v>627</v>
      </c>
      <c r="AN2" s="129" t="s">
        <v>162</v>
      </c>
      <c r="AO2" s="159" t="s">
        <v>667</v>
      </c>
      <c r="AP2" s="159" t="s">
        <v>668</v>
      </c>
      <c r="AQ2" s="129" t="s">
        <v>548</v>
      </c>
      <c r="AR2" s="129" t="s">
        <v>80</v>
      </c>
      <c r="AS2" s="129" t="s">
        <v>164</v>
      </c>
      <c r="AT2" s="159" t="s">
        <v>614</v>
      </c>
      <c r="AU2" s="129" t="s">
        <v>165</v>
      </c>
      <c r="AV2" s="129" t="s">
        <v>165</v>
      </c>
      <c r="AW2" s="129" t="s">
        <v>165</v>
      </c>
      <c r="AX2" s="129" t="s">
        <v>166</v>
      </c>
      <c r="AY2" s="129" t="s">
        <v>167</v>
      </c>
      <c r="AZ2" s="129" t="s">
        <v>87</v>
      </c>
      <c r="BA2" s="159" t="s">
        <v>634</v>
      </c>
      <c r="BB2" s="159" t="s">
        <v>636</v>
      </c>
      <c r="BC2" s="129" t="s">
        <v>103</v>
      </c>
      <c r="BD2" s="129" t="s">
        <v>104</v>
      </c>
      <c r="BE2" s="159" t="s">
        <v>633</v>
      </c>
      <c r="BF2" s="129" t="s">
        <v>105</v>
      </c>
      <c r="BG2" s="129" t="s">
        <v>106</v>
      </c>
      <c r="BH2" s="129" t="s">
        <v>126</v>
      </c>
      <c r="BI2" s="159" t="s">
        <v>640</v>
      </c>
      <c r="BJ2" s="129" t="s">
        <v>66</v>
      </c>
      <c r="BK2" s="129" t="s">
        <v>94</v>
      </c>
      <c r="BL2" s="159" t="s">
        <v>648</v>
      </c>
      <c r="BM2" s="159" t="s">
        <v>652</v>
      </c>
      <c r="BN2" s="159" t="s">
        <v>653</v>
      </c>
      <c r="BO2" s="159" t="s">
        <v>655</v>
      </c>
      <c r="BP2" s="129" t="s">
        <v>67</v>
      </c>
      <c r="BQ2" s="129" t="s">
        <v>68</v>
      </c>
      <c r="BR2" s="129" t="s">
        <v>69</v>
      </c>
      <c r="BS2" s="129" t="s">
        <v>460</v>
      </c>
      <c r="BT2" s="129" t="s">
        <v>83</v>
      </c>
      <c r="BU2" s="129" t="s">
        <v>82</v>
      </c>
      <c r="BV2" s="159" t="s">
        <v>659</v>
      </c>
      <c r="BW2" s="159" t="s">
        <v>660</v>
      </c>
      <c r="BX2" s="159" t="s">
        <v>677</v>
      </c>
      <c r="BY2" s="159" t="s">
        <v>676</v>
      </c>
      <c r="BZ2" s="159" t="s">
        <v>681</v>
      </c>
      <c r="CA2" s="159" t="s">
        <v>679</v>
      </c>
      <c r="CB2" s="159" t="s">
        <v>678</v>
      </c>
      <c r="CC2" s="129" t="s">
        <v>491</v>
      </c>
      <c r="CD2" s="129" t="s">
        <v>513</v>
      </c>
      <c r="CE2" s="129" t="s">
        <v>535</v>
      </c>
      <c r="CF2" s="129" t="s">
        <v>400</v>
      </c>
    </row>
    <row r="3" spans="1:85" x14ac:dyDescent="0.25">
      <c r="B3" s="120" t="s">
        <v>904</v>
      </c>
      <c r="C3" s="102"/>
      <c r="D3" s="144">
        <v>2014</v>
      </c>
      <c r="E3" s="144">
        <v>2014</v>
      </c>
      <c r="F3" s="144">
        <v>2014</v>
      </c>
      <c r="G3" s="144">
        <v>2014</v>
      </c>
      <c r="H3" s="144">
        <v>2014</v>
      </c>
      <c r="I3" s="144">
        <v>2014</v>
      </c>
      <c r="J3" s="144">
        <v>2014</v>
      </c>
      <c r="K3" s="144">
        <v>2015</v>
      </c>
      <c r="L3" s="144">
        <v>2015</v>
      </c>
      <c r="M3" s="144">
        <v>2015</v>
      </c>
      <c r="N3" s="144">
        <v>2011</v>
      </c>
      <c r="O3" s="144">
        <v>2011</v>
      </c>
      <c r="P3" s="144">
        <v>2014</v>
      </c>
      <c r="Q3" s="144">
        <v>2016</v>
      </c>
      <c r="R3" s="144">
        <v>2016</v>
      </c>
      <c r="S3" s="144">
        <v>2015</v>
      </c>
      <c r="T3" s="144">
        <v>2015</v>
      </c>
      <c r="U3" s="103">
        <v>2014</v>
      </c>
      <c r="V3" s="103">
        <v>2014</v>
      </c>
      <c r="W3" s="103">
        <v>2014</v>
      </c>
      <c r="X3" s="144">
        <v>2014</v>
      </c>
      <c r="Y3" s="144" t="s">
        <v>534</v>
      </c>
      <c r="Z3" s="144" t="s">
        <v>534</v>
      </c>
      <c r="AA3" s="103">
        <v>2015</v>
      </c>
      <c r="AB3" s="103">
        <v>2015</v>
      </c>
      <c r="AC3" s="103">
        <v>2015</v>
      </c>
      <c r="AD3" s="103">
        <v>2014</v>
      </c>
      <c r="AE3" s="144">
        <v>2015</v>
      </c>
      <c r="AF3" s="103">
        <v>2015</v>
      </c>
      <c r="AG3" s="103">
        <v>2012</v>
      </c>
      <c r="AH3" s="144">
        <v>2014</v>
      </c>
      <c r="AI3" s="144">
        <v>2014</v>
      </c>
      <c r="AJ3" s="144">
        <v>2015</v>
      </c>
      <c r="AK3" s="144">
        <v>2014</v>
      </c>
      <c r="AL3" s="144">
        <v>2014</v>
      </c>
      <c r="AM3" s="103">
        <v>2015</v>
      </c>
      <c r="AN3" s="144">
        <v>2014</v>
      </c>
      <c r="AO3" s="103">
        <v>2014</v>
      </c>
      <c r="AP3" s="103">
        <v>2014</v>
      </c>
      <c r="AQ3" s="144">
        <v>2015</v>
      </c>
      <c r="AR3" s="144">
        <v>2014</v>
      </c>
      <c r="AS3" s="144">
        <v>2013</v>
      </c>
      <c r="AT3" s="103">
        <v>2014</v>
      </c>
      <c r="AU3" s="144">
        <v>2014</v>
      </c>
      <c r="AV3" s="144">
        <v>2015</v>
      </c>
      <c r="AW3" s="144">
        <v>2016</v>
      </c>
      <c r="AX3" s="144">
        <v>2016</v>
      </c>
      <c r="AY3" s="144">
        <v>2016</v>
      </c>
      <c r="AZ3" s="144">
        <v>2015</v>
      </c>
      <c r="BA3" s="103">
        <v>2014</v>
      </c>
      <c r="BB3" s="103">
        <v>2015</v>
      </c>
      <c r="BC3" s="144">
        <v>2014</v>
      </c>
      <c r="BD3" s="144">
        <v>2014</v>
      </c>
      <c r="BE3" s="103">
        <v>2011</v>
      </c>
      <c r="BF3" s="144">
        <v>2014</v>
      </c>
      <c r="BG3" s="144">
        <v>2014</v>
      </c>
      <c r="BH3" s="144">
        <v>2015</v>
      </c>
      <c r="BI3" s="144">
        <v>2013</v>
      </c>
      <c r="BJ3" s="144">
        <v>2014</v>
      </c>
      <c r="BK3" s="144">
        <v>2015</v>
      </c>
      <c r="BL3" s="103">
        <v>2013</v>
      </c>
      <c r="BM3" s="103">
        <v>2015</v>
      </c>
      <c r="BN3" s="103">
        <v>2016</v>
      </c>
      <c r="BO3" s="103">
        <v>2016</v>
      </c>
      <c r="BP3" s="144">
        <v>2012</v>
      </c>
      <c r="BQ3" s="144">
        <v>2014</v>
      </c>
      <c r="BR3" s="144">
        <v>2014</v>
      </c>
      <c r="BS3" s="144">
        <v>2014</v>
      </c>
      <c r="BT3" s="144">
        <v>2015</v>
      </c>
      <c r="BU3" s="144">
        <v>2015</v>
      </c>
      <c r="BV3" s="103">
        <v>2013</v>
      </c>
      <c r="BW3" s="103">
        <v>2013</v>
      </c>
      <c r="BX3" s="103">
        <v>2013</v>
      </c>
      <c r="BY3" s="103">
        <v>2013</v>
      </c>
      <c r="BZ3" s="103">
        <v>2014</v>
      </c>
      <c r="CA3" s="103">
        <v>2014</v>
      </c>
      <c r="CB3" s="103">
        <v>2014</v>
      </c>
      <c r="CC3" s="144">
        <v>2015</v>
      </c>
      <c r="CD3" s="144">
        <v>2015</v>
      </c>
      <c r="CE3" s="144">
        <v>2014</v>
      </c>
      <c r="CF3" s="144">
        <v>2014</v>
      </c>
    </row>
    <row r="4" spans="1:85" x14ac:dyDescent="0.25">
      <c r="A4" s="3" t="str">
        <f>VLOOKUP(C4,Regions!B$3:H$35,7,FALSE)</f>
        <v>Caribbean</v>
      </c>
      <c r="B4" s="119" t="s">
        <v>1</v>
      </c>
      <c r="C4" s="102" t="s">
        <v>0</v>
      </c>
      <c r="D4" s="145">
        <v>2014</v>
      </c>
      <c r="E4" s="145">
        <v>2014</v>
      </c>
      <c r="F4" s="145">
        <v>2014</v>
      </c>
      <c r="G4" s="145">
        <v>2014</v>
      </c>
      <c r="H4" s="145">
        <v>2014</v>
      </c>
      <c r="I4" s="145">
        <v>2014</v>
      </c>
      <c r="J4" s="145">
        <v>2014</v>
      </c>
      <c r="K4" s="145">
        <v>2015</v>
      </c>
      <c r="L4" s="145">
        <v>2015</v>
      </c>
      <c r="M4" s="145">
        <v>2015</v>
      </c>
      <c r="N4" s="145">
        <v>2011</v>
      </c>
      <c r="O4" s="145">
        <v>2011</v>
      </c>
      <c r="P4" s="145">
        <v>2012</v>
      </c>
      <c r="Q4" s="147">
        <v>2016</v>
      </c>
      <c r="R4" s="147">
        <v>2016</v>
      </c>
      <c r="S4" s="147">
        <v>2015</v>
      </c>
      <c r="T4" s="147">
        <v>2015</v>
      </c>
      <c r="U4" s="147">
        <v>2012</v>
      </c>
      <c r="V4" s="147">
        <v>2012</v>
      </c>
      <c r="W4" s="147">
        <v>2014</v>
      </c>
      <c r="X4" s="147">
        <v>2014</v>
      </c>
      <c r="Y4" s="147" t="s">
        <v>575</v>
      </c>
      <c r="Z4" s="147" t="s">
        <v>575</v>
      </c>
      <c r="AA4" s="147">
        <v>2006</v>
      </c>
      <c r="AB4" s="147">
        <v>2015</v>
      </c>
      <c r="AC4" s="166">
        <v>2014</v>
      </c>
      <c r="AD4" s="147" t="s">
        <v>575</v>
      </c>
      <c r="AE4" s="147">
        <v>2015</v>
      </c>
      <c r="AF4" s="147" t="s">
        <v>575</v>
      </c>
      <c r="AG4" s="147">
        <v>2011</v>
      </c>
      <c r="AH4" s="147" t="s">
        <v>575</v>
      </c>
      <c r="AI4" s="147">
        <v>2014</v>
      </c>
      <c r="AJ4" s="147">
        <v>2015</v>
      </c>
      <c r="AK4" s="147">
        <v>2014</v>
      </c>
      <c r="AL4" s="147" t="s">
        <v>575</v>
      </c>
      <c r="AM4" s="147">
        <v>2015</v>
      </c>
      <c r="AN4" s="147">
        <v>2014</v>
      </c>
      <c r="AO4" s="147">
        <v>2014</v>
      </c>
      <c r="AP4" s="147">
        <v>2014</v>
      </c>
      <c r="AQ4" s="147">
        <v>2015</v>
      </c>
      <c r="AR4" s="147" t="s">
        <v>575</v>
      </c>
      <c r="AS4" s="146">
        <v>2007</v>
      </c>
      <c r="AT4" s="146" t="s">
        <v>575</v>
      </c>
      <c r="AU4" s="147">
        <v>2014</v>
      </c>
      <c r="AV4" s="147">
        <v>2015</v>
      </c>
      <c r="AW4" s="147">
        <v>2016</v>
      </c>
      <c r="AX4" s="149" t="s">
        <v>575</v>
      </c>
      <c r="AY4" s="174">
        <v>2015</v>
      </c>
      <c r="AZ4" s="147">
        <v>2015</v>
      </c>
      <c r="BA4" s="147">
        <v>2014</v>
      </c>
      <c r="BB4" s="147">
        <v>2015</v>
      </c>
      <c r="BC4" s="147">
        <v>2014</v>
      </c>
      <c r="BD4" s="147">
        <v>2014</v>
      </c>
      <c r="BE4" s="147">
        <v>2011</v>
      </c>
      <c r="BF4" s="147">
        <v>2014</v>
      </c>
      <c r="BG4" s="147" t="s">
        <v>575</v>
      </c>
      <c r="BH4" s="147">
        <v>2009</v>
      </c>
      <c r="BI4" s="147" t="s">
        <v>575</v>
      </c>
      <c r="BJ4" s="147">
        <v>2014</v>
      </c>
      <c r="BK4" s="147" t="s">
        <v>575</v>
      </c>
      <c r="BL4" s="99" t="s">
        <v>575</v>
      </c>
      <c r="BM4" s="99" t="s">
        <v>575</v>
      </c>
      <c r="BN4" s="99">
        <v>2016</v>
      </c>
      <c r="BO4" s="99" t="s">
        <v>575</v>
      </c>
      <c r="BP4" s="147">
        <v>2012</v>
      </c>
      <c r="BQ4" s="147">
        <v>2014</v>
      </c>
      <c r="BR4" s="147">
        <v>2014</v>
      </c>
      <c r="BS4" s="147">
        <v>2014</v>
      </c>
      <c r="BT4" s="155">
        <v>2011</v>
      </c>
      <c r="BU4" s="155">
        <v>2015</v>
      </c>
      <c r="BV4" s="155">
        <v>2013</v>
      </c>
      <c r="BW4" s="155">
        <v>2013</v>
      </c>
      <c r="BX4" s="155" t="s">
        <v>575</v>
      </c>
      <c r="BY4" s="148" t="s">
        <v>575</v>
      </c>
      <c r="BZ4" s="155" t="s">
        <v>575</v>
      </c>
      <c r="CA4" s="170">
        <v>2014</v>
      </c>
      <c r="CB4" s="155">
        <v>2014</v>
      </c>
      <c r="CC4" s="147">
        <v>2015</v>
      </c>
      <c r="CD4" s="147">
        <v>2015</v>
      </c>
      <c r="CE4" s="147">
        <v>2014</v>
      </c>
      <c r="CF4" s="147">
        <v>2014</v>
      </c>
      <c r="CG4" s="99"/>
    </row>
    <row r="5" spans="1:85" x14ac:dyDescent="0.25">
      <c r="A5" s="3" t="str">
        <f>VLOOKUP(C5,Regions!B$3:H$35,7,FALSE)</f>
        <v>Caribbean</v>
      </c>
      <c r="B5" s="119" t="s">
        <v>5</v>
      </c>
      <c r="C5" s="102" t="s">
        <v>4</v>
      </c>
      <c r="D5" s="145">
        <v>2014</v>
      </c>
      <c r="E5" s="145">
        <v>2014</v>
      </c>
      <c r="F5" s="145">
        <v>2014</v>
      </c>
      <c r="G5" s="145">
        <v>2014</v>
      </c>
      <c r="H5" s="145">
        <v>2014</v>
      </c>
      <c r="I5" s="145">
        <v>2014</v>
      </c>
      <c r="J5" s="145">
        <v>2014</v>
      </c>
      <c r="K5" s="145">
        <v>2015</v>
      </c>
      <c r="L5" s="145">
        <v>2015</v>
      </c>
      <c r="M5" s="145">
        <v>2015</v>
      </c>
      <c r="N5" s="145">
        <v>2011</v>
      </c>
      <c r="O5" s="145">
        <v>2011</v>
      </c>
      <c r="P5" s="145" t="s">
        <v>575</v>
      </c>
      <c r="Q5" s="147">
        <v>2016</v>
      </c>
      <c r="R5" s="147">
        <v>2016</v>
      </c>
      <c r="S5" s="147">
        <v>2015</v>
      </c>
      <c r="T5" s="147">
        <v>2015</v>
      </c>
      <c r="U5" s="147">
        <v>2012</v>
      </c>
      <c r="V5" s="147">
        <v>2012</v>
      </c>
      <c r="W5" s="147">
        <v>2014</v>
      </c>
      <c r="X5" s="147">
        <v>2014</v>
      </c>
      <c r="Y5" s="147" t="s">
        <v>575</v>
      </c>
      <c r="Z5" s="147" t="s">
        <v>575</v>
      </c>
      <c r="AA5" s="147">
        <v>2013</v>
      </c>
      <c r="AB5" s="147">
        <v>2015</v>
      </c>
      <c r="AC5" s="147" t="s">
        <v>575</v>
      </c>
      <c r="AD5" s="147" t="s">
        <v>575</v>
      </c>
      <c r="AE5" s="147">
        <v>2015</v>
      </c>
      <c r="AF5" s="147" t="s">
        <v>575</v>
      </c>
      <c r="AG5" s="147">
        <v>2011</v>
      </c>
      <c r="AH5" s="147">
        <v>2008</v>
      </c>
      <c r="AI5" s="147">
        <v>2014</v>
      </c>
      <c r="AJ5" s="147">
        <v>2015</v>
      </c>
      <c r="AK5" s="147">
        <v>2014</v>
      </c>
      <c r="AL5" s="147">
        <v>2013</v>
      </c>
      <c r="AM5" s="147">
        <v>2015</v>
      </c>
      <c r="AN5" s="147">
        <v>2014</v>
      </c>
      <c r="AO5" s="147">
        <v>2014</v>
      </c>
      <c r="AP5" s="147">
        <v>2014</v>
      </c>
      <c r="AQ5" s="147">
        <v>2015</v>
      </c>
      <c r="AR5" s="147">
        <v>2014</v>
      </c>
      <c r="AS5" s="146" t="s">
        <v>575</v>
      </c>
      <c r="AT5" s="146" t="s">
        <v>575</v>
      </c>
      <c r="AU5" s="147">
        <v>2014</v>
      </c>
      <c r="AV5" s="147">
        <v>2015</v>
      </c>
      <c r="AW5" s="147">
        <v>2016</v>
      </c>
      <c r="AX5" s="149" t="s">
        <v>575</v>
      </c>
      <c r="AY5" s="174">
        <v>2015</v>
      </c>
      <c r="AZ5" s="147">
        <v>2015</v>
      </c>
      <c r="BA5" s="166">
        <v>2014</v>
      </c>
      <c r="BB5" s="148" t="s">
        <v>575</v>
      </c>
      <c r="BC5" s="147">
        <v>2014</v>
      </c>
      <c r="BD5" s="147">
        <v>2014</v>
      </c>
      <c r="BE5" s="147">
        <v>2011</v>
      </c>
      <c r="BF5" s="147">
        <v>2014</v>
      </c>
      <c r="BG5" s="147">
        <v>2014</v>
      </c>
      <c r="BH5" s="147" t="s">
        <v>575</v>
      </c>
      <c r="BI5" s="147">
        <v>2010</v>
      </c>
      <c r="BJ5" s="147">
        <v>2014</v>
      </c>
      <c r="BK5" s="147">
        <v>2015</v>
      </c>
      <c r="BL5" s="99" t="s">
        <v>575</v>
      </c>
      <c r="BM5" s="99" t="s">
        <v>575</v>
      </c>
      <c r="BN5" s="99" t="s">
        <v>575</v>
      </c>
      <c r="BO5" s="99" t="s">
        <v>575</v>
      </c>
      <c r="BP5" s="147">
        <v>2012</v>
      </c>
      <c r="BQ5" s="147">
        <v>2014</v>
      </c>
      <c r="BR5" s="147">
        <v>2014</v>
      </c>
      <c r="BS5" s="147">
        <v>2014</v>
      </c>
      <c r="BT5" s="155">
        <v>2015</v>
      </c>
      <c r="BU5" s="155">
        <v>2015</v>
      </c>
      <c r="BV5" s="155" t="s">
        <v>575</v>
      </c>
      <c r="BW5" s="155" t="s">
        <v>575</v>
      </c>
      <c r="BX5" s="155">
        <v>2009</v>
      </c>
      <c r="BY5" s="148" t="s">
        <v>575</v>
      </c>
      <c r="BZ5" s="155" t="s">
        <v>575</v>
      </c>
      <c r="CA5" s="170">
        <v>2014</v>
      </c>
      <c r="CB5" s="155">
        <v>2010</v>
      </c>
      <c r="CC5" s="147">
        <v>2015</v>
      </c>
      <c r="CD5" s="147">
        <v>2015</v>
      </c>
      <c r="CE5" s="147">
        <v>2014</v>
      </c>
      <c r="CF5" s="147">
        <v>2014</v>
      </c>
      <c r="CG5" s="99"/>
    </row>
    <row r="6" spans="1:85" x14ac:dyDescent="0.25">
      <c r="A6" s="3" t="str">
        <f>VLOOKUP(C6,Regions!B$3:H$35,7,FALSE)</f>
        <v>Caribbean</v>
      </c>
      <c r="B6" s="119" t="s">
        <v>7</v>
      </c>
      <c r="C6" s="102" t="s">
        <v>6</v>
      </c>
      <c r="D6" s="145">
        <v>2014</v>
      </c>
      <c r="E6" s="145">
        <v>2014</v>
      </c>
      <c r="F6" s="145">
        <v>2014</v>
      </c>
      <c r="G6" s="145">
        <v>2014</v>
      </c>
      <c r="H6" s="145">
        <v>2014</v>
      </c>
      <c r="I6" s="145">
        <v>2014</v>
      </c>
      <c r="J6" s="145">
        <v>2014</v>
      </c>
      <c r="K6" s="145">
        <v>2015</v>
      </c>
      <c r="L6" s="145">
        <v>2015</v>
      </c>
      <c r="M6" s="145">
        <v>2015</v>
      </c>
      <c r="N6" s="145">
        <v>2011</v>
      </c>
      <c r="O6" s="145">
        <v>2011</v>
      </c>
      <c r="P6" s="145" t="s">
        <v>575</v>
      </c>
      <c r="Q6" s="147">
        <v>2016</v>
      </c>
      <c r="R6" s="147">
        <v>2016</v>
      </c>
      <c r="S6" s="147">
        <v>2015</v>
      </c>
      <c r="T6" s="147">
        <v>2015</v>
      </c>
      <c r="U6" s="147">
        <v>2014</v>
      </c>
      <c r="V6" s="147">
        <v>2014</v>
      </c>
      <c r="W6" s="147">
        <v>2014</v>
      </c>
      <c r="X6" s="147">
        <v>2014</v>
      </c>
      <c r="Y6" s="147">
        <v>2012</v>
      </c>
      <c r="Z6" s="147">
        <v>2012</v>
      </c>
      <c r="AA6" s="147">
        <v>2010</v>
      </c>
      <c r="AB6" s="147">
        <v>2015</v>
      </c>
      <c r="AC6" s="166">
        <v>2014</v>
      </c>
      <c r="AD6" s="147" t="s">
        <v>575</v>
      </c>
      <c r="AE6" s="147">
        <v>2015</v>
      </c>
      <c r="AF6" s="166">
        <v>2012</v>
      </c>
      <c r="AG6" s="147">
        <v>2011</v>
      </c>
      <c r="AH6" s="147">
        <v>2010</v>
      </c>
      <c r="AI6" s="147">
        <v>2014</v>
      </c>
      <c r="AJ6" s="147">
        <v>2015</v>
      </c>
      <c r="AK6" s="147">
        <v>2014</v>
      </c>
      <c r="AL6" s="147">
        <v>2013</v>
      </c>
      <c r="AM6" s="147">
        <v>2015</v>
      </c>
      <c r="AN6" s="147">
        <v>2014</v>
      </c>
      <c r="AO6" s="147">
        <v>2014</v>
      </c>
      <c r="AP6" s="147">
        <v>2014</v>
      </c>
      <c r="AQ6" s="147">
        <v>2015</v>
      </c>
      <c r="AR6" s="147">
        <v>2014</v>
      </c>
      <c r="AS6" s="146">
        <v>2010</v>
      </c>
      <c r="AT6" s="146" t="s">
        <v>575</v>
      </c>
      <c r="AU6" s="147">
        <v>2014</v>
      </c>
      <c r="AV6" s="147">
        <v>2015</v>
      </c>
      <c r="AW6" s="147">
        <v>2016</v>
      </c>
      <c r="AX6" s="149" t="s">
        <v>575</v>
      </c>
      <c r="AY6" s="174">
        <v>2015</v>
      </c>
      <c r="AZ6" s="147">
        <v>2015</v>
      </c>
      <c r="BA6" s="166">
        <v>2014</v>
      </c>
      <c r="BB6" s="147">
        <v>2015</v>
      </c>
      <c r="BC6" s="147">
        <v>2014</v>
      </c>
      <c r="BD6" s="147">
        <v>2014</v>
      </c>
      <c r="BE6" s="147">
        <v>2011</v>
      </c>
      <c r="BF6" s="147">
        <v>2014</v>
      </c>
      <c r="BG6" s="147">
        <v>2014</v>
      </c>
      <c r="BH6" s="147">
        <v>2011</v>
      </c>
      <c r="BI6" s="147">
        <v>2008</v>
      </c>
      <c r="BJ6" s="147">
        <v>2014</v>
      </c>
      <c r="BK6" s="147">
        <v>2015</v>
      </c>
      <c r="BL6" s="99" t="s">
        <v>575</v>
      </c>
      <c r="BM6" s="99" t="s">
        <v>575</v>
      </c>
      <c r="BN6" s="99" t="s">
        <v>575</v>
      </c>
      <c r="BO6" s="99" t="s">
        <v>575</v>
      </c>
      <c r="BP6" s="147">
        <v>2012</v>
      </c>
      <c r="BQ6" s="147">
        <v>2014</v>
      </c>
      <c r="BR6" s="147">
        <v>2014</v>
      </c>
      <c r="BS6" s="147">
        <v>2014</v>
      </c>
      <c r="BT6" s="155">
        <v>2015</v>
      </c>
      <c r="BU6" s="155">
        <v>2015</v>
      </c>
      <c r="BV6" s="155">
        <v>2013</v>
      </c>
      <c r="BW6" s="155">
        <v>2013</v>
      </c>
      <c r="BX6" s="155">
        <v>2010</v>
      </c>
      <c r="BY6" s="148" t="s">
        <v>575</v>
      </c>
      <c r="BZ6" s="155">
        <v>2012</v>
      </c>
      <c r="CA6" s="170">
        <v>2012</v>
      </c>
      <c r="CB6" s="155">
        <v>2014</v>
      </c>
      <c r="CC6" s="147">
        <v>2015</v>
      </c>
      <c r="CD6" s="147">
        <v>2015</v>
      </c>
      <c r="CE6" s="147">
        <v>2014</v>
      </c>
      <c r="CF6" s="147">
        <v>2014</v>
      </c>
      <c r="CG6" s="99"/>
    </row>
    <row r="7" spans="1:85" x14ac:dyDescent="0.25">
      <c r="A7" s="3" t="str">
        <f>VLOOKUP(C7,Regions!B$3:H$35,7,FALSE)</f>
        <v>Caribbean</v>
      </c>
      <c r="B7" s="119" t="s">
        <v>20</v>
      </c>
      <c r="C7" s="102" t="s">
        <v>19</v>
      </c>
      <c r="D7" s="145">
        <v>2014</v>
      </c>
      <c r="E7" s="145">
        <v>2014</v>
      </c>
      <c r="F7" s="145">
        <v>2014</v>
      </c>
      <c r="G7" s="145">
        <v>2014</v>
      </c>
      <c r="H7" s="145">
        <v>2014</v>
      </c>
      <c r="I7" s="145">
        <v>2014</v>
      </c>
      <c r="J7" s="145">
        <v>2014</v>
      </c>
      <c r="K7" s="145">
        <v>2015</v>
      </c>
      <c r="L7" s="145">
        <v>2015</v>
      </c>
      <c r="M7" s="145">
        <v>2015</v>
      </c>
      <c r="N7" s="145">
        <v>2011</v>
      </c>
      <c r="O7" s="145">
        <v>2011</v>
      </c>
      <c r="P7" s="145">
        <v>2013</v>
      </c>
      <c r="Q7" s="147">
        <v>2016</v>
      </c>
      <c r="R7" s="147">
        <v>2016</v>
      </c>
      <c r="S7" s="147">
        <v>2015</v>
      </c>
      <c r="T7" s="147">
        <v>2015</v>
      </c>
      <c r="U7" s="147">
        <v>2011</v>
      </c>
      <c r="V7" s="147">
        <v>2011</v>
      </c>
      <c r="W7" s="147">
        <v>2014</v>
      </c>
      <c r="X7" s="147">
        <v>2014</v>
      </c>
      <c r="Y7" s="147" t="s">
        <v>575</v>
      </c>
      <c r="Z7" s="147" t="s">
        <v>575</v>
      </c>
      <c r="AA7" s="147" t="s">
        <v>575</v>
      </c>
      <c r="AB7" s="147">
        <v>2015</v>
      </c>
      <c r="AC7" s="147" t="s">
        <v>575</v>
      </c>
      <c r="AD7" s="147" t="s">
        <v>575</v>
      </c>
      <c r="AE7" s="147">
        <v>2015</v>
      </c>
      <c r="AF7" s="147" t="s">
        <v>575</v>
      </c>
      <c r="AG7" s="147">
        <v>2012</v>
      </c>
      <c r="AH7" s="147">
        <v>2010</v>
      </c>
      <c r="AI7" s="147">
        <v>2014</v>
      </c>
      <c r="AJ7" s="147">
        <v>2015</v>
      </c>
      <c r="AK7" s="147">
        <v>2014</v>
      </c>
      <c r="AL7" s="147">
        <v>2014</v>
      </c>
      <c r="AM7" s="147">
        <v>2015</v>
      </c>
      <c r="AN7" s="147">
        <v>2014</v>
      </c>
      <c r="AO7" s="147">
        <v>2014</v>
      </c>
      <c r="AP7" s="147">
        <v>2014</v>
      </c>
      <c r="AQ7" s="147">
        <v>2015</v>
      </c>
      <c r="AR7" s="147">
        <v>2014</v>
      </c>
      <c r="AS7" s="146" t="s">
        <v>575</v>
      </c>
      <c r="AT7" s="146" t="s">
        <v>575</v>
      </c>
      <c r="AU7" s="147">
        <v>2014</v>
      </c>
      <c r="AV7" s="147">
        <v>2015</v>
      </c>
      <c r="AW7" s="147">
        <v>2016</v>
      </c>
      <c r="AX7" s="149" t="s">
        <v>575</v>
      </c>
      <c r="AY7" s="174">
        <v>2015</v>
      </c>
      <c r="AZ7" s="147">
        <v>2015</v>
      </c>
      <c r="BA7" s="166">
        <v>2014</v>
      </c>
      <c r="BB7" s="147">
        <v>2015</v>
      </c>
      <c r="BC7" s="147">
        <v>2014</v>
      </c>
      <c r="BD7" s="147">
        <v>2014</v>
      </c>
      <c r="BE7" s="147">
        <v>2011</v>
      </c>
      <c r="BF7" s="147" t="s">
        <v>575</v>
      </c>
      <c r="BG7" s="147" t="s">
        <v>575</v>
      </c>
      <c r="BH7" s="147">
        <v>2011</v>
      </c>
      <c r="BI7" s="147" t="s">
        <v>575</v>
      </c>
      <c r="BJ7" s="147">
        <v>2014</v>
      </c>
      <c r="BK7" s="147">
        <v>2015</v>
      </c>
      <c r="BL7" s="99" t="s">
        <v>575</v>
      </c>
      <c r="BM7" s="99" t="s">
        <v>575</v>
      </c>
      <c r="BN7" s="99" t="s">
        <v>575</v>
      </c>
      <c r="BO7" s="99">
        <v>2016</v>
      </c>
      <c r="BP7" s="147">
        <v>2012</v>
      </c>
      <c r="BQ7" s="147">
        <v>2014</v>
      </c>
      <c r="BR7" s="147">
        <v>2014</v>
      </c>
      <c r="BS7" s="147">
        <v>2014</v>
      </c>
      <c r="BT7" s="155">
        <v>2015</v>
      </c>
      <c r="BU7" s="155">
        <v>2015</v>
      </c>
      <c r="BV7" s="155">
        <v>2013</v>
      </c>
      <c r="BW7" s="155">
        <v>2013</v>
      </c>
      <c r="BX7" s="155">
        <v>2013</v>
      </c>
      <c r="BY7" s="148">
        <v>2013</v>
      </c>
      <c r="BZ7" s="155">
        <v>2012</v>
      </c>
      <c r="CA7" s="170">
        <v>2011</v>
      </c>
      <c r="CB7" s="155">
        <v>2014</v>
      </c>
      <c r="CC7" s="147">
        <v>2013</v>
      </c>
      <c r="CD7" s="147">
        <v>2015</v>
      </c>
      <c r="CE7" s="147">
        <v>2014</v>
      </c>
      <c r="CF7" s="147">
        <v>2014</v>
      </c>
      <c r="CG7" s="99"/>
    </row>
    <row r="8" spans="1:85" x14ac:dyDescent="0.25">
      <c r="A8" s="3" t="str">
        <f>VLOOKUP(C8,Regions!B$3:H$35,7,FALSE)</f>
        <v>Caribbean</v>
      </c>
      <c r="B8" s="119" t="s">
        <v>22</v>
      </c>
      <c r="C8" s="102" t="s">
        <v>21</v>
      </c>
      <c r="D8" s="145">
        <v>2014</v>
      </c>
      <c r="E8" s="145">
        <v>2014</v>
      </c>
      <c r="F8" s="145">
        <v>2014</v>
      </c>
      <c r="G8" s="145">
        <v>2014</v>
      </c>
      <c r="H8" s="145">
        <v>2014</v>
      </c>
      <c r="I8" s="145">
        <v>2014</v>
      </c>
      <c r="J8" s="145">
        <v>2014</v>
      </c>
      <c r="K8" s="145">
        <v>2015</v>
      </c>
      <c r="L8" s="145">
        <v>2015</v>
      </c>
      <c r="M8" s="145">
        <v>2015</v>
      </c>
      <c r="N8" s="145">
        <v>2011</v>
      </c>
      <c r="O8" s="145">
        <v>2011</v>
      </c>
      <c r="P8" s="145">
        <v>2010</v>
      </c>
      <c r="Q8" s="147">
        <v>2016</v>
      </c>
      <c r="R8" s="147">
        <v>2016</v>
      </c>
      <c r="S8" s="147">
        <v>2015</v>
      </c>
      <c r="T8" s="147">
        <v>2015</v>
      </c>
      <c r="U8" s="147">
        <v>2011</v>
      </c>
      <c r="V8" s="147">
        <v>2011</v>
      </c>
      <c r="W8" s="147">
        <v>2014</v>
      </c>
      <c r="X8" s="147">
        <v>2014</v>
      </c>
      <c r="Y8" s="147" t="s">
        <v>575</v>
      </c>
      <c r="Z8" s="147" t="s">
        <v>575</v>
      </c>
      <c r="AA8" s="147">
        <v>2009</v>
      </c>
      <c r="AB8" s="147" t="s">
        <v>575</v>
      </c>
      <c r="AC8" s="166">
        <v>2014</v>
      </c>
      <c r="AD8" s="147" t="s">
        <v>575</v>
      </c>
      <c r="AE8" s="147">
        <v>2015</v>
      </c>
      <c r="AF8" s="147" t="s">
        <v>575</v>
      </c>
      <c r="AG8" s="147">
        <v>2011</v>
      </c>
      <c r="AH8" s="147">
        <v>2011</v>
      </c>
      <c r="AI8" s="147">
        <v>2014</v>
      </c>
      <c r="AJ8" s="147">
        <v>2015</v>
      </c>
      <c r="AK8" s="147">
        <v>2014</v>
      </c>
      <c r="AL8" s="147" t="s">
        <v>575</v>
      </c>
      <c r="AM8" s="147">
        <v>2015</v>
      </c>
      <c r="AN8" s="147">
        <v>2014</v>
      </c>
      <c r="AO8" s="147">
        <v>2014</v>
      </c>
      <c r="AP8" s="147">
        <v>2014</v>
      </c>
      <c r="AQ8" s="147">
        <v>2015</v>
      </c>
      <c r="AR8" s="147" t="s">
        <v>575</v>
      </c>
      <c r="AS8" s="146">
        <v>2009</v>
      </c>
      <c r="AT8" s="146" t="s">
        <v>575</v>
      </c>
      <c r="AU8" s="147">
        <v>2014</v>
      </c>
      <c r="AV8" s="147">
        <v>2015</v>
      </c>
      <c r="AW8" s="147">
        <v>2016</v>
      </c>
      <c r="AX8" s="149" t="s">
        <v>575</v>
      </c>
      <c r="AY8" s="174">
        <v>2015</v>
      </c>
      <c r="AZ8" s="147">
        <v>2015</v>
      </c>
      <c r="BA8" s="147" t="s">
        <v>575</v>
      </c>
      <c r="BB8" s="147">
        <v>2015</v>
      </c>
      <c r="BC8" s="147">
        <v>2014</v>
      </c>
      <c r="BD8" s="147">
        <v>2014</v>
      </c>
      <c r="BE8" s="147">
        <v>2011</v>
      </c>
      <c r="BF8" s="147" t="s">
        <v>575</v>
      </c>
      <c r="BG8" s="147" t="s">
        <v>575</v>
      </c>
      <c r="BH8" s="147" t="s">
        <v>575</v>
      </c>
      <c r="BI8" s="147" t="s">
        <v>575</v>
      </c>
      <c r="BJ8" s="147">
        <v>2014</v>
      </c>
      <c r="BK8" s="147">
        <v>2015</v>
      </c>
      <c r="BL8" s="99" t="s">
        <v>575</v>
      </c>
      <c r="BM8" s="99" t="s">
        <v>575</v>
      </c>
      <c r="BN8" s="99">
        <v>2016</v>
      </c>
      <c r="BO8" s="99" t="s">
        <v>575</v>
      </c>
      <c r="BP8" s="147">
        <v>2012</v>
      </c>
      <c r="BQ8" s="147">
        <v>2014</v>
      </c>
      <c r="BR8" s="147">
        <v>2014</v>
      </c>
      <c r="BS8" s="147">
        <v>2014</v>
      </c>
      <c r="BT8" s="155">
        <v>2007</v>
      </c>
      <c r="BU8" s="155">
        <v>2007</v>
      </c>
      <c r="BV8" s="155">
        <v>2013</v>
      </c>
      <c r="BW8" s="155">
        <v>2013</v>
      </c>
      <c r="BX8" s="155">
        <v>2013</v>
      </c>
      <c r="BY8" s="148">
        <v>2013</v>
      </c>
      <c r="BZ8" s="155" t="s">
        <v>575</v>
      </c>
      <c r="CA8" s="170">
        <v>2014</v>
      </c>
      <c r="CB8" s="155">
        <v>2014</v>
      </c>
      <c r="CC8" s="147">
        <v>2015</v>
      </c>
      <c r="CD8" s="147">
        <v>2015</v>
      </c>
      <c r="CE8" s="147">
        <v>2014</v>
      </c>
      <c r="CF8" s="147">
        <v>2014</v>
      </c>
      <c r="CG8" s="99"/>
    </row>
    <row r="9" spans="1:85" x14ac:dyDescent="0.25">
      <c r="A9" s="3" t="str">
        <f>VLOOKUP(C9,Regions!B$3:H$35,7,FALSE)</f>
        <v>Caribbean</v>
      </c>
      <c r="B9" s="119" t="s">
        <v>24</v>
      </c>
      <c r="C9" s="102" t="s">
        <v>23</v>
      </c>
      <c r="D9" s="145">
        <v>2014</v>
      </c>
      <c r="E9" s="145">
        <v>2014</v>
      </c>
      <c r="F9" s="145">
        <v>2014</v>
      </c>
      <c r="G9" s="145">
        <v>2014</v>
      </c>
      <c r="H9" s="145">
        <v>2014</v>
      </c>
      <c r="I9" s="145">
        <v>2014</v>
      </c>
      <c r="J9" s="145">
        <v>2014</v>
      </c>
      <c r="K9" s="145">
        <v>2015</v>
      </c>
      <c r="L9" s="145">
        <v>2015</v>
      </c>
      <c r="M9" s="145">
        <v>2015</v>
      </c>
      <c r="N9" s="145">
        <v>2011</v>
      </c>
      <c r="O9" s="145">
        <v>2011</v>
      </c>
      <c r="P9" s="145">
        <v>2010</v>
      </c>
      <c r="Q9" s="147">
        <v>2016</v>
      </c>
      <c r="R9" s="147">
        <v>2016</v>
      </c>
      <c r="S9" s="147">
        <v>2015</v>
      </c>
      <c r="T9" s="147">
        <v>2015</v>
      </c>
      <c r="U9" s="147">
        <v>2014</v>
      </c>
      <c r="V9" s="147">
        <v>2014</v>
      </c>
      <c r="W9" s="147">
        <v>2014</v>
      </c>
      <c r="X9" s="147">
        <v>2014</v>
      </c>
      <c r="Y9" s="147">
        <v>2013</v>
      </c>
      <c r="Z9" s="147">
        <v>2013</v>
      </c>
      <c r="AA9" s="166">
        <v>2013</v>
      </c>
      <c r="AB9" s="147">
        <v>2015</v>
      </c>
      <c r="AC9" s="166">
        <v>2015</v>
      </c>
      <c r="AD9" s="166">
        <v>2013</v>
      </c>
      <c r="AE9" s="147">
        <v>2015</v>
      </c>
      <c r="AF9" s="166">
        <v>2013</v>
      </c>
      <c r="AG9" s="147">
        <v>2007</v>
      </c>
      <c r="AH9" s="147">
        <v>2012</v>
      </c>
      <c r="AI9" s="147">
        <v>2014</v>
      </c>
      <c r="AJ9" s="147">
        <v>2015</v>
      </c>
      <c r="AK9" s="147">
        <v>2014</v>
      </c>
      <c r="AL9" s="147">
        <v>2014</v>
      </c>
      <c r="AM9" s="147">
        <v>2015</v>
      </c>
      <c r="AN9" s="147">
        <v>2014</v>
      </c>
      <c r="AO9" s="147">
        <v>2014</v>
      </c>
      <c r="AP9" s="147">
        <v>2014</v>
      </c>
      <c r="AQ9" s="147">
        <v>2015</v>
      </c>
      <c r="AR9" s="147">
        <v>2014</v>
      </c>
      <c r="AS9" s="146">
        <v>2013</v>
      </c>
      <c r="AT9" s="146">
        <v>2014</v>
      </c>
      <c r="AU9" s="147">
        <v>2014</v>
      </c>
      <c r="AV9" s="147">
        <v>2015</v>
      </c>
      <c r="AW9" s="147">
        <v>2016</v>
      </c>
      <c r="AX9" s="149" t="s">
        <v>575</v>
      </c>
      <c r="AY9" s="174">
        <v>2015</v>
      </c>
      <c r="AZ9" s="147">
        <v>2015</v>
      </c>
      <c r="BA9" s="166">
        <v>2014</v>
      </c>
      <c r="BB9" s="147">
        <v>2015</v>
      </c>
      <c r="BC9" s="147">
        <v>2014</v>
      </c>
      <c r="BD9" s="147">
        <v>2014</v>
      </c>
      <c r="BE9" s="147">
        <v>2011</v>
      </c>
      <c r="BF9" s="147">
        <v>2014</v>
      </c>
      <c r="BG9" s="147">
        <v>2014</v>
      </c>
      <c r="BH9" s="147">
        <v>2015</v>
      </c>
      <c r="BI9" s="147">
        <v>2013</v>
      </c>
      <c r="BJ9" s="147">
        <v>2014</v>
      </c>
      <c r="BK9" s="147">
        <v>2015</v>
      </c>
      <c r="BL9" s="99">
        <v>2012</v>
      </c>
      <c r="BM9" s="99">
        <v>2015</v>
      </c>
      <c r="BN9" s="99">
        <v>2014</v>
      </c>
      <c r="BO9" s="99">
        <v>2016</v>
      </c>
      <c r="BP9" s="147">
        <v>2012</v>
      </c>
      <c r="BQ9" s="147">
        <v>2014</v>
      </c>
      <c r="BR9" s="147">
        <v>2014</v>
      </c>
      <c r="BS9" s="147">
        <v>2014</v>
      </c>
      <c r="BT9" s="155">
        <v>2015</v>
      </c>
      <c r="BU9" s="155">
        <v>2015</v>
      </c>
      <c r="BV9" s="155">
        <v>2013</v>
      </c>
      <c r="BW9" s="155">
        <v>2013</v>
      </c>
      <c r="BX9" s="155">
        <v>2013</v>
      </c>
      <c r="BY9" s="148">
        <v>2013</v>
      </c>
      <c r="BZ9" s="155">
        <v>2014</v>
      </c>
      <c r="CA9" s="170">
        <v>2014</v>
      </c>
      <c r="CB9" s="155">
        <v>2014</v>
      </c>
      <c r="CC9" s="147">
        <v>2015</v>
      </c>
      <c r="CD9" s="147">
        <v>2015</v>
      </c>
      <c r="CE9" s="147">
        <v>2014</v>
      </c>
      <c r="CF9" s="147">
        <v>2014</v>
      </c>
      <c r="CG9" s="99"/>
    </row>
    <row r="10" spans="1:85" x14ac:dyDescent="0.25">
      <c r="A10" s="3" t="str">
        <f>VLOOKUP(C10,Regions!B$3:H$35,7,FALSE)</f>
        <v>Caribbean</v>
      </c>
      <c r="B10" s="119" t="s">
        <v>30</v>
      </c>
      <c r="C10" s="102" t="s">
        <v>29</v>
      </c>
      <c r="D10" s="145">
        <v>2014</v>
      </c>
      <c r="E10" s="145">
        <v>2014</v>
      </c>
      <c r="F10" s="145">
        <v>2014</v>
      </c>
      <c r="G10" s="145">
        <v>2014</v>
      </c>
      <c r="H10" s="145">
        <v>2014</v>
      </c>
      <c r="I10" s="145">
        <v>2014</v>
      </c>
      <c r="J10" s="145">
        <v>2014</v>
      </c>
      <c r="K10" s="145">
        <v>2015</v>
      </c>
      <c r="L10" s="145">
        <v>2015</v>
      </c>
      <c r="M10" s="145">
        <v>2015</v>
      </c>
      <c r="N10" s="145">
        <v>2011</v>
      </c>
      <c r="O10" s="145">
        <v>2011</v>
      </c>
      <c r="P10" s="145">
        <v>2014</v>
      </c>
      <c r="Q10" s="147">
        <v>2016</v>
      </c>
      <c r="R10" s="147">
        <v>2016</v>
      </c>
      <c r="S10" s="147">
        <v>2015</v>
      </c>
      <c r="T10" s="147">
        <v>2015</v>
      </c>
      <c r="U10" s="147">
        <v>2014</v>
      </c>
      <c r="V10" s="147">
        <v>2014</v>
      </c>
      <c r="W10" s="147">
        <v>2014</v>
      </c>
      <c r="X10" s="147">
        <v>2014</v>
      </c>
      <c r="Y10" s="147" t="s">
        <v>575</v>
      </c>
      <c r="Z10" s="147" t="s">
        <v>575</v>
      </c>
      <c r="AA10" s="147">
        <v>2008</v>
      </c>
      <c r="AB10" s="147">
        <v>2015</v>
      </c>
      <c r="AC10" s="166">
        <v>2014</v>
      </c>
      <c r="AD10" s="147" t="s">
        <v>575</v>
      </c>
      <c r="AE10" s="147">
        <v>2015</v>
      </c>
      <c r="AF10" s="147" t="s">
        <v>575</v>
      </c>
      <c r="AG10" s="147">
        <v>2011</v>
      </c>
      <c r="AH10" s="147" t="s">
        <v>575</v>
      </c>
      <c r="AI10" s="147">
        <v>2014</v>
      </c>
      <c r="AJ10" s="147">
        <v>2015</v>
      </c>
      <c r="AK10" s="147">
        <v>2014</v>
      </c>
      <c r="AL10" s="147" t="s">
        <v>575</v>
      </c>
      <c r="AM10" s="147">
        <v>2015</v>
      </c>
      <c r="AN10" s="147">
        <v>2014</v>
      </c>
      <c r="AO10" s="147">
        <v>2014</v>
      </c>
      <c r="AP10" s="147">
        <v>2014</v>
      </c>
      <c r="AQ10" s="147">
        <v>2015</v>
      </c>
      <c r="AR10" s="147" t="s">
        <v>575</v>
      </c>
      <c r="AS10" s="146">
        <v>2008</v>
      </c>
      <c r="AT10" s="146" t="s">
        <v>575</v>
      </c>
      <c r="AU10" s="147">
        <v>2014</v>
      </c>
      <c r="AV10" s="147">
        <v>2015</v>
      </c>
      <c r="AW10" s="147">
        <v>2016</v>
      </c>
      <c r="AX10" s="149" t="s">
        <v>575</v>
      </c>
      <c r="AY10" s="174">
        <v>2015</v>
      </c>
      <c r="AZ10" s="147">
        <v>2015</v>
      </c>
      <c r="BA10" s="166">
        <v>2014</v>
      </c>
      <c r="BB10" s="147">
        <v>2015</v>
      </c>
      <c r="BC10" s="147">
        <v>2014</v>
      </c>
      <c r="BD10" s="147">
        <v>2014</v>
      </c>
      <c r="BE10" s="147">
        <v>2011</v>
      </c>
      <c r="BF10" s="147">
        <v>2014</v>
      </c>
      <c r="BG10" s="147" t="s">
        <v>575</v>
      </c>
      <c r="BH10" s="147">
        <v>2011</v>
      </c>
      <c r="BI10" s="147" t="s">
        <v>575</v>
      </c>
      <c r="BJ10" s="147">
        <v>2014</v>
      </c>
      <c r="BK10" s="147" t="s">
        <v>575</v>
      </c>
      <c r="BL10" s="99" t="s">
        <v>575</v>
      </c>
      <c r="BM10" s="99" t="s">
        <v>575</v>
      </c>
      <c r="BN10" s="99">
        <v>2016</v>
      </c>
      <c r="BO10" s="99" t="s">
        <v>575</v>
      </c>
      <c r="BP10" s="147">
        <v>2012</v>
      </c>
      <c r="BQ10" s="147">
        <v>2014</v>
      </c>
      <c r="BR10" s="147">
        <v>2014</v>
      </c>
      <c r="BS10" s="147">
        <v>2014</v>
      </c>
      <c r="BT10" s="155">
        <v>2015</v>
      </c>
      <c r="BU10" s="155">
        <v>2015</v>
      </c>
      <c r="BV10" s="155">
        <v>2013</v>
      </c>
      <c r="BW10" s="155">
        <v>2013</v>
      </c>
      <c r="BX10" s="155" t="s">
        <v>575</v>
      </c>
      <c r="BY10" s="148">
        <v>2013</v>
      </c>
      <c r="BZ10" s="155" t="s">
        <v>575</v>
      </c>
      <c r="CA10" s="170">
        <v>2014</v>
      </c>
      <c r="CB10" s="155">
        <v>2014</v>
      </c>
      <c r="CC10" s="147">
        <v>2015</v>
      </c>
      <c r="CD10" s="147">
        <v>2015</v>
      </c>
      <c r="CE10" s="147">
        <v>2014</v>
      </c>
      <c r="CF10" s="147">
        <v>2014</v>
      </c>
      <c r="CG10" s="99"/>
    </row>
    <row r="11" spans="1:85" x14ac:dyDescent="0.25">
      <c r="A11" s="3" t="str">
        <f>VLOOKUP(C11,Regions!B$3:H$35,7,FALSE)</f>
        <v>Caribbean</v>
      </c>
      <c r="B11" s="119" t="s">
        <v>36</v>
      </c>
      <c r="C11" s="102" t="s">
        <v>35</v>
      </c>
      <c r="D11" s="145">
        <v>2014</v>
      </c>
      <c r="E11" s="145">
        <v>2014</v>
      </c>
      <c r="F11" s="145">
        <v>2014</v>
      </c>
      <c r="G11" s="145">
        <v>2014</v>
      </c>
      <c r="H11" s="145">
        <v>2014</v>
      </c>
      <c r="I11" s="145">
        <v>2014</v>
      </c>
      <c r="J11" s="145">
        <v>2014</v>
      </c>
      <c r="K11" s="145">
        <v>2015</v>
      </c>
      <c r="L11" s="145">
        <v>2015</v>
      </c>
      <c r="M11" s="145">
        <v>2015</v>
      </c>
      <c r="N11" s="145">
        <v>2011</v>
      </c>
      <c r="O11" s="145">
        <v>2011</v>
      </c>
      <c r="P11" s="145">
        <v>2009</v>
      </c>
      <c r="Q11" s="147">
        <v>2016</v>
      </c>
      <c r="R11" s="147">
        <v>2016</v>
      </c>
      <c r="S11" s="147">
        <v>2015</v>
      </c>
      <c r="T11" s="147">
        <v>2015</v>
      </c>
      <c r="U11" s="147">
        <v>2012</v>
      </c>
      <c r="V11" s="147">
        <v>2012</v>
      </c>
      <c r="W11" s="147">
        <v>2014</v>
      </c>
      <c r="X11" s="147">
        <v>2014</v>
      </c>
      <c r="Y11" s="147">
        <v>2012</v>
      </c>
      <c r="Z11" s="147">
        <v>2012</v>
      </c>
      <c r="AA11" s="166">
        <v>2012</v>
      </c>
      <c r="AB11" s="147">
        <v>2015</v>
      </c>
      <c r="AC11" s="166">
        <v>2015</v>
      </c>
      <c r="AD11" s="147" t="s">
        <v>575</v>
      </c>
      <c r="AE11" s="147">
        <v>2015</v>
      </c>
      <c r="AF11" s="166">
        <v>2012</v>
      </c>
      <c r="AG11" s="147">
        <v>2012</v>
      </c>
      <c r="AH11" s="147">
        <v>2014</v>
      </c>
      <c r="AI11" s="147">
        <v>2014</v>
      </c>
      <c r="AJ11" s="147">
        <v>2015</v>
      </c>
      <c r="AK11" s="147">
        <v>2014</v>
      </c>
      <c r="AL11" s="147">
        <v>2014</v>
      </c>
      <c r="AM11" s="147">
        <v>2015</v>
      </c>
      <c r="AN11" s="147">
        <v>2014</v>
      </c>
      <c r="AO11" s="147">
        <v>2014</v>
      </c>
      <c r="AP11" s="147">
        <v>2014</v>
      </c>
      <c r="AQ11" s="147">
        <v>2015</v>
      </c>
      <c r="AR11" s="147">
        <v>2014</v>
      </c>
      <c r="AS11" s="146">
        <v>2012</v>
      </c>
      <c r="AT11" s="146">
        <v>2014</v>
      </c>
      <c r="AU11" s="147">
        <v>2014</v>
      </c>
      <c r="AV11" s="147">
        <v>2015</v>
      </c>
      <c r="AW11" s="147">
        <v>2016</v>
      </c>
      <c r="AX11" s="174">
        <v>2016</v>
      </c>
      <c r="AY11" s="174">
        <v>2015</v>
      </c>
      <c r="AZ11" s="147">
        <v>2015</v>
      </c>
      <c r="BA11" s="166">
        <v>2014</v>
      </c>
      <c r="BB11" s="147">
        <v>2015</v>
      </c>
      <c r="BC11" s="147">
        <v>2014</v>
      </c>
      <c r="BD11" s="147">
        <v>2014</v>
      </c>
      <c r="BE11" s="147">
        <v>2011</v>
      </c>
      <c r="BF11" s="147">
        <v>2014</v>
      </c>
      <c r="BG11" s="147">
        <v>2014</v>
      </c>
      <c r="BH11" s="147">
        <v>2011</v>
      </c>
      <c r="BI11" s="147">
        <v>2010</v>
      </c>
      <c r="BJ11" s="147">
        <v>2014</v>
      </c>
      <c r="BK11" s="147">
        <v>2015</v>
      </c>
      <c r="BL11" s="99" t="s">
        <v>575</v>
      </c>
      <c r="BM11" s="99" t="s">
        <v>575</v>
      </c>
      <c r="BN11" s="99">
        <v>2014</v>
      </c>
      <c r="BO11" s="99">
        <v>2016</v>
      </c>
      <c r="BP11" s="147">
        <v>2012</v>
      </c>
      <c r="BQ11" s="147">
        <v>2014</v>
      </c>
      <c r="BR11" s="147">
        <v>2014</v>
      </c>
      <c r="BS11" s="147">
        <v>2014</v>
      </c>
      <c r="BT11" s="155">
        <v>2015</v>
      </c>
      <c r="BU11" s="155">
        <v>2015</v>
      </c>
      <c r="BV11" s="155">
        <v>2013</v>
      </c>
      <c r="BW11" s="155">
        <v>2013</v>
      </c>
      <c r="BX11" s="155" t="s">
        <v>575</v>
      </c>
      <c r="BY11" s="148" t="s">
        <v>575</v>
      </c>
      <c r="BZ11" s="155">
        <v>2012</v>
      </c>
      <c r="CA11" s="170">
        <v>2014</v>
      </c>
      <c r="CB11" s="155">
        <v>2014</v>
      </c>
      <c r="CC11" s="147">
        <v>2015</v>
      </c>
      <c r="CD11" s="147">
        <v>2015</v>
      </c>
      <c r="CE11" s="147">
        <v>2014</v>
      </c>
      <c r="CF11" s="147">
        <v>2014</v>
      </c>
      <c r="CG11" s="99"/>
    </row>
    <row r="12" spans="1:85" x14ac:dyDescent="0.25">
      <c r="A12" s="3" t="str">
        <f>VLOOKUP(C12,Regions!B$3:H$35,7,FALSE)</f>
        <v>Caribbean</v>
      </c>
      <c r="B12" s="119" t="s">
        <v>40</v>
      </c>
      <c r="C12" s="102" t="s">
        <v>39</v>
      </c>
      <c r="D12" s="145">
        <v>2014</v>
      </c>
      <c r="E12" s="145">
        <v>2014</v>
      </c>
      <c r="F12" s="145">
        <v>2014</v>
      </c>
      <c r="G12" s="145">
        <v>2014</v>
      </c>
      <c r="H12" s="145">
        <v>2014</v>
      </c>
      <c r="I12" s="145">
        <v>2014</v>
      </c>
      <c r="J12" s="145">
        <v>2014</v>
      </c>
      <c r="K12" s="145">
        <v>2015</v>
      </c>
      <c r="L12" s="145">
        <v>2015</v>
      </c>
      <c r="M12" s="145">
        <v>2015</v>
      </c>
      <c r="N12" s="145">
        <v>2011</v>
      </c>
      <c r="O12" s="145">
        <v>2011</v>
      </c>
      <c r="P12" s="145" t="s">
        <v>575</v>
      </c>
      <c r="Q12" s="147">
        <v>2016</v>
      </c>
      <c r="R12" s="147">
        <v>2016</v>
      </c>
      <c r="S12" s="147">
        <v>2015</v>
      </c>
      <c r="T12" s="147">
        <v>2015</v>
      </c>
      <c r="U12" s="147">
        <v>2014</v>
      </c>
      <c r="V12" s="147">
        <v>2014</v>
      </c>
      <c r="W12" s="147">
        <v>2014</v>
      </c>
      <c r="X12" s="147">
        <v>2014</v>
      </c>
      <c r="Y12" s="147">
        <v>2010</v>
      </c>
      <c r="Z12" s="147">
        <v>2010</v>
      </c>
      <c r="AA12" s="166">
        <v>2012</v>
      </c>
      <c r="AB12" s="147">
        <v>2015</v>
      </c>
      <c r="AC12" s="166">
        <v>2015</v>
      </c>
      <c r="AD12" s="166">
        <v>2012</v>
      </c>
      <c r="AE12" s="147">
        <v>2015</v>
      </c>
      <c r="AF12" s="166">
        <v>2012</v>
      </c>
      <c r="AG12" s="147">
        <v>2011</v>
      </c>
      <c r="AH12" s="147">
        <v>2008</v>
      </c>
      <c r="AI12" s="147">
        <v>2014</v>
      </c>
      <c r="AJ12" s="147">
        <v>2015</v>
      </c>
      <c r="AK12" s="147">
        <v>2014</v>
      </c>
      <c r="AL12" s="147">
        <v>2014</v>
      </c>
      <c r="AM12" s="147">
        <v>2015</v>
      </c>
      <c r="AN12" s="147">
        <v>2014</v>
      </c>
      <c r="AO12" s="147">
        <v>2014</v>
      </c>
      <c r="AP12" s="147">
        <v>2014</v>
      </c>
      <c r="AQ12" s="147">
        <v>2015</v>
      </c>
      <c r="AR12" s="147">
        <v>2014</v>
      </c>
      <c r="AS12" s="146">
        <v>2004</v>
      </c>
      <c r="AT12" s="146" t="s">
        <v>575</v>
      </c>
      <c r="AU12" s="147">
        <v>2014</v>
      </c>
      <c r="AV12" s="147">
        <v>2015</v>
      </c>
      <c r="AW12" s="147">
        <v>2016</v>
      </c>
      <c r="AX12" s="149" t="s">
        <v>575</v>
      </c>
      <c r="AY12" s="174">
        <v>2015</v>
      </c>
      <c r="AZ12" s="147">
        <v>2015</v>
      </c>
      <c r="BA12" s="166">
        <v>2014</v>
      </c>
      <c r="BB12" s="147">
        <v>2015</v>
      </c>
      <c r="BC12" s="147">
        <v>2014</v>
      </c>
      <c r="BD12" s="147">
        <v>2014</v>
      </c>
      <c r="BE12" s="147">
        <v>2011</v>
      </c>
      <c r="BF12" s="147">
        <v>2014</v>
      </c>
      <c r="BG12" s="147">
        <v>2014</v>
      </c>
      <c r="BH12" s="147">
        <v>2011</v>
      </c>
      <c r="BI12" s="147">
        <v>2008</v>
      </c>
      <c r="BJ12" s="147">
        <v>2014</v>
      </c>
      <c r="BK12" s="147">
        <v>2015</v>
      </c>
      <c r="BL12" s="99">
        <v>2010</v>
      </c>
      <c r="BM12" s="99" t="s">
        <v>575</v>
      </c>
      <c r="BN12" s="99">
        <v>2014</v>
      </c>
      <c r="BO12" s="99">
        <v>2016</v>
      </c>
      <c r="BP12" s="147">
        <v>2012</v>
      </c>
      <c r="BQ12" s="147">
        <v>2014</v>
      </c>
      <c r="BR12" s="147">
        <v>2014</v>
      </c>
      <c r="BS12" s="147">
        <v>2014</v>
      </c>
      <c r="BT12" s="155">
        <v>2015</v>
      </c>
      <c r="BU12" s="155">
        <v>2015</v>
      </c>
      <c r="BV12" s="155">
        <v>2013</v>
      </c>
      <c r="BW12" s="155">
        <v>2013</v>
      </c>
      <c r="BX12" s="155">
        <v>2013</v>
      </c>
      <c r="BY12" s="148" t="s">
        <v>575</v>
      </c>
      <c r="BZ12" s="155">
        <v>2011</v>
      </c>
      <c r="CA12" s="170">
        <v>2014</v>
      </c>
      <c r="CB12" s="155">
        <v>2014</v>
      </c>
      <c r="CC12" s="147">
        <v>2015</v>
      </c>
      <c r="CD12" s="147">
        <v>2015</v>
      </c>
      <c r="CE12" s="147">
        <v>2014</v>
      </c>
      <c r="CF12" s="147">
        <v>2014</v>
      </c>
      <c r="CG12" s="99"/>
    </row>
    <row r="13" spans="1:85" x14ac:dyDescent="0.25">
      <c r="A13" s="3" t="str">
        <f>VLOOKUP(C13,Regions!B$3:H$35,7,FALSE)</f>
        <v>Caribbean</v>
      </c>
      <c r="B13" s="119" t="s">
        <v>52</v>
      </c>
      <c r="C13" s="102" t="s">
        <v>51</v>
      </c>
      <c r="D13" s="145">
        <v>2014</v>
      </c>
      <c r="E13" s="145">
        <v>2014</v>
      </c>
      <c r="F13" s="145">
        <v>2014</v>
      </c>
      <c r="G13" s="145">
        <v>2014</v>
      </c>
      <c r="H13" s="145">
        <v>2014</v>
      </c>
      <c r="I13" s="145">
        <v>2014</v>
      </c>
      <c r="J13" s="145">
        <v>2014</v>
      </c>
      <c r="K13" s="145">
        <v>2015</v>
      </c>
      <c r="L13" s="145">
        <v>2015</v>
      </c>
      <c r="M13" s="145">
        <v>2015</v>
      </c>
      <c r="N13" s="145">
        <v>2011</v>
      </c>
      <c r="O13" s="145">
        <v>2011</v>
      </c>
      <c r="P13" s="145">
        <v>2012</v>
      </c>
      <c r="Q13" s="147">
        <v>2016</v>
      </c>
      <c r="R13" s="147">
        <v>2016</v>
      </c>
      <c r="S13" s="147">
        <v>2015</v>
      </c>
      <c r="T13" s="147">
        <v>2015</v>
      </c>
      <c r="U13" s="147">
        <v>2012</v>
      </c>
      <c r="V13" s="147">
        <v>2012</v>
      </c>
      <c r="W13" s="147">
        <v>2014</v>
      </c>
      <c r="X13" s="147">
        <v>2014</v>
      </c>
      <c r="Y13" s="147" t="s">
        <v>575</v>
      </c>
      <c r="Z13" s="147" t="s">
        <v>575</v>
      </c>
      <c r="AA13" s="147">
        <v>2008</v>
      </c>
      <c r="AB13" s="147" t="s">
        <v>575</v>
      </c>
      <c r="AC13" s="166">
        <v>2014</v>
      </c>
      <c r="AD13" s="147" t="s">
        <v>575</v>
      </c>
      <c r="AE13" s="147">
        <v>2015</v>
      </c>
      <c r="AF13" s="147" t="s">
        <v>575</v>
      </c>
      <c r="AG13" s="147">
        <v>2011</v>
      </c>
      <c r="AH13" s="147" t="s">
        <v>575</v>
      </c>
      <c r="AI13" s="147">
        <v>2014</v>
      </c>
      <c r="AJ13" s="147">
        <v>2015</v>
      </c>
      <c r="AK13" s="147">
        <v>2014</v>
      </c>
      <c r="AL13" s="147" t="s">
        <v>575</v>
      </c>
      <c r="AM13" s="147">
        <v>2015</v>
      </c>
      <c r="AN13" s="147">
        <v>2014</v>
      </c>
      <c r="AO13" s="147">
        <v>2014</v>
      </c>
      <c r="AP13" s="147">
        <v>2014</v>
      </c>
      <c r="AQ13" s="147">
        <v>2015</v>
      </c>
      <c r="AR13" s="147" t="s">
        <v>575</v>
      </c>
      <c r="AS13" s="146">
        <v>2009</v>
      </c>
      <c r="AT13" s="146" t="s">
        <v>575</v>
      </c>
      <c r="AU13" s="147">
        <v>2014</v>
      </c>
      <c r="AV13" s="147">
        <v>2015</v>
      </c>
      <c r="AW13" s="147">
        <v>2016</v>
      </c>
      <c r="AX13" s="149" t="s">
        <v>575</v>
      </c>
      <c r="AY13" s="174">
        <v>2015</v>
      </c>
      <c r="AZ13" s="147">
        <v>2015</v>
      </c>
      <c r="BA13" s="147" t="s">
        <v>575</v>
      </c>
      <c r="BB13" s="148" t="s">
        <v>575</v>
      </c>
      <c r="BC13" s="147">
        <v>2014</v>
      </c>
      <c r="BD13" s="147">
        <v>2014</v>
      </c>
      <c r="BE13" s="147" t="s">
        <v>575</v>
      </c>
      <c r="BF13" s="147">
        <v>2014</v>
      </c>
      <c r="BG13" s="147" t="s">
        <v>575</v>
      </c>
      <c r="BH13" s="147">
        <v>2015</v>
      </c>
      <c r="BI13" s="147" t="s">
        <v>575</v>
      </c>
      <c r="BJ13" s="147">
        <v>2014</v>
      </c>
      <c r="BK13" s="147" t="s">
        <v>575</v>
      </c>
      <c r="BL13" s="99" t="s">
        <v>575</v>
      </c>
      <c r="BM13" s="99" t="s">
        <v>575</v>
      </c>
      <c r="BN13" s="99">
        <v>2016</v>
      </c>
      <c r="BO13" s="99" t="s">
        <v>575</v>
      </c>
      <c r="BP13" s="147">
        <v>2012</v>
      </c>
      <c r="BQ13" s="147">
        <v>2014</v>
      </c>
      <c r="BR13" s="147">
        <v>2014</v>
      </c>
      <c r="BS13" s="147">
        <v>2014</v>
      </c>
      <c r="BT13" s="155">
        <v>2007</v>
      </c>
      <c r="BU13" s="155">
        <v>2015</v>
      </c>
      <c r="BV13" s="155">
        <v>2013</v>
      </c>
      <c r="BW13" s="155">
        <v>2013</v>
      </c>
      <c r="BX13" s="155">
        <v>2012</v>
      </c>
      <c r="BY13" s="148">
        <v>2013</v>
      </c>
      <c r="BZ13" s="155" t="s">
        <v>575</v>
      </c>
      <c r="CA13" s="170">
        <v>2014</v>
      </c>
      <c r="CB13" s="155">
        <v>2014</v>
      </c>
      <c r="CC13" s="147">
        <v>2015</v>
      </c>
      <c r="CD13" s="147">
        <v>2015</v>
      </c>
      <c r="CE13" s="147">
        <v>2014</v>
      </c>
      <c r="CF13" s="147">
        <v>2014</v>
      </c>
      <c r="CG13" s="99"/>
    </row>
    <row r="14" spans="1:85" x14ac:dyDescent="0.25">
      <c r="A14" s="3" t="str">
        <f>VLOOKUP(C14,Regions!B$3:H$35,7,FALSE)</f>
        <v>Caribbean</v>
      </c>
      <c r="B14" s="119" t="s">
        <v>54</v>
      </c>
      <c r="C14" s="102" t="s">
        <v>53</v>
      </c>
      <c r="D14" s="145">
        <v>2014</v>
      </c>
      <c r="E14" s="145">
        <v>2014</v>
      </c>
      <c r="F14" s="145">
        <v>2014</v>
      </c>
      <c r="G14" s="145">
        <v>2014</v>
      </c>
      <c r="H14" s="145">
        <v>2014</v>
      </c>
      <c r="I14" s="145">
        <v>2014</v>
      </c>
      <c r="J14" s="145">
        <v>2014</v>
      </c>
      <c r="K14" s="145">
        <v>2015</v>
      </c>
      <c r="L14" s="145">
        <v>2015</v>
      </c>
      <c r="M14" s="145">
        <v>2015</v>
      </c>
      <c r="N14" s="145">
        <v>2011</v>
      </c>
      <c r="O14" s="145">
        <v>2011</v>
      </c>
      <c r="P14" s="145" t="s">
        <v>575</v>
      </c>
      <c r="Q14" s="147">
        <v>2016</v>
      </c>
      <c r="R14" s="147">
        <v>2016</v>
      </c>
      <c r="S14" s="147">
        <v>2015</v>
      </c>
      <c r="T14" s="147">
        <v>2015</v>
      </c>
      <c r="U14" s="147">
        <v>2012</v>
      </c>
      <c r="V14" s="147">
        <v>2012</v>
      </c>
      <c r="W14" s="147">
        <v>2014</v>
      </c>
      <c r="X14" s="147">
        <v>2014</v>
      </c>
      <c r="Y14" s="147">
        <v>2012</v>
      </c>
      <c r="Z14" s="147">
        <v>2012</v>
      </c>
      <c r="AA14" s="147">
        <v>2005</v>
      </c>
      <c r="AB14" s="147">
        <v>2015</v>
      </c>
      <c r="AC14" s="166">
        <v>2014</v>
      </c>
      <c r="AD14" s="147" t="s">
        <v>575</v>
      </c>
      <c r="AE14" s="147">
        <v>2015</v>
      </c>
      <c r="AF14" s="166">
        <v>2012</v>
      </c>
      <c r="AG14" s="147">
        <v>2011</v>
      </c>
      <c r="AH14" s="147">
        <v>2012</v>
      </c>
      <c r="AI14" s="147">
        <v>2014</v>
      </c>
      <c r="AJ14" s="147">
        <v>2015</v>
      </c>
      <c r="AK14" s="147">
        <v>2014</v>
      </c>
      <c r="AL14" s="147" t="s">
        <v>575</v>
      </c>
      <c r="AM14" s="147">
        <v>2015</v>
      </c>
      <c r="AN14" s="147">
        <v>2014</v>
      </c>
      <c r="AO14" s="147">
        <v>2014</v>
      </c>
      <c r="AP14" s="147">
        <v>2014</v>
      </c>
      <c r="AQ14" s="147">
        <v>2015</v>
      </c>
      <c r="AR14" s="147" t="s">
        <v>575</v>
      </c>
      <c r="AS14" s="146">
        <v>2005</v>
      </c>
      <c r="AT14" s="146" t="s">
        <v>575</v>
      </c>
      <c r="AU14" s="147">
        <v>2014</v>
      </c>
      <c r="AV14" s="147">
        <v>2015</v>
      </c>
      <c r="AW14" s="147">
        <v>2016</v>
      </c>
      <c r="AX14" s="149" t="s">
        <v>575</v>
      </c>
      <c r="AY14" s="174">
        <v>2015</v>
      </c>
      <c r="AZ14" s="147">
        <v>2015</v>
      </c>
      <c r="BA14" s="166">
        <v>2014</v>
      </c>
      <c r="BB14" s="147">
        <v>2015</v>
      </c>
      <c r="BC14" s="147">
        <v>2014</v>
      </c>
      <c r="BD14" s="147">
        <v>2014</v>
      </c>
      <c r="BE14" s="147">
        <v>2011</v>
      </c>
      <c r="BF14" s="147">
        <v>2014</v>
      </c>
      <c r="BG14" s="147">
        <v>2014</v>
      </c>
      <c r="BH14" s="147">
        <v>2009</v>
      </c>
      <c r="BI14" s="147" t="s">
        <v>575</v>
      </c>
      <c r="BJ14" s="147">
        <v>2014</v>
      </c>
      <c r="BK14" s="147">
        <v>2013</v>
      </c>
      <c r="BL14" s="99" t="s">
        <v>575</v>
      </c>
      <c r="BM14" s="99" t="s">
        <v>575</v>
      </c>
      <c r="BN14" s="99">
        <v>2016</v>
      </c>
      <c r="BO14" s="99" t="s">
        <v>575</v>
      </c>
      <c r="BP14" s="147">
        <v>2012</v>
      </c>
      <c r="BQ14" s="147">
        <v>2014</v>
      </c>
      <c r="BR14" s="147">
        <v>2014</v>
      </c>
      <c r="BS14" s="147">
        <v>2014</v>
      </c>
      <c r="BT14" s="155">
        <v>2015</v>
      </c>
      <c r="BU14" s="155">
        <v>2015</v>
      </c>
      <c r="BV14" s="155">
        <v>2013</v>
      </c>
      <c r="BW14" s="155">
        <v>2013</v>
      </c>
      <c r="BX14" s="155">
        <v>2013</v>
      </c>
      <c r="BY14" s="148">
        <v>2013</v>
      </c>
      <c r="BZ14" s="155">
        <v>2013</v>
      </c>
      <c r="CA14" s="170">
        <v>2014</v>
      </c>
      <c r="CB14" s="155">
        <v>2014</v>
      </c>
      <c r="CC14" s="147">
        <v>2015</v>
      </c>
      <c r="CD14" s="147">
        <v>2015</v>
      </c>
      <c r="CE14" s="147">
        <v>2014</v>
      </c>
      <c r="CF14" s="147">
        <v>2014</v>
      </c>
      <c r="CG14" s="99"/>
    </row>
    <row r="15" spans="1:85" x14ac:dyDescent="0.25">
      <c r="A15" s="3" t="str">
        <f>VLOOKUP(C15,Regions!B$3:H$35,7,FALSE)</f>
        <v>Caribbean</v>
      </c>
      <c r="B15" s="119" t="s">
        <v>56</v>
      </c>
      <c r="C15" s="102" t="s">
        <v>55</v>
      </c>
      <c r="D15" s="145">
        <v>2014</v>
      </c>
      <c r="E15" s="145">
        <v>2014</v>
      </c>
      <c r="F15" s="145">
        <v>2014</v>
      </c>
      <c r="G15" s="145">
        <v>2014</v>
      </c>
      <c r="H15" s="145">
        <v>2014</v>
      </c>
      <c r="I15" s="145">
        <v>2014</v>
      </c>
      <c r="J15" s="145">
        <v>2014</v>
      </c>
      <c r="K15" s="145">
        <v>2015</v>
      </c>
      <c r="L15" s="145">
        <v>2015</v>
      </c>
      <c r="M15" s="145">
        <v>2015</v>
      </c>
      <c r="N15" s="145">
        <v>2011</v>
      </c>
      <c r="O15" s="145">
        <v>2011</v>
      </c>
      <c r="P15" s="145">
        <v>2013</v>
      </c>
      <c r="Q15" s="147">
        <v>2016</v>
      </c>
      <c r="R15" s="147">
        <v>2016</v>
      </c>
      <c r="S15" s="147">
        <v>2015</v>
      </c>
      <c r="T15" s="147">
        <v>2015</v>
      </c>
      <c r="U15" s="147">
        <v>2012</v>
      </c>
      <c r="V15" s="147">
        <v>2012</v>
      </c>
      <c r="W15" s="147">
        <v>2014</v>
      </c>
      <c r="X15" s="147">
        <v>2014</v>
      </c>
      <c r="Y15" s="147" t="s">
        <v>575</v>
      </c>
      <c r="Z15" s="147" t="s">
        <v>575</v>
      </c>
      <c r="AA15" s="147">
        <v>2007</v>
      </c>
      <c r="AB15" s="147">
        <v>2015</v>
      </c>
      <c r="AC15" s="166">
        <v>2014</v>
      </c>
      <c r="AD15" s="147" t="s">
        <v>575</v>
      </c>
      <c r="AE15" s="147">
        <v>2015</v>
      </c>
      <c r="AF15" s="147" t="s">
        <v>575</v>
      </c>
      <c r="AG15" s="147">
        <v>2011</v>
      </c>
      <c r="AH15" s="147">
        <v>2012</v>
      </c>
      <c r="AI15" s="147">
        <v>2014</v>
      </c>
      <c r="AJ15" s="147">
        <v>2015</v>
      </c>
      <c r="AK15" s="147">
        <v>2014</v>
      </c>
      <c r="AL15" s="147" t="s">
        <v>575</v>
      </c>
      <c r="AM15" s="147">
        <v>2015</v>
      </c>
      <c r="AN15" s="147">
        <v>2014</v>
      </c>
      <c r="AO15" s="147">
        <v>2014</v>
      </c>
      <c r="AP15" s="147">
        <v>2014</v>
      </c>
      <c r="AQ15" s="147">
        <v>2015</v>
      </c>
      <c r="AR15" s="147" t="s">
        <v>575</v>
      </c>
      <c r="AS15" s="146">
        <v>2008</v>
      </c>
      <c r="AT15" s="146" t="s">
        <v>575</v>
      </c>
      <c r="AU15" s="147">
        <v>2014</v>
      </c>
      <c r="AV15" s="147">
        <v>2015</v>
      </c>
      <c r="AW15" s="147">
        <v>2016</v>
      </c>
      <c r="AX15" s="149" t="s">
        <v>575</v>
      </c>
      <c r="AY15" s="174">
        <v>2015</v>
      </c>
      <c r="AZ15" s="147">
        <v>2015</v>
      </c>
      <c r="BA15" s="166">
        <v>2014</v>
      </c>
      <c r="BB15" s="147">
        <v>2015</v>
      </c>
      <c r="BC15" s="147">
        <v>2014</v>
      </c>
      <c r="BD15" s="147">
        <v>2014</v>
      </c>
      <c r="BE15" s="147">
        <v>2011</v>
      </c>
      <c r="BF15" s="147">
        <v>2014</v>
      </c>
      <c r="BG15" s="147">
        <v>2014</v>
      </c>
      <c r="BH15" s="147" t="s">
        <v>575</v>
      </c>
      <c r="BI15" s="147" t="s">
        <v>575</v>
      </c>
      <c r="BJ15" s="147">
        <v>2014</v>
      </c>
      <c r="BK15" s="147">
        <v>2015</v>
      </c>
      <c r="BL15" s="99" t="s">
        <v>575</v>
      </c>
      <c r="BM15" s="99" t="s">
        <v>575</v>
      </c>
      <c r="BN15" s="99">
        <v>2016</v>
      </c>
      <c r="BO15" s="99" t="s">
        <v>575</v>
      </c>
      <c r="BP15" s="147">
        <v>2012</v>
      </c>
      <c r="BQ15" s="147">
        <v>2014</v>
      </c>
      <c r="BR15" s="147">
        <v>2014</v>
      </c>
      <c r="BS15" s="147">
        <v>2014</v>
      </c>
      <c r="BT15" s="155">
        <v>2007</v>
      </c>
      <c r="BU15" s="155">
        <v>2015</v>
      </c>
      <c r="BV15" s="155">
        <v>2013</v>
      </c>
      <c r="BW15" s="155">
        <v>2013</v>
      </c>
      <c r="BX15" s="155">
        <v>2010</v>
      </c>
      <c r="BY15" s="148">
        <v>2013</v>
      </c>
      <c r="BZ15" s="155" t="s">
        <v>575</v>
      </c>
      <c r="CA15" s="170">
        <v>2014</v>
      </c>
      <c r="CB15" s="155">
        <v>2014</v>
      </c>
      <c r="CC15" s="147">
        <v>2015</v>
      </c>
      <c r="CD15" s="147">
        <v>2015</v>
      </c>
      <c r="CE15" s="147">
        <v>2014</v>
      </c>
      <c r="CF15" s="147">
        <v>2014</v>
      </c>
      <c r="CG15" s="99"/>
    </row>
    <row r="16" spans="1:85" x14ac:dyDescent="0.25">
      <c r="A16" s="3" t="str">
        <f>VLOOKUP(C16,Regions!B$3:H$35,7,FALSE)</f>
        <v>Caribbean</v>
      </c>
      <c r="B16" s="119" t="s">
        <v>60</v>
      </c>
      <c r="C16" s="102" t="s">
        <v>59</v>
      </c>
      <c r="D16" s="145">
        <v>2014</v>
      </c>
      <c r="E16" s="145">
        <v>2014</v>
      </c>
      <c r="F16" s="145">
        <v>2014</v>
      </c>
      <c r="G16" s="145">
        <v>2014</v>
      </c>
      <c r="H16" s="145">
        <v>2014</v>
      </c>
      <c r="I16" s="145">
        <v>2014</v>
      </c>
      <c r="J16" s="145">
        <v>2014</v>
      </c>
      <c r="K16" s="145">
        <v>2015</v>
      </c>
      <c r="L16" s="145">
        <v>2015</v>
      </c>
      <c r="M16" s="145">
        <v>2015</v>
      </c>
      <c r="N16" s="145">
        <v>2011</v>
      </c>
      <c r="O16" s="145">
        <v>2011</v>
      </c>
      <c r="P16" s="145">
        <v>2011</v>
      </c>
      <c r="Q16" s="147">
        <v>2016</v>
      </c>
      <c r="R16" s="147">
        <v>2016</v>
      </c>
      <c r="S16" s="147">
        <v>2015</v>
      </c>
      <c r="T16" s="147">
        <v>2015</v>
      </c>
      <c r="U16" s="147">
        <v>2014</v>
      </c>
      <c r="V16" s="147">
        <v>2014</v>
      </c>
      <c r="W16" s="147">
        <v>2014</v>
      </c>
      <c r="X16" s="147">
        <v>2014</v>
      </c>
      <c r="Y16" s="147">
        <v>2006</v>
      </c>
      <c r="Z16" s="147">
        <v>2006</v>
      </c>
      <c r="AA16" s="147">
        <v>2005</v>
      </c>
      <c r="AB16" s="147">
        <v>2015</v>
      </c>
      <c r="AC16" s="166">
        <v>2014</v>
      </c>
      <c r="AD16" s="166">
        <v>2013</v>
      </c>
      <c r="AE16" s="147">
        <v>2015</v>
      </c>
      <c r="AF16" s="147" t="s">
        <v>575</v>
      </c>
      <c r="AG16" s="147">
        <v>2011</v>
      </c>
      <c r="AH16" s="147">
        <v>2010</v>
      </c>
      <c r="AI16" s="147">
        <v>2014</v>
      </c>
      <c r="AJ16" s="147">
        <v>2015</v>
      </c>
      <c r="AK16" s="147">
        <v>2014</v>
      </c>
      <c r="AL16" s="147">
        <v>2013</v>
      </c>
      <c r="AM16" s="147">
        <v>2015</v>
      </c>
      <c r="AN16" s="147">
        <v>2014</v>
      </c>
      <c r="AO16" s="147">
        <v>2014</v>
      </c>
      <c r="AP16" s="147">
        <v>2014</v>
      </c>
      <c r="AQ16" s="147">
        <v>2015</v>
      </c>
      <c r="AR16" s="147">
        <v>2014</v>
      </c>
      <c r="AS16" s="146">
        <v>2005</v>
      </c>
      <c r="AT16" s="146" t="s">
        <v>575</v>
      </c>
      <c r="AU16" s="147">
        <v>2014</v>
      </c>
      <c r="AV16" s="147">
        <v>2015</v>
      </c>
      <c r="AW16" s="147">
        <v>2016</v>
      </c>
      <c r="AX16" s="149" t="s">
        <v>575</v>
      </c>
      <c r="AY16" s="174">
        <v>2015</v>
      </c>
      <c r="AZ16" s="147">
        <v>2015</v>
      </c>
      <c r="BA16" s="166">
        <v>2014</v>
      </c>
      <c r="BB16" s="147">
        <v>2015</v>
      </c>
      <c r="BC16" s="147">
        <v>2014</v>
      </c>
      <c r="BD16" s="147">
        <v>2014</v>
      </c>
      <c r="BE16" s="147">
        <v>2011</v>
      </c>
      <c r="BF16" s="147">
        <v>2013</v>
      </c>
      <c r="BG16" s="147">
        <v>2013</v>
      </c>
      <c r="BH16" s="147">
        <v>2011</v>
      </c>
      <c r="BI16" s="147">
        <v>2008</v>
      </c>
      <c r="BJ16" s="147">
        <v>2014</v>
      </c>
      <c r="BK16" s="147">
        <v>2015</v>
      </c>
      <c r="BL16" s="99" t="s">
        <v>575</v>
      </c>
      <c r="BM16" s="99" t="s">
        <v>575</v>
      </c>
      <c r="BN16" s="99">
        <v>2014</v>
      </c>
      <c r="BO16" s="99">
        <v>2016</v>
      </c>
      <c r="BP16" s="147">
        <v>2012</v>
      </c>
      <c r="BQ16" s="147">
        <v>2014</v>
      </c>
      <c r="BR16" s="147">
        <v>2014</v>
      </c>
      <c r="BS16" s="147">
        <v>2014</v>
      </c>
      <c r="BT16" s="155">
        <v>2015</v>
      </c>
      <c r="BU16" s="155">
        <v>2015</v>
      </c>
      <c r="BV16" s="155">
        <v>2013</v>
      </c>
      <c r="BW16" s="155">
        <v>2013</v>
      </c>
      <c r="BX16" s="155" t="s">
        <v>575</v>
      </c>
      <c r="BY16" s="148" t="s">
        <v>575</v>
      </c>
      <c r="BZ16" s="155" t="s">
        <v>575</v>
      </c>
      <c r="CA16" s="170">
        <v>2014</v>
      </c>
      <c r="CB16" s="155" t="s">
        <v>575</v>
      </c>
      <c r="CC16" s="147">
        <v>2015</v>
      </c>
      <c r="CD16" s="147">
        <v>2015</v>
      </c>
      <c r="CE16" s="147">
        <v>2014</v>
      </c>
      <c r="CF16" s="147">
        <v>2014</v>
      </c>
      <c r="CG16" s="99"/>
    </row>
    <row r="17" spans="1:85" x14ac:dyDescent="0.25">
      <c r="A17" s="3" t="str">
        <f>VLOOKUP(C17,Regions!B$3:H$35,7,FALSE)</f>
        <v>Central America</v>
      </c>
      <c r="B17" s="119" t="s">
        <v>9</v>
      </c>
      <c r="C17" s="102" t="s">
        <v>8</v>
      </c>
      <c r="D17" s="145">
        <v>2014</v>
      </c>
      <c r="E17" s="145">
        <v>2014</v>
      </c>
      <c r="F17" s="145">
        <v>2014</v>
      </c>
      <c r="G17" s="145">
        <v>2014</v>
      </c>
      <c r="H17" s="145">
        <v>2014</v>
      </c>
      <c r="I17" s="145">
        <v>2014</v>
      </c>
      <c r="J17" s="145">
        <v>2014</v>
      </c>
      <c r="K17" s="145">
        <v>2015</v>
      </c>
      <c r="L17" s="145">
        <v>2015</v>
      </c>
      <c r="M17" s="145">
        <v>2015</v>
      </c>
      <c r="N17" s="145">
        <v>2011</v>
      </c>
      <c r="O17" s="145">
        <v>2011</v>
      </c>
      <c r="P17" s="145" t="s">
        <v>575</v>
      </c>
      <c r="Q17" s="147">
        <v>2016</v>
      </c>
      <c r="R17" s="147">
        <v>2016</v>
      </c>
      <c r="S17" s="147">
        <v>2015</v>
      </c>
      <c r="T17" s="147">
        <v>2015</v>
      </c>
      <c r="U17" s="147">
        <v>2014</v>
      </c>
      <c r="V17" s="147">
        <v>2014</v>
      </c>
      <c r="W17" s="147">
        <v>2014</v>
      </c>
      <c r="X17" s="147">
        <v>2014</v>
      </c>
      <c r="Y17" s="147">
        <v>2011</v>
      </c>
      <c r="Z17" s="147">
        <v>2011</v>
      </c>
      <c r="AA17" s="147">
        <v>2009</v>
      </c>
      <c r="AB17" s="147">
        <v>2015</v>
      </c>
      <c r="AC17" s="166">
        <v>2015</v>
      </c>
      <c r="AD17" s="147" t="s">
        <v>575</v>
      </c>
      <c r="AE17" s="147">
        <v>2015</v>
      </c>
      <c r="AF17" s="166">
        <v>2011</v>
      </c>
      <c r="AG17" s="147">
        <v>2011</v>
      </c>
      <c r="AH17" s="147">
        <v>2010</v>
      </c>
      <c r="AI17" s="147">
        <v>2014</v>
      </c>
      <c r="AJ17" s="147">
        <v>2015</v>
      </c>
      <c r="AK17" s="147">
        <v>2014</v>
      </c>
      <c r="AL17" s="147">
        <v>2014</v>
      </c>
      <c r="AM17" s="147">
        <v>2015</v>
      </c>
      <c r="AN17" s="147">
        <v>2014</v>
      </c>
      <c r="AO17" s="147">
        <v>2014</v>
      </c>
      <c r="AP17" s="147">
        <v>2014</v>
      </c>
      <c r="AQ17" s="147">
        <v>2015</v>
      </c>
      <c r="AR17" s="147">
        <v>2014</v>
      </c>
      <c r="AS17" s="146">
        <v>2009</v>
      </c>
      <c r="AT17" s="146">
        <v>2014</v>
      </c>
      <c r="AU17" s="147">
        <v>2014</v>
      </c>
      <c r="AV17" s="147">
        <v>2015</v>
      </c>
      <c r="AW17" s="147">
        <v>2016</v>
      </c>
      <c r="AX17" s="149" t="s">
        <v>575</v>
      </c>
      <c r="AY17" s="174">
        <v>2015</v>
      </c>
      <c r="AZ17" s="147">
        <v>2015</v>
      </c>
      <c r="BA17" s="166">
        <v>2014</v>
      </c>
      <c r="BB17" s="147">
        <v>2015</v>
      </c>
      <c r="BC17" s="147">
        <v>2014</v>
      </c>
      <c r="BD17" s="147">
        <v>2014</v>
      </c>
      <c r="BE17" s="147">
        <v>2011</v>
      </c>
      <c r="BF17" s="147">
        <v>2011</v>
      </c>
      <c r="BG17" s="147">
        <v>2012</v>
      </c>
      <c r="BH17" s="147" t="s">
        <v>575</v>
      </c>
      <c r="BI17" s="147">
        <v>2010</v>
      </c>
      <c r="BJ17" s="147">
        <v>2014</v>
      </c>
      <c r="BK17" s="147" t="s">
        <v>575</v>
      </c>
      <c r="BL17" s="99">
        <v>2009</v>
      </c>
      <c r="BM17" s="99" t="s">
        <v>575</v>
      </c>
      <c r="BN17" s="99">
        <v>2014</v>
      </c>
      <c r="BO17" s="99" t="s">
        <v>575</v>
      </c>
      <c r="BP17" s="147">
        <v>2012</v>
      </c>
      <c r="BQ17" s="147">
        <v>2014</v>
      </c>
      <c r="BR17" s="147">
        <v>2014</v>
      </c>
      <c r="BS17" s="147">
        <v>2014</v>
      </c>
      <c r="BT17" s="155">
        <v>2015</v>
      </c>
      <c r="BU17" s="155">
        <v>2015</v>
      </c>
      <c r="BV17" s="155">
        <v>2013</v>
      </c>
      <c r="BW17" s="155">
        <v>2013</v>
      </c>
      <c r="BX17" s="155">
        <v>2013</v>
      </c>
      <c r="BY17" s="148">
        <v>2013</v>
      </c>
      <c r="BZ17" s="155">
        <v>2011</v>
      </c>
      <c r="CA17" s="170">
        <v>2013</v>
      </c>
      <c r="CB17" s="155">
        <v>2014</v>
      </c>
      <c r="CC17" s="147">
        <v>2015</v>
      </c>
      <c r="CD17" s="147">
        <v>2015</v>
      </c>
      <c r="CE17" s="147">
        <v>2014</v>
      </c>
      <c r="CF17" s="147">
        <v>2014</v>
      </c>
      <c r="CG17" s="99"/>
    </row>
    <row r="18" spans="1:85" x14ac:dyDescent="0.25">
      <c r="A18" s="3" t="str">
        <f>VLOOKUP(C18,Regions!B$3:H$35,7,FALSE)</f>
        <v>Central America</v>
      </c>
      <c r="B18" s="119" t="s">
        <v>18</v>
      </c>
      <c r="C18" s="102" t="s">
        <v>17</v>
      </c>
      <c r="D18" s="145">
        <v>2014</v>
      </c>
      <c r="E18" s="145">
        <v>2014</v>
      </c>
      <c r="F18" s="145">
        <v>2014</v>
      </c>
      <c r="G18" s="145">
        <v>2014</v>
      </c>
      <c r="H18" s="145">
        <v>2014</v>
      </c>
      <c r="I18" s="145">
        <v>2014</v>
      </c>
      <c r="J18" s="145">
        <v>2014</v>
      </c>
      <c r="K18" s="145">
        <v>2015</v>
      </c>
      <c r="L18" s="145">
        <v>2015</v>
      </c>
      <c r="M18" s="145">
        <v>2015</v>
      </c>
      <c r="N18" s="145">
        <v>2011</v>
      </c>
      <c r="O18" s="145">
        <v>2011</v>
      </c>
      <c r="P18" s="145">
        <v>2013</v>
      </c>
      <c r="Q18" s="147">
        <v>2016</v>
      </c>
      <c r="R18" s="147">
        <v>2016</v>
      </c>
      <c r="S18" s="147">
        <v>2015</v>
      </c>
      <c r="T18" s="147">
        <v>2015</v>
      </c>
      <c r="U18" s="147">
        <v>2014</v>
      </c>
      <c r="V18" s="147">
        <v>2014</v>
      </c>
      <c r="W18" s="147">
        <v>2014</v>
      </c>
      <c r="X18" s="147">
        <v>2014</v>
      </c>
      <c r="Y18" s="147" t="s">
        <v>575</v>
      </c>
      <c r="Z18" s="147" t="s">
        <v>575</v>
      </c>
      <c r="AA18" s="166">
        <v>2015</v>
      </c>
      <c r="AB18" s="147">
        <v>2015</v>
      </c>
      <c r="AC18" s="166">
        <v>2015</v>
      </c>
      <c r="AD18" s="166">
        <v>2013</v>
      </c>
      <c r="AE18" s="147">
        <v>2015</v>
      </c>
      <c r="AF18" s="147">
        <v>2009</v>
      </c>
      <c r="AG18" s="147">
        <v>2012</v>
      </c>
      <c r="AH18" s="147">
        <v>2013</v>
      </c>
      <c r="AI18" s="147">
        <v>2014</v>
      </c>
      <c r="AJ18" s="147">
        <v>2015</v>
      </c>
      <c r="AK18" s="147">
        <v>2014</v>
      </c>
      <c r="AL18" s="147">
        <v>2014</v>
      </c>
      <c r="AM18" s="147">
        <v>2015</v>
      </c>
      <c r="AN18" s="147">
        <v>2014</v>
      </c>
      <c r="AO18" s="147">
        <v>2014</v>
      </c>
      <c r="AP18" s="147">
        <v>2014</v>
      </c>
      <c r="AQ18" s="147">
        <v>2015</v>
      </c>
      <c r="AR18" s="147">
        <v>2014</v>
      </c>
      <c r="AS18" s="146">
        <v>2013</v>
      </c>
      <c r="AT18" s="146">
        <v>2014</v>
      </c>
      <c r="AU18" s="147">
        <v>2014</v>
      </c>
      <c r="AV18" s="147">
        <v>2015</v>
      </c>
      <c r="AW18" s="147">
        <v>2016</v>
      </c>
      <c r="AX18" s="149" t="s">
        <v>575</v>
      </c>
      <c r="AY18" s="174">
        <v>2015</v>
      </c>
      <c r="AZ18" s="147">
        <v>2015</v>
      </c>
      <c r="BA18" s="166">
        <v>2014</v>
      </c>
      <c r="BB18" s="147">
        <v>2015</v>
      </c>
      <c r="BC18" s="147">
        <v>2014</v>
      </c>
      <c r="BD18" s="147">
        <v>2014</v>
      </c>
      <c r="BE18" s="147">
        <v>2011</v>
      </c>
      <c r="BF18" s="147">
        <v>2014</v>
      </c>
      <c r="BG18" s="147">
        <v>2014</v>
      </c>
      <c r="BH18" s="147">
        <v>2011</v>
      </c>
      <c r="BI18" s="147">
        <v>2013</v>
      </c>
      <c r="BJ18" s="147">
        <v>2014</v>
      </c>
      <c r="BK18" s="147">
        <v>2015</v>
      </c>
      <c r="BL18" s="99">
        <v>2012</v>
      </c>
      <c r="BM18" s="99">
        <v>2015</v>
      </c>
      <c r="BN18" s="99">
        <v>2014</v>
      </c>
      <c r="BO18" s="99">
        <v>2016</v>
      </c>
      <c r="BP18" s="147">
        <v>2012</v>
      </c>
      <c r="BQ18" s="147">
        <v>2014</v>
      </c>
      <c r="BR18" s="147">
        <v>2014</v>
      </c>
      <c r="BS18" s="147">
        <v>2014</v>
      </c>
      <c r="BT18" s="155">
        <v>2015</v>
      </c>
      <c r="BU18" s="155">
        <v>2015</v>
      </c>
      <c r="BV18" s="155">
        <v>2013</v>
      </c>
      <c r="BW18" s="155">
        <v>2013</v>
      </c>
      <c r="BX18" s="155">
        <v>2013</v>
      </c>
      <c r="BY18" s="148">
        <v>2013</v>
      </c>
      <c r="BZ18" s="155">
        <v>2014</v>
      </c>
      <c r="CA18" s="170">
        <v>2014</v>
      </c>
      <c r="CB18" s="155">
        <v>2014</v>
      </c>
      <c r="CC18" s="147">
        <v>2015</v>
      </c>
      <c r="CD18" s="147">
        <v>2015</v>
      </c>
      <c r="CE18" s="147">
        <v>2014</v>
      </c>
      <c r="CF18" s="147">
        <v>2014</v>
      </c>
      <c r="CG18" s="99"/>
    </row>
    <row r="19" spans="1:85" x14ac:dyDescent="0.25">
      <c r="A19" s="3" t="str">
        <f>VLOOKUP(C19,Regions!B$3:H$35,7,FALSE)</f>
        <v>Central America</v>
      </c>
      <c r="B19" s="119" t="s">
        <v>28</v>
      </c>
      <c r="C19" s="102" t="s">
        <v>27</v>
      </c>
      <c r="D19" s="145">
        <v>2014</v>
      </c>
      <c r="E19" s="145">
        <v>2014</v>
      </c>
      <c r="F19" s="145">
        <v>2014</v>
      </c>
      <c r="G19" s="145">
        <v>2014</v>
      </c>
      <c r="H19" s="145">
        <v>2014</v>
      </c>
      <c r="I19" s="145">
        <v>2014</v>
      </c>
      <c r="J19" s="145">
        <v>2014</v>
      </c>
      <c r="K19" s="145">
        <v>2015</v>
      </c>
      <c r="L19" s="145">
        <v>2015</v>
      </c>
      <c r="M19" s="145">
        <v>2015</v>
      </c>
      <c r="N19" s="145">
        <v>2011</v>
      </c>
      <c r="O19" s="145">
        <v>2011</v>
      </c>
      <c r="P19" s="145" t="s">
        <v>575</v>
      </c>
      <c r="Q19" s="147">
        <v>2016</v>
      </c>
      <c r="R19" s="147">
        <v>2016</v>
      </c>
      <c r="S19" s="147">
        <v>2015</v>
      </c>
      <c r="T19" s="147">
        <v>2015</v>
      </c>
      <c r="U19" s="147">
        <v>2014</v>
      </c>
      <c r="V19" s="147">
        <v>2014</v>
      </c>
      <c r="W19" s="147">
        <v>2014</v>
      </c>
      <c r="X19" s="147">
        <v>2014</v>
      </c>
      <c r="Y19" s="147" t="s">
        <v>575</v>
      </c>
      <c r="Z19" s="147" t="s">
        <v>575</v>
      </c>
      <c r="AA19" s="166">
        <v>2014</v>
      </c>
      <c r="AB19" s="147">
        <v>2015</v>
      </c>
      <c r="AC19" s="166">
        <v>2015</v>
      </c>
      <c r="AD19" s="166">
        <v>2013</v>
      </c>
      <c r="AE19" s="147">
        <v>2015</v>
      </c>
      <c r="AF19" s="166">
        <v>2014</v>
      </c>
      <c r="AG19" s="147">
        <v>2011</v>
      </c>
      <c r="AH19" s="147">
        <v>2010</v>
      </c>
      <c r="AI19" s="147">
        <v>2014</v>
      </c>
      <c r="AJ19" s="147">
        <v>2015</v>
      </c>
      <c r="AK19" s="147">
        <v>2014</v>
      </c>
      <c r="AL19" s="147">
        <v>2014</v>
      </c>
      <c r="AM19" s="147">
        <v>2015</v>
      </c>
      <c r="AN19" s="147">
        <v>2014</v>
      </c>
      <c r="AO19" s="147">
        <v>2014</v>
      </c>
      <c r="AP19" s="147">
        <v>2014</v>
      </c>
      <c r="AQ19" s="147">
        <v>2015</v>
      </c>
      <c r="AR19" s="147">
        <v>2014</v>
      </c>
      <c r="AS19" s="146">
        <v>2013</v>
      </c>
      <c r="AT19" s="146" t="s">
        <v>575</v>
      </c>
      <c r="AU19" s="147">
        <v>2014</v>
      </c>
      <c r="AV19" s="147">
        <v>2015</v>
      </c>
      <c r="AW19" s="147">
        <v>2016</v>
      </c>
      <c r="AX19" s="174">
        <v>2015</v>
      </c>
      <c r="AY19" s="174">
        <v>2015</v>
      </c>
      <c r="AZ19" s="147">
        <v>2015</v>
      </c>
      <c r="BA19" s="166">
        <v>2014</v>
      </c>
      <c r="BB19" s="147">
        <v>2015</v>
      </c>
      <c r="BC19" s="147">
        <v>2014</v>
      </c>
      <c r="BD19" s="147">
        <v>2014</v>
      </c>
      <c r="BE19" s="147">
        <v>2011</v>
      </c>
      <c r="BF19" s="147">
        <v>2014</v>
      </c>
      <c r="BG19" s="147">
        <v>2014</v>
      </c>
      <c r="BH19" s="147">
        <v>2009</v>
      </c>
      <c r="BI19" s="147">
        <v>2008</v>
      </c>
      <c r="BJ19" s="147">
        <v>2014</v>
      </c>
      <c r="BK19" s="147">
        <v>2015</v>
      </c>
      <c r="BL19" s="99">
        <v>2012</v>
      </c>
      <c r="BM19" s="99">
        <v>2015</v>
      </c>
      <c r="BN19" s="99">
        <v>2014</v>
      </c>
      <c r="BO19" s="99">
        <v>2016</v>
      </c>
      <c r="BP19" s="147">
        <v>2012</v>
      </c>
      <c r="BQ19" s="147">
        <v>2014</v>
      </c>
      <c r="BR19" s="147">
        <v>2014</v>
      </c>
      <c r="BS19" s="147">
        <v>2014</v>
      </c>
      <c r="BT19" s="155">
        <v>2015</v>
      </c>
      <c r="BU19" s="155">
        <v>2015</v>
      </c>
      <c r="BV19" s="155">
        <v>2013</v>
      </c>
      <c r="BW19" s="155">
        <v>2013</v>
      </c>
      <c r="BX19" s="155">
        <v>2013</v>
      </c>
      <c r="BY19" s="148">
        <v>2013</v>
      </c>
      <c r="BZ19" s="155">
        <v>2013</v>
      </c>
      <c r="CA19" s="170">
        <v>2014</v>
      </c>
      <c r="CB19" s="155">
        <v>2013</v>
      </c>
      <c r="CC19" s="147">
        <v>2015</v>
      </c>
      <c r="CD19" s="147">
        <v>2015</v>
      </c>
      <c r="CE19" s="147">
        <v>2014</v>
      </c>
      <c r="CF19" s="147">
        <v>2014</v>
      </c>
      <c r="CG19" s="99"/>
    </row>
    <row r="20" spans="1:85" x14ac:dyDescent="0.25">
      <c r="A20" s="3" t="str">
        <f>VLOOKUP(C20,Regions!B$3:H$35,7,FALSE)</f>
        <v>Central America</v>
      </c>
      <c r="B20" s="119" t="s">
        <v>32</v>
      </c>
      <c r="C20" s="102" t="s">
        <v>31</v>
      </c>
      <c r="D20" s="145">
        <v>2014</v>
      </c>
      <c r="E20" s="145">
        <v>2014</v>
      </c>
      <c r="F20" s="145">
        <v>2014</v>
      </c>
      <c r="G20" s="145">
        <v>2014</v>
      </c>
      <c r="H20" s="145">
        <v>2014</v>
      </c>
      <c r="I20" s="145">
        <v>2014</v>
      </c>
      <c r="J20" s="145">
        <v>2014</v>
      </c>
      <c r="K20" s="145">
        <v>2015</v>
      </c>
      <c r="L20" s="145">
        <v>2015</v>
      </c>
      <c r="M20" s="145">
        <v>2015</v>
      </c>
      <c r="N20" s="145">
        <v>2011</v>
      </c>
      <c r="O20" s="145">
        <v>2011</v>
      </c>
      <c r="P20" s="145" t="s">
        <v>575</v>
      </c>
      <c r="Q20" s="147">
        <v>2016</v>
      </c>
      <c r="R20" s="147">
        <v>2016</v>
      </c>
      <c r="S20" s="147">
        <v>2015</v>
      </c>
      <c r="T20" s="147">
        <v>2015</v>
      </c>
      <c r="U20" s="147">
        <v>2014</v>
      </c>
      <c r="V20" s="147">
        <v>2014</v>
      </c>
      <c r="W20" s="147">
        <v>2014</v>
      </c>
      <c r="X20" s="147">
        <v>2014</v>
      </c>
      <c r="Y20" s="147" t="s">
        <v>575</v>
      </c>
      <c r="Z20" s="147" t="s">
        <v>575</v>
      </c>
      <c r="AA20" s="166">
        <v>2014</v>
      </c>
      <c r="AB20" s="147">
        <v>2015</v>
      </c>
      <c r="AC20" s="166">
        <v>2015</v>
      </c>
      <c r="AD20" s="166">
        <v>2012</v>
      </c>
      <c r="AE20" s="147">
        <v>2015</v>
      </c>
      <c r="AF20" s="147">
        <v>2015</v>
      </c>
      <c r="AG20" s="147">
        <v>2009</v>
      </c>
      <c r="AH20" s="147">
        <v>2009</v>
      </c>
      <c r="AI20" s="147">
        <v>2014</v>
      </c>
      <c r="AJ20" s="147">
        <v>2015</v>
      </c>
      <c r="AK20" s="147">
        <v>2014</v>
      </c>
      <c r="AL20" s="147">
        <v>2014</v>
      </c>
      <c r="AM20" s="147">
        <v>2015</v>
      </c>
      <c r="AN20" s="147">
        <v>2014</v>
      </c>
      <c r="AO20" s="147">
        <v>2014</v>
      </c>
      <c r="AP20" s="147">
        <v>2014</v>
      </c>
      <c r="AQ20" s="147">
        <v>2015</v>
      </c>
      <c r="AR20" s="147">
        <v>2014</v>
      </c>
      <c r="AS20" s="146">
        <v>2011</v>
      </c>
      <c r="AT20" s="146">
        <v>2014</v>
      </c>
      <c r="AU20" s="147">
        <v>2014</v>
      </c>
      <c r="AV20" s="147">
        <v>2015</v>
      </c>
      <c r="AW20" s="147">
        <v>2016</v>
      </c>
      <c r="AX20" s="174">
        <v>2015</v>
      </c>
      <c r="AY20" s="174">
        <v>2015</v>
      </c>
      <c r="AZ20" s="147">
        <v>2015</v>
      </c>
      <c r="BA20" s="166">
        <v>2014</v>
      </c>
      <c r="BB20" s="147">
        <v>2015</v>
      </c>
      <c r="BC20" s="147">
        <v>2014</v>
      </c>
      <c r="BD20" s="147">
        <v>2014</v>
      </c>
      <c r="BE20" s="147">
        <v>2011</v>
      </c>
      <c r="BF20" s="147">
        <v>2014</v>
      </c>
      <c r="BG20" s="147">
        <v>2014</v>
      </c>
      <c r="BH20" s="147">
        <v>2015</v>
      </c>
      <c r="BI20" s="147">
        <v>2013</v>
      </c>
      <c r="BJ20" s="147">
        <v>2014</v>
      </c>
      <c r="BK20" s="147">
        <v>2015</v>
      </c>
      <c r="BL20" s="99">
        <v>2011</v>
      </c>
      <c r="BM20" s="99">
        <v>2015</v>
      </c>
      <c r="BN20" s="99">
        <v>2014</v>
      </c>
      <c r="BO20" s="99">
        <v>2016</v>
      </c>
      <c r="BP20" s="147">
        <v>2012</v>
      </c>
      <c r="BQ20" s="147">
        <v>2014</v>
      </c>
      <c r="BR20" s="147">
        <v>2014</v>
      </c>
      <c r="BS20" s="147">
        <v>2014</v>
      </c>
      <c r="BT20" s="155">
        <v>2015</v>
      </c>
      <c r="BU20" s="155">
        <v>2015</v>
      </c>
      <c r="BV20" s="155">
        <v>2013</v>
      </c>
      <c r="BW20" s="155">
        <v>2013</v>
      </c>
      <c r="BX20" s="155">
        <v>2013</v>
      </c>
      <c r="BY20" s="148">
        <v>2013</v>
      </c>
      <c r="BZ20" s="155">
        <v>2014</v>
      </c>
      <c r="CA20" s="170">
        <v>2014</v>
      </c>
      <c r="CB20" s="155">
        <v>2014</v>
      </c>
      <c r="CC20" s="147">
        <v>2015</v>
      </c>
      <c r="CD20" s="147">
        <v>2015</v>
      </c>
      <c r="CE20" s="147">
        <v>2014</v>
      </c>
      <c r="CF20" s="147">
        <v>2014</v>
      </c>
      <c r="CG20" s="99"/>
    </row>
    <row r="21" spans="1:85" x14ac:dyDescent="0.25">
      <c r="A21" s="3" t="str">
        <f>VLOOKUP(C21,Regions!B$3:H$35,7,FALSE)</f>
        <v>Central America</v>
      </c>
      <c r="B21" s="119" t="s">
        <v>38</v>
      </c>
      <c r="C21" s="102" t="s">
        <v>37</v>
      </c>
      <c r="D21" s="145">
        <v>2014</v>
      </c>
      <c r="E21" s="145">
        <v>2014</v>
      </c>
      <c r="F21" s="145">
        <v>2014</v>
      </c>
      <c r="G21" s="145">
        <v>2014</v>
      </c>
      <c r="H21" s="145">
        <v>2014</v>
      </c>
      <c r="I21" s="145">
        <v>2014</v>
      </c>
      <c r="J21" s="145">
        <v>2014</v>
      </c>
      <c r="K21" s="145">
        <v>2015</v>
      </c>
      <c r="L21" s="145">
        <v>2015</v>
      </c>
      <c r="M21" s="145">
        <v>2015</v>
      </c>
      <c r="N21" s="145">
        <v>2011</v>
      </c>
      <c r="O21" s="145">
        <v>2011</v>
      </c>
      <c r="P21" s="145" t="s">
        <v>575</v>
      </c>
      <c r="Q21" s="147">
        <v>2016</v>
      </c>
      <c r="R21" s="147">
        <v>2016</v>
      </c>
      <c r="S21" s="147">
        <v>2015</v>
      </c>
      <c r="T21" s="147">
        <v>2015</v>
      </c>
      <c r="U21" s="147">
        <v>2014</v>
      </c>
      <c r="V21" s="147">
        <v>2014</v>
      </c>
      <c r="W21" s="147">
        <v>2014</v>
      </c>
      <c r="X21" s="147">
        <v>2014</v>
      </c>
      <c r="Y21" s="147">
        <v>2012</v>
      </c>
      <c r="Z21" s="147">
        <v>2012</v>
      </c>
      <c r="AA21" s="166">
        <v>2014</v>
      </c>
      <c r="AB21" s="147">
        <v>2015</v>
      </c>
      <c r="AC21" s="166">
        <v>2015</v>
      </c>
      <c r="AD21" s="166">
        <v>2010</v>
      </c>
      <c r="AE21" s="147">
        <v>2015</v>
      </c>
      <c r="AF21" s="147">
        <v>2012</v>
      </c>
      <c r="AG21" s="147">
        <v>2012</v>
      </c>
      <c r="AH21" s="147" t="s">
        <v>575</v>
      </c>
      <c r="AI21" s="147">
        <v>2014</v>
      </c>
      <c r="AJ21" s="147">
        <v>2015</v>
      </c>
      <c r="AK21" s="147">
        <v>2014</v>
      </c>
      <c r="AL21" s="147">
        <v>2014</v>
      </c>
      <c r="AM21" s="147">
        <v>2015</v>
      </c>
      <c r="AN21" s="147">
        <v>2014</v>
      </c>
      <c r="AO21" s="147">
        <v>2014</v>
      </c>
      <c r="AP21" s="147">
        <v>2014</v>
      </c>
      <c r="AQ21" s="147">
        <v>2015</v>
      </c>
      <c r="AR21" s="147">
        <v>2014</v>
      </c>
      <c r="AS21" s="146">
        <v>2013</v>
      </c>
      <c r="AT21" s="146">
        <v>2014</v>
      </c>
      <c r="AU21" s="147">
        <v>2014</v>
      </c>
      <c r="AV21" s="147">
        <v>2015</v>
      </c>
      <c r="AW21" s="147">
        <v>2016</v>
      </c>
      <c r="AX21" s="174">
        <v>2015</v>
      </c>
      <c r="AY21" s="174">
        <v>2015</v>
      </c>
      <c r="AZ21" s="147">
        <v>2015</v>
      </c>
      <c r="BA21" s="166">
        <v>2014</v>
      </c>
      <c r="BB21" s="147">
        <v>2015</v>
      </c>
      <c r="BC21" s="147">
        <v>2014</v>
      </c>
      <c r="BD21" s="147">
        <v>2014</v>
      </c>
      <c r="BE21" s="147">
        <v>2011</v>
      </c>
      <c r="BF21" s="147">
        <v>2014</v>
      </c>
      <c r="BG21" s="147">
        <v>2014</v>
      </c>
      <c r="BH21" s="147">
        <v>2011</v>
      </c>
      <c r="BI21" s="147" t="s">
        <v>575</v>
      </c>
      <c r="BJ21" s="147">
        <v>2014</v>
      </c>
      <c r="BK21" s="147">
        <v>2015</v>
      </c>
      <c r="BL21" s="99">
        <v>2011</v>
      </c>
      <c r="BM21" s="99">
        <v>2015</v>
      </c>
      <c r="BN21" s="99">
        <v>2014</v>
      </c>
      <c r="BO21" s="99">
        <v>2016</v>
      </c>
      <c r="BP21" s="147">
        <v>2012</v>
      </c>
      <c r="BQ21" s="147">
        <v>2014</v>
      </c>
      <c r="BR21" s="147">
        <v>2014</v>
      </c>
      <c r="BS21" s="147">
        <v>2014</v>
      </c>
      <c r="BT21" s="155">
        <v>2015</v>
      </c>
      <c r="BU21" s="155">
        <v>2015</v>
      </c>
      <c r="BV21" s="155">
        <v>2013</v>
      </c>
      <c r="BW21" s="155">
        <v>2013</v>
      </c>
      <c r="BX21" s="155">
        <v>2013</v>
      </c>
      <c r="BY21" s="148">
        <v>2013</v>
      </c>
      <c r="BZ21" s="155">
        <v>2014</v>
      </c>
      <c r="CA21" s="170">
        <v>2014</v>
      </c>
      <c r="CB21" s="155">
        <v>2014</v>
      </c>
      <c r="CC21" s="147">
        <v>2015</v>
      </c>
      <c r="CD21" s="147">
        <v>2015</v>
      </c>
      <c r="CE21" s="147">
        <v>2014</v>
      </c>
      <c r="CF21" s="147">
        <v>2014</v>
      </c>
      <c r="CG21" s="99"/>
    </row>
    <row r="22" spans="1:85" x14ac:dyDescent="0.25">
      <c r="A22" s="3" t="str">
        <f>VLOOKUP(C22,Regions!B$3:H$35,7,FALSE)</f>
        <v>Central America</v>
      </c>
      <c r="B22" s="119" t="s">
        <v>42</v>
      </c>
      <c r="C22" s="102" t="s">
        <v>41</v>
      </c>
      <c r="D22" s="145">
        <v>2014</v>
      </c>
      <c r="E22" s="145">
        <v>2014</v>
      </c>
      <c r="F22" s="145">
        <v>2014</v>
      </c>
      <c r="G22" s="145">
        <v>2014</v>
      </c>
      <c r="H22" s="145">
        <v>2014</v>
      </c>
      <c r="I22" s="145">
        <v>2014</v>
      </c>
      <c r="J22" s="145">
        <v>2014</v>
      </c>
      <c r="K22" s="145">
        <v>2015</v>
      </c>
      <c r="L22" s="145">
        <v>2015</v>
      </c>
      <c r="M22" s="145">
        <v>2015</v>
      </c>
      <c r="N22" s="145">
        <v>2011</v>
      </c>
      <c r="O22" s="145">
        <v>2011</v>
      </c>
      <c r="P22" s="145">
        <v>2011</v>
      </c>
      <c r="Q22" s="147">
        <v>2016</v>
      </c>
      <c r="R22" s="147">
        <v>2016</v>
      </c>
      <c r="S22" s="147">
        <v>2015</v>
      </c>
      <c r="T22" s="147">
        <v>2015</v>
      </c>
      <c r="U22" s="147">
        <v>2014</v>
      </c>
      <c r="V22" s="147">
        <v>2014</v>
      </c>
      <c r="W22" s="147">
        <v>2014</v>
      </c>
      <c r="X22" s="147">
        <v>2014</v>
      </c>
      <c r="Y22" s="147">
        <v>2012</v>
      </c>
      <c r="Z22" s="147">
        <v>2012</v>
      </c>
      <c r="AA22" s="166">
        <v>2014</v>
      </c>
      <c r="AB22" s="147">
        <v>2015</v>
      </c>
      <c r="AC22" s="166">
        <v>2015</v>
      </c>
      <c r="AD22" s="147" t="s">
        <v>575</v>
      </c>
      <c r="AE22" s="147">
        <v>2015</v>
      </c>
      <c r="AF22" s="147">
        <v>2012</v>
      </c>
      <c r="AG22" s="147">
        <v>2012</v>
      </c>
      <c r="AH22" s="147">
        <v>2011</v>
      </c>
      <c r="AI22" s="147">
        <v>2014</v>
      </c>
      <c r="AJ22" s="147">
        <v>2015</v>
      </c>
      <c r="AK22" s="147">
        <v>2014</v>
      </c>
      <c r="AL22" s="147">
        <v>2014</v>
      </c>
      <c r="AM22" s="147">
        <v>2015</v>
      </c>
      <c r="AN22" s="147">
        <v>2014</v>
      </c>
      <c r="AO22" s="147">
        <v>2014</v>
      </c>
      <c r="AP22" s="147">
        <v>2014</v>
      </c>
      <c r="AQ22" s="147">
        <v>2015</v>
      </c>
      <c r="AR22" s="147">
        <v>2014</v>
      </c>
      <c r="AS22" s="146">
        <v>2012</v>
      </c>
      <c r="AT22" s="146">
        <v>2014</v>
      </c>
      <c r="AU22" s="147">
        <v>2014</v>
      </c>
      <c r="AV22" s="147">
        <v>2015</v>
      </c>
      <c r="AW22" s="147">
        <v>2016</v>
      </c>
      <c r="AX22" s="174">
        <v>2015</v>
      </c>
      <c r="AY22" s="174">
        <v>2015</v>
      </c>
      <c r="AZ22" s="147">
        <v>2015</v>
      </c>
      <c r="BA22" s="166">
        <v>2014</v>
      </c>
      <c r="BB22" s="147">
        <v>2015</v>
      </c>
      <c r="BC22" s="147">
        <v>2014</v>
      </c>
      <c r="BD22" s="147">
        <v>2014</v>
      </c>
      <c r="BE22" s="147">
        <v>2011</v>
      </c>
      <c r="BF22" s="147">
        <v>2014</v>
      </c>
      <c r="BG22" s="147">
        <v>2014</v>
      </c>
      <c r="BH22" s="147">
        <v>2015</v>
      </c>
      <c r="BI22" s="147">
        <v>2013</v>
      </c>
      <c r="BJ22" s="147">
        <v>2014</v>
      </c>
      <c r="BK22" s="147">
        <v>2015</v>
      </c>
      <c r="BL22" s="99">
        <v>2012</v>
      </c>
      <c r="BM22" s="99">
        <v>2015</v>
      </c>
      <c r="BN22" s="99">
        <v>2014</v>
      </c>
      <c r="BO22" s="99">
        <v>2016</v>
      </c>
      <c r="BP22" s="147">
        <v>2012</v>
      </c>
      <c r="BQ22" s="147">
        <v>2014</v>
      </c>
      <c r="BR22" s="147">
        <v>2014</v>
      </c>
      <c r="BS22" s="147">
        <v>2014</v>
      </c>
      <c r="BT22" s="155">
        <v>2015</v>
      </c>
      <c r="BU22" s="155">
        <v>2015</v>
      </c>
      <c r="BV22" s="155">
        <v>2013</v>
      </c>
      <c r="BW22" s="155">
        <v>2013</v>
      </c>
      <c r="BX22" s="155">
        <v>2013</v>
      </c>
      <c r="BY22" s="148">
        <v>2013</v>
      </c>
      <c r="BZ22" s="155">
        <v>2014</v>
      </c>
      <c r="CA22" s="170">
        <v>2014</v>
      </c>
      <c r="CB22" s="155">
        <v>2014</v>
      </c>
      <c r="CC22" s="147">
        <v>2015</v>
      </c>
      <c r="CD22" s="147">
        <v>2015</v>
      </c>
      <c r="CE22" s="147">
        <v>2014</v>
      </c>
      <c r="CF22" s="147">
        <v>2014</v>
      </c>
      <c r="CG22" s="99"/>
    </row>
    <row r="23" spans="1:85" x14ac:dyDescent="0.25">
      <c r="A23" s="3" t="str">
        <f>VLOOKUP(C23,Regions!B$3:H$35,7,FALSE)</f>
        <v>Central America</v>
      </c>
      <c r="B23" s="119" t="s">
        <v>44</v>
      </c>
      <c r="C23" s="102" t="s">
        <v>43</v>
      </c>
      <c r="D23" s="145">
        <v>2014</v>
      </c>
      <c r="E23" s="145">
        <v>2014</v>
      </c>
      <c r="F23" s="145">
        <v>2014</v>
      </c>
      <c r="G23" s="145">
        <v>2014</v>
      </c>
      <c r="H23" s="145">
        <v>2014</v>
      </c>
      <c r="I23" s="145">
        <v>2014</v>
      </c>
      <c r="J23" s="145">
        <v>2014</v>
      </c>
      <c r="K23" s="145">
        <v>2015</v>
      </c>
      <c r="L23" s="145">
        <v>2015</v>
      </c>
      <c r="M23" s="145">
        <v>2015</v>
      </c>
      <c r="N23" s="145">
        <v>2011</v>
      </c>
      <c r="O23" s="145">
        <v>2011</v>
      </c>
      <c r="P23" s="145">
        <v>2011</v>
      </c>
      <c r="Q23" s="147">
        <v>2016</v>
      </c>
      <c r="R23" s="147">
        <v>2016</v>
      </c>
      <c r="S23" s="147">
        <v>2015</v>
      </c>
      <c r="T23" s="147">
        <v>2015</v>
      </c>
      <c r="U23" s="147">
        <v>2012</v>
      </c>
      <c r="V23" s="147">
        <v>2012</v>
      </c>
      <c r="W23" s="147">
        <v>2014</v>
      </c>
      <c r="X23" s="147">
        <v>2014</v>
      </c>
      <c r="Y23" s="147">
        <v>2011</v>
      </c>
      <c r="Z23" s="147">
        <v>2011</v>
      </c>
      <c r="AA23" s="166">
        <v>2014</v>
      </c>
      <c r="AB23" s="147">
        <v>2015</v>
      </c>
      <c r="AC23" s="166">
        <v>2015</v>
      </c>
      <c r="AD23" s="166">
        <v>2010</v>
      </c>
      <c r="AE23" s="147">
        <v>2015</v>
      </c>
      <c r="AF23" s="147">
        <v>2007</v>
      </c>
      <c r="AG23" s="147">
        <v>2011</v>
      </c>
      <c r="AH23" s="147">
        <v>2014</v>
      </c>
      <c r="AI23" s="147">
        <v>2014</v>
      </c>
      <c r="AJ23" s="147">
        <v>2015</v>
      </c>
      <c r="AK23" s="147">
        <v>2014</v>
      </c>
      <c r="AL23" s="147">
        <v>2014</v>
      </c>
      <c r="AM23" s="147">
        <v>2015</v>
      </c>
      <c r="AN23" s="147">
        <v>2014</v>
      </c>
      <c r="AO23" s="147">
        <v>2014</v>
      </c>
      <c r="AP23" s="147">
        <v>2014</v>
      </c>
      <c r="AQ23" s="147">
        <v>2015</v>
      </c>
      <c r="AR23" s="147">
        <v>2014</v>
      </c>
      <c r="AS23" s="146">
        <v>2009</v>
      </c>
      <c r="AT23" s="146" t="s">
        <v>575</v>
      </c>
      <c r="AU23" s="147">
        <v>2014</v>
      </c>
      <c r="AV23" s="147">
        <v>2015</v>
      </c>
      <c r="AW23" s="147">
        <v>2016</v>
      </c>
      <c r="AX23" s="149" t="s">
        <v>575</v>
      </c>
      <c r="AY23" s="174">
        <v>2015</v>
      </c>
      <c r="AZ23" s="147">
        <v>2015</v>
      </c>
      <c r="BA23" s="166">
        <v>2014</v>
      </c>
      <c r="BB23" s="147">
        <v>2015</v>
      </c>
      <c r="BC23" s="147">
        <v>2014</v>
      </c>
      <c r="BD23" s="147">
        <v>2014</v>
      </c>
      <c r="BE23" s="147">
        <v>2011</v>
      </c>
      <c r="BF23" s="147">
        <v>2014</v>
      </c>
      <c r="BG23" s="147">
        <v>2014</v>
      </c>
      <c r="BH23" s="147">
        <v>2009</v>
      </c>
      <c r="BI23" s="147">
        <v>2013</v>
      </c>
      <c r="BJ23" s="147">
        <v>2014</v>
      </c>
      <c r="BK23" s="147">
        <v>2015</v>
      </c>
      <c r="BL23" s="99">
        <v>2009</v>
      </c>
      <c r="BM23" s="99">
        <v>2015</v>
      </c>
      <c r="BN23" s="99">
        <v>2014</v>
      </c>
      <c r="BO23" s="99">
        <v>2016</v>
      </c>
      <c r="BP23" s="147">
        <v>2012</v>
      </c>
      <c r="BQ23" s="147">
        <v>2014</v>
      </c>
      <c r="BR23" s="147">
        <v>2014</v>
      </c>
      <c r="BS23" s="147">
        <v>2014</v>
      </c>
      <c r="BT23" s="155">
        <v>2015</v>
      </c>
      <c r="BU23" s="155">
        <v>2015</v>
      </c>
      <c r="BV23" s="155">
        <v>2013</v>
      </c>
      <c r="BW23" s="155">
        <v>2013</v>
      </c>
      <c r="BX23" s="155" t="s">
        <v>575</v>
      </c>
      <c r="BY23" s="148" t="s">
        <v>575</v>
      </c>
      <c r="BZ23" s="155" t="s">
        <v>575</v>
      </c>
      <c r="CA23" s="170">
        <v>2014</v>
      </c>
      <c r="CB23" s="155">
        <v>2010</v>
      </c>
      <c r="CC23" s="147">
        <v>2015</v>
      </c>
      <c r="CD23" s="147">
        <v>2015</v>
      </c>
      <c r="CE23" s="147">
        <v>2014</v>
      </c>
      <c r="CF23" s="147">
        <v>2014</v>
      </c>
      <c r="CG23" s="99"/>
    </row>
    <row r="24" spans="1:85" x14ac:dyDescent="0.25">
      <c r="A24" s="3" t="str">
        <f>VLOOKUP(C24,Regions!B$3:H$35,7,FALSE)</f>
        <v>Central America</v>
      </c>
      <c r="B24" s="119" t="s">
        <v>46</v>
      </c>
      <c r="C24" s="102" t="s">
        <v>45</v>
      </c>
      <c r="D24" s="145">
        <v>2014</v>
      </c>
      <c r="E24" s="145">
        <v>2014</v>
      </c>
      <c r="F24" s="145">
        <v>2014</v>
      </c>
      <c r="G24" s="145">
        <v>2014</v>
      </c>
      <c r="H24" s="145">
        <v>2014</v>
      </c>
      <c r="I24" s="145">
        <v>2014</v>
      </c>
      <c r="J24" s="145">
        <v>2014</v>
      </c>
      <c r="K24" s="145">
        <v>2015</v>
      </c>
      <c r="L24" s="145">
        <v>2015</v>
      </c>
      <c r="M24" s="145">
        <v>2015</v>
      </c>
      <c r="N24" s="145">
        <v>2011</v>
      </c>
      <c r="O24" s="145">
        <v>2011</v>
      </c>
      <c r="P24" s="145">
        <v>2010</v>
      </c>
      <c r="Q24" s="147">
        <v>2016</v>
      </c>
      <c r="R24" s="147">
        <v>2016</v>
      </c>
      <c r="S24" s="147">
        <v>2015</v>
      </c>
      <c r="T24" s="147">
        <v>2015</v>
      </c>
      <c r="U24" s="147">
        <v>2013</v>
      </c>
      <c r="V24" s="147">
        <v>2013</v>
      </c>
      <c r="W24" s="147">
        <v>2014</v>
      </c>
      <c r="X24" s="147">
        <v>2014</v>
      </c>
      <c r="Y24" s="147" t="s">
        <v>575</v>
      </c>
      <c r="Z24" s="147" t="s">
        <v>575</v>
      </c>
      <c r="AA24" s="166">
        <v>2015</v>
      </c>
      <c r="AB24" s="147">
        <v>2015</v>
      </c>
      <c r="AC24" s="166">
        <v>2015</v>
      </c>
      <c r="AD24" s="166">
        <v>2014</v>
      </c>
      <c r="AE24" s="147">
        <v>2015</v>
      </c>
      <c r="AF24" s="166">
        <v>2008</v>
      </c>
      <c r="AG24" s="147">
        <v>2011</v>
      </c>
      <c r="AH24" s="147">
        <v>2013</v>
      </c>
      <c r="AI24" s="147">
        <v>2014</v>
      </c>
      <c r="AJ24" s="147">
        <v>2015</v>
      </c>
      <c r="AK24" s="147">
        <v>2014</v>
      </c>
      <c r="AL24" s="147">
        <v>2014</v>
      </c>
      <c r="AM24" s="147">
        <v>2015</v>
      </c>
      <c r="AN24" s="147">
        <v>2014</v>
      </c>
      <c r="AO24" s="147">
        <v>2014</v>
      </c>
      <c r="AP24" s="147">
        <v>2014</v>
      </c>
      <c r="AQ24" s="147">
        <v>2015</v>
      </c>
      <c r="AR24" s="147">
        <v>2014</v>
      </c>
      <c r="AS24" s="146">
        <v>2013</v>
      </c>
      <c r="AT24" s="146">
        <v>2014</v>
      </c>
      <c r="AU24" s="147">
        <v>2014</v>
      </c>
      <c r="AV24" s="147">
        <v>2015</v>
      </c>
      <c r="AW24" s="147">
        <v>2016</v>
      </c>
      <c r="AX24" s="149" t="s">
        <v>575</v>
      </c>
      <c r="AY24" s="174">
        <v>2015</v>
      </c>
      <c r="AZ24" s="147">
        <v>2015</v>
      </c>
      <c r="BA24" s="166">
        <v>2014</v>
      </c>
      <c r="BB24" s="147">
        <v>2015</v>
      </c>
      <c r="BC24" s="147">
        <v>2014</v>
      </c>
      <c r="BD24" s="147">
        <v>2014</v>
      </c>
      <c r="BE24" s="147">
        <v>2011</v>
      </c>
      <c r="BF24" s="147">
        <v>2014</v>
      </c>
      <c r="BG24" s="147">
        <v>2014</v>
      </c>
      <c r="BH24" s="147">
        <v>2011</v>
      </c>
      <c r="BI24" s="147">
        <v>2008</v>
      </c>
      <c r="BJ24" s="147">
        <v>2014</v>
      </c>
      <c r="BK24" s="147">
        <v>2015</v>
      </c>
      <c r="BL24" s="99">
        <v>2012</v>
      </c>
      <c r="BM24" s="99">
        <v>2015</v>
      </c>
      <c r="BN24" s="99">
        <v>2014</v>
      </c>
      <c r="BO24" s="99">
        <v>2016</v>
      </c>
      <c r="BP24" s="147">
        <v>2012</v>
      </c>
      <c r="BQ24" s="147">
        <v>2014</v>
      </c>
      <c r="BR24" s="147">
        <v>2014</v>
      </c>
      <c r="BS24" s="147">
        <v>2014</v>
      </c>
      <c r="BT24" s="155">
        <v>2015</v>
      </c>
      <c r="BU24" s="155">
        <v>2015</v>
      </c>
      <c r="BV24" s="155">
        <v>2013</v>
      </c>
      <c r="BW24" s="155">
        <v>2013</v>
      </c>
      <c r="BX24" s="155">
        <v>2012</v>
      </c>
      <c r="BY24" s="148">
        <v>2011</v>
      </c>
      <c r="BZ24" s="155">
        <v>2013</v>
      </c>
      <c r="CA24" s="170">
        <v>2014</v>
      </c>
      <c r="CB24" s="155">
        <v>2013</v>
      </c>
      <c r="CC24" s="147">
        <v>2015</v>
      </c>
      <c r="CD24" s="147">
        <v>2015</v>
      </c>
      <c r="CE24" s="147">
        <v>2014</v>
      </c>
      <c r="CF24" s="147">
        <v>2014</v>
      </c>
      <c r="CG24" s="99"/>
    </row>
    <row r="25" spans="1:85" x14ac:dyDescent="0.25">
      <c r="A25" s="3" t="str">
        <f>VLOOKUP(C25,Regions!B$3:H$35,7,FALSE)</f>
        <v>South America</v>
      </c>
      <c r="B25" s="119" t="s">
        <v>3</v>
      </c>
      <c r="C25" s="102" t="s">
        <v>2</v>
      </c>
      <c r="D25" s="145">
        <v>2014</v>
      </c>
      <c r="E25" s="145">
        <v>2014</v>
      </c>
      <c r="F25" s="145">
        <v>2014</v>
      </c>
      <c r="G25" s="145">
        <v>2014</v>
      </c>
      <c r="H25" s="145">
        <v>2014</v>
      </c>
      <c r="I25" s="145">
        <v>2014</v>
      </c>
      <c r="J25" s="145">
        <v>2014</v>
      </c>
      <c r="K25" s="145">
        <v>2015</v>
      </c>
      <c r="L25" s="145">
        <v>2015</v>
      </c>
      <c r="M25" s="145">
        <v>2015</v>
      </c>
      <c r="N25" s="145">
        <v>2011</v>
      </c>
      <c r="O25" s="145">
        <v>2011</v>
      </c>
      <c r="P25" s="145">
        <v>2011</v>
      </c>
      <c r="Q25" s="147">
        <v>2016</v>
      </c>
      <c r="R25" s="147">
        <v>2016</v>
      </c>
      <c r="S25" s="147">
        <v>2015</v>
      </c>
      <c r="T25" s="147">
        <v>2015</v>
      </c>
      <c r="U25" s="147">
        <v>2014</v>
      </c>
      <c r="V25" s="147">
        <v>2014</v>
      </c>
      <c r="W25" s="147">
        <v>2014</v>
      </c>
      <c r="X25" s="147">
        <v>2014</v>
      </c>
      <c r="Y25" s="147">
        <v>2005</v>
      </c>
      <c r="Z25" s="147">
        <v>2005</v>
      </c>
      <c r="AA25" s="147" t="s">
        <v>575</v>
      </c>
      <c r="AB25" s="147">
        <v>2015</v>
      </c>
      <c r="AC25" s="166">
        <v>2014</v>
      </c>
      <c r="AD25" s="166">
        <v>2013</v>
      </c>
      <c r="AE25" s="147">
        <v>2015</v>
      </c>
      <c r="AF25" s="147">
        <v>2005</v>
      </c>
      <c r="AG25" s="147">
        <v>2011</v>
      </c>
      <c r="AH25" s="147">
        <v>2013</v>
      </c>
      <c r="AI25" s="147">
        <v>2014</v>
      </c>
      <c r="AJ25" s="147">
        <v>2015</v>
      </c>
      <c r="AK25" s="147">
        <v>2014</v>
      </c>
      <c r="AL25" s="147">
        <v>2014</v>
      </c>
      <c r="AM25" s="147">
        <v>2015</v>
      </c>
      <c r="AN25" s="147">
        <v>2014</v>
      </c>
      <c r="AO25" s="147">
        <v>2014</v>
      </c>
      <c r="AP25" s="147">
        <v>2014</v>
      </c>
      <c r="AQ25" s="147">
        <v>2015</v>
      </c>
      <c r="AR25" s="147">
        <v>2014</v>
      </c>
      <c r="AS25" s="146">
        <v>2013</v>
      </c>
      <c r="AT25" s="146">
        <v>2014</v>
      </c>
      <c r="AU25" s="147">
        <v>2014</v>
      </c>
      <c r="AV25" s="147">
        <v>2015</v>
      </c>
      <c r="AW25" s="147">
        <v>2016</v>
      </c>
      <c r="AX25" s="149" t="s">
        <v>575</v>
      </c>
      <c r="AY25" s="174">
        <v>2015</v>
      </c>
      <c r="AZ25" s="147">
        <v>2015</v>
      </c>
      <c r="BA25" s="166">
        <v>2014</v>
      </c>
      <c r="BB25" s="147">
        <v>2015</v>
      </c>
      <c r="BC25" s="147">
        <v>2014</v>
      </c>
      <c r="BD25" s="147">
        <v>2014</v>
      </c>
      <c r="BE25" s="147">
        <v>2011</v>
      </c>
      <c r="BF25" s="147" t="s">
        <v>575</v>
      </c>
      <c r="BG25" s="147" t="s">
        <v>575</v>
      </c>
      <c r="BH25" s="147">
        <v>2015</v>
      </c>
      <c r="BI25" s="147">
        <v>2013</v>
      </c>
      <c r="BJ25" s="147">
        <v>2014</v>
      </c>
      <c r="BK25" s="147">
        <v>2015</v>
      </c>
      <c r="BL25" s="99">
        <v>2012</v>
      </c>
      <c r="BM25" s="99">
        <v>2015</v>
      </c>
      <c r="BN25" s="99">
        <v>2014</v>
      </c>
      <c r="BO25" s="99">
        <v>2016</v>
      </c>
      <c r="BP25" s="147">
        <v>2012</v>
      </c>
      <c r="BQ25" s="147">
        <v>2014</v>
      </c>
      <c r="BR25" s="147">
        <v>2014</v>
      </c>
      <c r="BS25" s="147">
        <v>2014</v>
      </c>
      <c r="BT25" s="155">
        <v>2015</v>
      </c>
      <c r="BU25" s="155">
        <v>2015</v>
      </c>
      <c r="BV25" s="155">
        <v>2013</v>
      </c>
      <c r="BW25" s="155">
        <v>2013</v>
      </c>
      <c r="BX25" s="155">
        <v>2012</v>
      </c>
      <c r="BY25" s="148">
        <v>2012</v>
      </c>
      <c r="BZ25" s="155">
        <v>2012</v>
      </c>
      <c r="CA25" s="170">
        <v>2014</v>
      </c>
      <c r="CB25" s="155" t="s">
        <v>575</v>
      </c>
      <c r="CC25" s="147" t="s">
        <v>575</v>
      </c>
      <c r="CD25" s="147">
        <v>2015</v>
      </c>
      <c r="CE25" s="147">
        <v>2014</v>
      </c>
      <c r="CF25" s="147">
        <v>2014</v>
      </c>
      <c r="CG25" s="99"/>
    </row>
    <row r="26" spans="1:85" x14ac:dyDescent="0.25">
      <c r="A26" s="3" t="str">
        <f>VLOOKUP(C26,Regions!B$3:H$35,7,FALSE)</f>
        <v>South America</v>
      </c>
      <c r="B26" s="119" t="s">
        <v>442</v>
      </c>
      <c r="C26" s="102" t="s">
        <v>10</v>
      </c>
      <c r="D26" s="145">
        <v>2014</v>
      </c>
      <c r="E26" s="145">
        <v>2014</v>
      </c>
      <c r="F26" s="145">
        <v>2014</v>
      </c>
      <c r="G26" s="145">
        <v>2014</v>
      </c>
      <c r="H26" s="145">
        <v>2014</v>
      </c>
      <c r="I26" s="145">
        <v>2014</v>
      </c>
      <c r="J26" s="145">
        <v>2014</v>
      </c>
      <c r="K26" s="145">
        <v>2015</v>
      </c>
      <c r="L26" s="145">
        <v>2015</v>
      </c>
      <c r="M26" s="145">
        <v>2015</v>
      </c>
      <c r="N26" s="145">
        <v>2011</v>
      </c>
      <c r="O26" s="145">
        <v>2011</v>
      </c>
      <c r="P26" s="145">
        <v>2008</v>
      </c>
      <c r="Q26" s="147">
        <v>2016</v>
      </c>
      <c r="R26" s="147">
        <v>2016</v>
      </c>
      <c r="S26" s="147">
        <v>2015</v>
      </c>
      <c r="T26" s="147">
        <v>2015</v>
      </c>
      <c r="U26" s="147">
        <v>2012</v>
      </c>
      <c r="V26" s="147">
        <v>2012</v>
      </c>
      <c r="W26" s="147">
        <v>2014</v>
      </c>
      <c r="X26" s="147">
        <v>2014</v>
      </c>
      <c r="Y26" s="147">
        <v>2008</v>
      </c>
      <c r="Z26" s="147">
        <v>2008</v>
      </c>
      <c r="AA26" s="166">
        <v>2014</v>
      </c>
      <c r="AB26" s="147">
        <v>2015</v>
      </c>
      <c r="AC26" s="166">
        <v>2014</v>
      </c>
      <c r="AD26" s="166">
        <v>2011</v>
      </c>
      <c r="AE26" s="147">
        <v>2015</v>
      </c>
      <c r="AF26" s="166">
        <v>2012</v>
      </c>
      <c r="AG26" s="147">
        <v>2008</v>
      </c>
      <c r="AH26" s="147">
        <v>2012</v>
      </c>
      <c r="AI26" s="147">
        <v>2014</v>
      </c>
      <c r="AJ26" s="147">
        <v>2015</v>
      </c>
      <c r="AK26" s="147">
        <v>2014</v>
      </c>
      <c r="AL26" s="147">
        <v>2014</v>
      </c>
      <c r="AM26" s="147">
        <v>2015</v>
      </c>
      <c r="AN26" s="147">
        <v>2014</v>
      </c>
      <c r="AO26" s="147">
        <v>2014</v>
      </c>
      <c r="AP26" s="147">
        <v>2014</v>
      </c>
      <c r="AQ26" s="147">
        <v>2015</v>
      </c>
      <c r="AR26" s="147">
        <v>2014</v>
      </c>
      <c r="AS26" s="146">
        <v>2013</v>
      </c>
      <c r="AT26" s="146">
        <v>2014</v>
      </c>
      <c r="AU26" s="147">
        <v>2014</v>
      </c>
      <c r="AV26" s="147">
        <v>2015</v>
      </c>
      <c r="AW26" s="147">
        <v>2016</v>
      </c>
      <c r="AX26" s="149" t="s">
        <v>575</v>
      </c>
      <c r="AY26" s="174">
        <v>2015</v>
      </c>
      <c r="AZ26" s="147">
        <v>2015</v>
      </c>
      <c r="BA26" s="166">
        <v>2014</v>
      </c>
      <c r="BB26" s="147">
        <v>2015</v>
      </c>
      <c r="BC26" s="147">
        <v>2014</v>
      </c>
      <c r="BD26" s="147">
        <v>2014</v>
      </c>
      <c r="BE26" s="147">
        <v>2011</v>
      </c>
      <c r="BF26" s="147">
        <v>2014</v>
      </c>
      <c r="BG26" s="147">
        <v>2014</v>
      </c>
      <c r="BH26" s="147">
        <v>2011</v>
      </c>
      <c r="BI26" s="147">
        <v>2013</v>
      </c>
      <c r="BJ26" s="147">
        <v>2014</v>
      </c>
      <c r="BK26" s="147">
        <v>2015</v>
      </c>
      <c r="BL26" s="99">
        <v>2012</v>
      </c>
      <c r="BM26" s="99">
        <v>2015</v>
      </c>
      <c r="BN26" s="99">
        <v>2014</v>
      </c>
      <c r="BO26" s="99">
        <v>2016</v>
      </c>
      <c r="BP26" s="147">
        <v>2012</v>
      </c>
      <c r="BQ26" s="147">
        <v>2014</v>
      </c>
      <c r="BR26" s="147">
        <v>2014</v>
      </c>
      <c r="BS26" s="147">
        <v>2014</v>
      </c>
      <c r="BT26" s="155">
        <v>2015</v>
      </c>
      <c r="BU26" s="155">
        <v>2015</v>
      </c>
      <c r="BV26" s="155">
        <v>2013</v>
      </c>
      <c r="BW26" s="155">
        <v>2013</v>
      </c>
      <c r="BX26" s="155">
        <v>2012</v>
      </c>
      <c r="BY26" s="148">
        <v>2012</v>
      </c>
      <c r="BZ26" s="155">
        <v>2012</v>
      </c>
      <c r="CA26" s="170">
        <v>2014</v>
      </c>
      <c r="CB26" s="155" t="s">
        <v>575</v>
      </c>
      <c r="CC26" s="147">
        <v>2015</v>
      </c>
      <c r="CD26" s="147">
        <v>2015</v>
      </c>
      <c r="CE26" s="147">
        <v>2014</v>
      </c>
      <c r="CF26" s="147">
        <v>2014</v>
      </c>
      <c r="CG26" s="99"/>
    </row>
    <row r="27" spans="1:85" x14ac:dyDescent="0.25">
      <c r="A27" s="3" t="str">
        <f>VLOOKUP(C27,Regions!B$3:H$35,7,FALSE)</f>
        <v>South America</v>
      </c>
      <c r="B27" s="119" t="s">
        <v>12</v>
      </c>
      <c r="C27" s="102" t="s">
        <v>11</v>
      </c>
      <c r="D27" s="145">
        <v>2014</v>
      </c>
      <c r="E27" s="145">
        <v>2014</v>
      </c>
      <c r="F27" s="145">
        <v>2014</v>
      </c>
      <c r="G27" s="145">
        <v>2014</v>
      </c>
      <c r="H27" s="145">
        <v>2014</v>
      </c>
      <c r="I27" s="145">
        <v>2014</v>
      </c>
      <c r="J27" s="145">
        <v>2014</v>
      </c>
      <c r="K27" s="145">
        <v>2015</v>
      </c>
      <c r="L27" s="145">
        <v>2015</v>
      </c>
      <c r="M27" s="145">
        <v>2015</v>
      </c>
      <c r="N27" s="145">
        <v>2011</v>
      </c>
      <c r="O27" s="145">
        <v>2011</v>
      </c>
      <c r="P27" s="145">
        <v>2010</v>
      </c>
      <c r="Q27" s="147">
        <v>2016</v>
      </c>
      <c r="R27" s="147">
        <v>2016</v>
      </c>
      <c r="S27" s="147">
        <v>2015</v>
      </c>
      <c r="T27" s="147">
        <v>2015</v>
      </c>
      <c r="U27" s="147">
        <v>2014</v>
      </c>
      <c r="V27" s="147">
        <v>2014</v>
      </c>
      <c r="W27" s="147">
        <v>2014</v>
      </c>
      <c r="X27" s="147">
        <v>2014</v>
      </c>
      <c r="Y27" s="147">
        <v>2013</v>
      </c>
      <c r="Z27" s="147">
        <v>2013</v>
      </c>
      <c r="AA27" s="166">
        <v>2014</v>
      </c>
      <c r="AB27" s="147">
        <v>2015</v>
      </c>
      <c r="AC27" s="166">
        <v>2015</v>
      </c>
      <c r="AD27" s="166">
        <v>2013</v>
      </c>
      <c r="AE27" s="147">
        <v>2015</v>
      </c>
      <c r="AF27" s="147">
        <v>2007</v>
      </c>
      <c r="AG27" s="147">
        <v>2011</v>
      </c>
      <c r="AH27" s="147">
        <v>2013</v>
      </c>
      <c r="AI27" s="147">
        <v>2014</v>
      </c>
      <c r="AJ27" s="147">
        <v>2015</v>
      </c>
      <c r="AK27" s="147">
        <v>2014</v>
      </c>
      <c r="AL27" s="147">
        <v>2013</v>
      </c>
      <c r="AM27" s="147">
        <v>2015</v>
      </c>
      <c r="AN27" s="147">
        <v>2014</v>
      </c>
      <c r="AO27" s="147">
        <v>2014</v>
      </c>
      <c r="AP27" s="147">
        <v>2014</v>
      </c>
      <c r="AQ27" s="147">
        <v>2015</v>
      </c>
      <c r="AR27" s="147">
        <v>2014</v>
      </c>
      <c r="AS27" s="146">
        <v>2013</v>
      </c>
      <c r="AT27" s="146">
        <v>2014</v>
      </c>
      <c r="AU27" s="147">
        <v>2014</v>
      </c>
      <c r="AV27" s="147">
        <v>2015</v>
      </c>
      <c r="AW27" s="147">
        <v>2016</v>
      </c>
      <c r="AX27" s="149" t="s">
        <v>575</v>
      </c>
      <c r="AY27" s="174">
        <v>2015</v>
      </c>
      <c r="AZ27" s="147">
        <v>2015</v>
      </c>
      <c r="BA27" s="166">
        <v>2014</v>
      </c>
      <c r="BB27" s="147">
        <v>2015</v>
      </c>
      <c r="BC27" s="147">
        <v>2014</v>
      </c>
      <c r="BD27" s="147">
        <v>2014</v>
      </c>
      <c r="BE27" s="147">
        <v>2011</v>
      </c>
      <c r="BF27" s="147">
        <v>2014</v>
      </c>
      <c r="BG27" s="147">
        <v>2014</v>
      </c>
      <c r="BH27" s="147">
        <v>2011</v>
      </c>
      <c r="BI27" s="147" t="s">
        <v>575</v>
      </c>
      <c r="BJ27" s="147">
        <v>2014</v>
      </c>
      <c r="BK27" s="147">
        <v>2015</v>
      </c>
      <c r="BL27" s="99">
        <v>2012</v>
      </c>
      <c r="BM27" s="99">
        <v>2015</v>
      </c>
      <c r="BN27" s="99">
        <v>2014</v>
      </c>
      <c r="BO27" s="99">
        <v>2016</v>
      </c>
      <c r="BP27" s="147">
        <v>2012</v>
      </c>
      <c r="BQ27" s="147">
        <v>2014</v>
      </c>
      <c r="BR27" s="147">
        <v>2014</v>
      </c>
      <c r="BS27" s="147">
        <v>2014</v>
      </c>
      <c r="BT27" s="155">
        <v>2015</v>
      </c>
      <c r="BU27" s="155">
        <v>2015</v>
      </c>
      <c r="BV27" s="155">
        <v>2013</v>
      </c>
      <c r="BW27" s="155">
        <v>2013</v>
      </c>
      <c r="BX27" s="155" t="s">
        <v>575</v>
      </c>
      <c r="BY27" s="148" t="s">
        <v>575</v>
      </c>
      <c r="BZ27" s="155">
        <v>2013</v>
      </c>
      <c r="CA27" s="170">
        <v>2014</v>
      </c>
      <c r="CB27" s="155">
        <v>2013</v>
      </c>
      <c r="CC27" s="147">
        <v>2015</v>
      </c>
      <c r="CD27" s="147">
        <v>2015</v>
      </c>
      <c r="CE27" s="147">
        <v>2014</v>
      </c>
      <c r="CF27" s="147">
        <v>2014</v>
      </c>
      <c r="CG27" s="99"/>
    </row>
    <row r="28" spans="1:85" x14ac:dyDescent="0.25">
      <c r="A28" s="3" t="str">
        <f>VLOOKUP(C28,Regions!B$3:H$35,7,FALSE)</f>
        <v>South America</v>
      </c>
      <c r="B28" s="119" t="s">
        <v>14</v>
      </c>
      <c r="C28" s="102" t="s">
        <v>13</v>
      </c>
      <c r="D28" s="145">
        <v>2014</v>
      </c>
      <c r="E28" s="145">
        <v>2014</v>
      </c>
      <c r="F28" s="145">
        <v>2014</v>
      </c>
      <c r="G28" s="145">
        <v>2014</v>
      </c>
      <c r="H28" s="145">
        <v>2014</v>
      </c>
      <c r="I28" s="145">
        <v>2014</v>
      </c>
      <c r="J28" s="145">
        <v>2014</v>
      </c>
      <c r="K28" s="145">
        <v>2015</v>
      </c>
      <c r="L28" s="145">
        <v>2015</v>
      </c>
      <c r="M28" s="145">
        <v>2015</v>
      </c>
      <c r="N28" s="145">
        <v>2011</v>
      </c>
      <c r="O28" s="145">
        <v>2011</v>
      </c>
      <c r="P28" s="145" t="s">
        <v>575</v>
      </c>
      <c r="Q28" s="147">
        <v>2016</v>
      </c>
      <c r="R28" s="147">
        <v>2016</v>
      </c>
      <c r="S28" s="147">
        <v>2015</v>
      </c>
      <c r="T28" s="147">
        <v>2015</v>
      </c>
      <c r="U28" s="147">
        <v>2014</v>
      </c>
      <c r="V28" s="147">
        <v>2014</v>
      </c>
      <c r="W28" s="147">
        <v>2014</v>
      </c>
      <c r="X28" s="147">
        <v>2014</v>
      </c>
      <c r="Y28" s="147" t="s">
        <v>575</v>
      </c>
      <c r="Z28" s="147" t="s">
        <v>575</v>
      </c>
      <c r="AA28" s="166">
        <v>2013</v>
      </c>
      <c r="AB28" s="147">
        <v>2015</v>
      </c>
      <c r="AC28" s="166">
        <v>2015</v>
      </c>
      <c r="AD28" s="147" t="s">
        <v>575</v>
      </c>
      <c r="AE28" s="147">
        <v>2015</v>
      </c>
      <c r="AF28" s="166">
        <v>2014</v>
      </c>
      <c r="AG28" s="147">
        <v>2011</v>
      </c>
      <c r="AH28" s="147">
        <v>2010</v>
      </c>
      <c r="AI28" s="147">
        <v>2014</v>
      </c>
      <c r="AJ28" s="147">
        <v>2015</v>
      </c>
      <c r="AK28" s="147">
        <v>2014</v>
      </c>
      <c r="AL28" s="147">
        <v>2014</v>
      </c>
      <c r="AM28" s="147">
        <v>2015</v>
      </c>
      <c r="AN28" s="147">
        <v>2014</v>
      </c>
      <c r="AO28" s="147">
        <v>2014</v>
      </c>
      <c r="AP28" s="147">
        <v>2014</v>
      </c>
      <c r="AQ28" s="147">
        <v>2015</v>
      </c>
      <c r="AR28" s="147">
        <v>2014</v>
      </c>
      <c r="AS28" s="146">
        <v>2013</v>
      </c>
      <c r="AT28" s="146" t="s">
        <v>575</v>
      </c>
      <c r="AU28" s="147">
        <v>2014</v>
      </c>
      <c r="AV28" s="147">
        <v>2015</v>
      </c>
      <c r="AW28" s="147">
        <v>2016</v>
      </c>
      <c r="AX28" s="149" t="s">
        <v>575</v>
      </c>
      <c r="AY28" s="174">
        <v>2015</v>
      </c>
      <c r="AZ28" s="147">
        <v>2015</v>
      </c>
      <c r="BA28" s="166">
        <v>2014</v>
      </c>
      <c r="BB28" s="147">
        <v>2015</v>
      </c>
      <c r="BC28" s="147">
        <v>2014</v>
      </c>
      <c r="BD28" s="147">
        <v>2014</v>
      </c>
      <c r="BE28" s="147">
        <v>2011</v>
      </c>
      <c r="BF28" s="147">
        <v>2014</v>
      </c>
      <c r="BG28" s="147">
        <v>2014</v>
      </c>
      <c r="BH28" s="147">
        <v>2011</v>
      </c>
      <c r="BI28" s="147">
        <v>2013</v>
      </c>
      <c r="BJ28" s="147">
        <v>2014</v>
      </c>
      <c r="BK28" s="147">
        <v>2015</v>
      </c>
      <c r="BL28" s="99">
        <v>2013</v>
      </c>
      <c r="BM28" s="99">
        <v>2015</v>
      </c>
      <c r="BN28" s="99">
        <v>2014</v>
      </c>
      <c r="BO28" s="99">
        <v>2016</v>
      </c>
      <c r="BP28" s="147">
        <v>2012</v>
      </c>
      <c r="BQ28" s="147">
        <v>2014</v>
      </c>
      <c r="BR28" s="147">
        <v>2014</v>
      </c>
      <c r="BS28" s="147">
        <v>2014</v>
      </c>
      <c r="BT28" s="155">
        <v>2015</v>
      </c>
      <c r="BU28" s="155">
        <v>2015</v>
      </c>
      <c r="BV28" s="155">
        <v>2013</v>
      </c>
      <c r="BW28" s="155">
        <v>2013</v>
      </c>
      <c r="BX28" s="155">
        <v>2013</v>
      </c>
      <c r="BY28" s="148">
        <v>2013</v>
      </c>
      <c r="BZ28" s="155">
        <v>2013</v>
      </c>
      <c r="CA28" s="170">
        <v>2014</v>
      </c>
      <c r="CB28" s="155">
        <v>2013</v>
      </c>
      <c r="CC28" s="147">
        <v>2015</v>
      </c>
      <c r="CD28" s="147">
        <v>2015</v>
      </c>
      <c r="CE28" s="147">
        <v>2014</v>
      </c>
      <c r="CF28" s="147">
        <v>2014</v>
      </c>
      <c r="CG28" s="99"/>
    </row>
    <row r="29" spans="1:85" x14ac:dyDescent="0.25">
      <c r="A29" s="3" t="str">
        <f>VLOOKUP(C29,Regions!B$3:H$35,7,FALSE)</f>
        <v>South America</v>
      </c>
      <c r="B29" s="119" t="s">
        <v>16</v>
      </c>
      <c r="C29" s="102" t="s">
        <v>15</v>
      </c>
      <c r="D29" s="145">
        <v>2014</v>
      </c>
      <c r="E29" s="145">
        <v>2014</v>
      </c>
      <c r="F29" s="145">
        <v>2014</v>
      </c>
      <c r="G29" s="145">
        <v>2014</v>
      </c>
      <c r="H29" s="145">
        <v>2014</v>
      </c>
      <c r="I29" s="145">
        <v>2014</v>
      </c>
      <c r="J29" s="145">
        <v>2014</v>
      </c>
      <c r="K29" s="145">
        <v>2015</v>
      </c>
      <c r="L29" s="145">
        <v>2015</v>
      </c>
      <c r="M29" s="145">
        <v>2015</v>
      </c>
      <c r="N29" s="145">
        <v>2011</v>
      </c>
      <c r="O29" s="145">
        <v>2011</v>
      </c>
      <c r="P29" s="145">
        <v>2008</v>
      </c>
      <c r="Q29" s="147">
        <v>2016</v>
      </c>
      <c r="R29" s="147">
        <v>2016</v>
      </c>
      <c r="S29" s="147">
        <v>2015</v>
      </c>
      <c r="T29" s="147">
        <v>2015</v>
      </c>
      <c r="U29" s="147">
        <v>2014</v>
      </c>
      <c r="V29" s="147">
        <v>2014</v>
      </c>
      <c r="W29" s="147">
        <v>2014</v>
      </c>
      <c r="X29" s="147">
        <v>2014</v>
      </c>
      <c r="Y29" s="147">
        <v>2010</v>
      </c>
      <c r="Z29" s="147">
        <v>2010</v>
      </c>
      <c r="AA29" s="166">
        <v>2015</v>
      </c>
      <c r="AB29" s="147">
        <v>2015</v>
      </c>
      <c r="AC29" s="166">
        <v>2015</v>
      </c>
      <c r="AD29" s="166">
        <v>2013</v>
      </c>
      <c r="AE29" s="147">
        <v>2015</v>
      </c>
      <c r="AF29" s="147">
        <v>2010</v>
      </c>
      <c r="AG29" s="147">
        <v>2012</v>
      </c>
      <c r="AH29" s="147">
        <v>2010</v>
      </c>
      <c r="AI29" s="147">
        <v>2014</v>
      </c>
      <c r="AJ29" s="147">
        <v>2015</v>
      </c>
      <c r="AK29" s="147">
        <v>2014</v>
      </c>
      <c r="AL29" s="147">
        <v>2014</v>
      </c>
      <c r="AM29" s="147">
        <v>2015</v>
      </c>
      <c r="AN29" s="147">
        <v>2014</v>
      </c>
      <c r="AO29" s="147">
        <v>2014</v>
      </c>
      <c r="AP29" s="147">
        <v>2014</v>
      </c>
      <c r="AQ29" s="147">
        <v>2015</v>
      </c>
      <c r="AR29" s="147">
        <v>2014</v>
      </c>
      <c r="AS29" s="146">
        <v>2013</v>
      </c>
      <c r="AT29" s="146">
        <v>2014</v>
      </c>
      <c r="AU29" s="147">
        <v>2014</v>
      </c>
      <c r="AV29" s="147">
        <v>2015</v>
      </c>
      <c r="AW29" s="147">
        <v>2016</v>
      </c>
      <c r="AX29" s="174">
        <v>2015</v>
      </c>
      <c r="AY29" s="174">
        <v>2015</v>
      </c>
      <c r="AZ29" s="147">
        <v>2015</v>
      </c>
      <c r="BA29" s="166">
        <v>2014</v>
      </c>
      <c r="BB29" s="147">
        <v>2015</v>
      </c>
      <c r="BC29" s="147">
        <v>2014</v>
      </c>
      <c r="BD29" s="147">
        <v>2014</v>
      </c>
      <c r="BE29" s="147">
        <v>2011</v>
      </c>
      <c r="BF29" s="147">
        <v>2014</v>
      </c>
      <c r="BG29" s="147">
        <v>2014</v>
      </c>
      <c r="BH29" s="147">
        <v>2015</v>
      </c>
      <c r="BI29" s="147">
        <v>2013</v>
      </c>
      <c r="BJ29" s="147">
        <v>2014</v>
      </c>
      <c r="BK29" s="147">
        <v>2015</v>
      </c>
      <c r="BL29" s="99">
        <v>2012</v>
      </c>
      <c r="BM29" s="99">
        <v>2015</v>
      </c>
      <c r="BN29" s="99">
        <v>2014</v>
      </c>
      <c r="BO29" s="99">
        <v>2016</v>
      </c>
      <c r="BP29" s="147">
        <v>2012</v>
      </c>
      <c r="BQ29" s="147">
        <v>2014</v>
      </c>
      <c r="BR29" s="147">
        <v>2014</v>
      </c>
      <c r="BS29" s="147">
        <v>2014</v>
      </c>
      <c r="BT29" s="155">
        <v>2015</v>
      </c>
      <c r="BU29" s="155">
        <v>2015</v>
      </c>
      <c r="BV29" s="155">
        <v>2013</v>
      </c>
      <c r="BW29" s="155">
        <v>2013</v>
      </c>
      <c r="BX29" s="155">
        <v>2013</v>
      </c>
      <c r="BY29" s="148">
        <v>2013</v>
      </c>
      <c r="BZ29" s="155">
        <v>2014</v>
      </c>
      <c r="CA29" s="170">
        <v>2014</v>
      </c>
      <c r="CB29" s="155">
        <v>2014</v>
      </c>
      <c r="CC29" s="147">
        <v>2015</v>
      </c>
      <c r="CD29" s="147">
        <v>2015</v>
      </c>
      <c r="CE29" s="147">
        <v>2014</v>
      </c>
      <c r="CF29" s="147">
        <v>2014</v>
      </c>
      <c r="CG29" s="99"/>
    </row>
    <row r="30" spans="1:85" x14ac:dyDescent="0.25">
      <c r="A30" s="3" t="str">
        <f>VLOOKUP(C30,Regions!B$3:H$35,7,FALSE)</f>
        <v>South America</v>
      </c>
      <c r="B30" s="119" t="s">
        <v>26</v>
      </c>
      <c r="C30" s="102" t="s">
        <v>25</v>
      </c>
      <c r="D30" s="145">
        <v>2014</v>
      </c>
      <c r="E30" s="145">
        <v>2014</v>
      </c>
      <c r="F30" s="145">
        <v>2014</v>
      </c>
      <c r="G30" s="145">
        <v>2014</v>
      </c>
      <c r="H30" s="145">
        <v>2014</v>
      </c>
      <c r="I30" s="145">
        <v>2014</v>
      </c>
      <c r="J30" s="145">
        <v>2014</v>
      </c>
      <c r="K30" s="145">
        <v>2015</v>
      </c>
      <c r="L30" s="145">
        <v>2015</v>
      </c>
      <c r="M30" s="145">
        <v>2015</v>
      </c>
      <c r="N30" s="145">
        <v>2011</v>
      </c>
      <c r="O30" s="145">
        <v>2011</v>
      </c>
      <c r="P30" s="145" t="s">
        <v>575</v>
      </c>
      <c r="Q30" s="147">
        <v>2016</v>
      </c>
      <c r="R30" s="147">
        <v>2016</v>
      </c>
      <c r="S30" s="147">
        <v>2015</v>
      </c>
      <c r="T30" s="147">
        <v>2015</v>
      </c>
      <c r="U30" s="147">
        <v>2014</v>
      </c>
      <c r="V30" s="147">
        <v>2014</v>
      </c>
      <c r="W30" s="147">
        <v>2014</v>
      </c>
      <c r="X30" s="147">
        <v>2014</v>
      </c>
      <c r="Y30" s="147">
        <v>2014</v>
      </c>
      <c r="Z30" s="147">
        <v>2014</v>
      </c>
      <c r="AA30" s="166">
        <v>2014</v>
      </c>
      <c r="AB30" s="147">
        <v>2015</v>
      </c>
      <c r="AC30" s="166">
        <v>2015</v>
      </c>
      <c r="AD30" s="166">
        <v>2013</v>
      </c>
      <c r="AE30" s="147">
        <v>2015</v>
      </c>
      <c r="AF30" s="147">
        <v>2013</v>
      </c>
      <c r="AG30" s="147">
        <v>2012</v>
      </c>
      <c r="AH30" s="147">
        <v>2011</v>
      </c>
      <c r="AI30" s="147">
        <v>2014</v>
      </c>
      <c r="AJ30" s="147">
        <v>2015</v>
      </c>
      <c r="AK30" s="147">
        <v>2014</v>
      </c>
      <c r="AL30" s="147">
        <v>2014</v>
      </c>
      <c r="AM30" s="147">
        <v>2015</v>
      </c>
      <c r="AN30" s="147">
        <v>2014</v>
      </c>
      <c r="AO30" s="147">
        <v>2014</v>
      </c>
      <c r="AP30" s="147">
        <v>2014</v>
      </c>
      <c r="AQ30" s="147">
        <v>2015</v>
      </c>
      <c r="AR30" s="147">
        <v>2014</v>
      </c>
      <c r="AS30" s="146">
        <v>2013</v>
      </c>
      <c r="AT30" s="146">
        <v>2014</v>
      </c>
      <c r="AU30" s="147">
        <v>2014</v>
      </c>
      <c r="AV30" s="147">
        <v>2015</v>
      </c>
      <c r="AW30" s="147">
        <v>2016</v>
      </c>
      <c r="AX30" s="149" t="s">
        <v>575</v>
      </c>
      <c r="AY30" s="174">
        <v>2015</v>
      </c>
      <c r="AZ30" s="147">
        <v>2015</v>
      </c>
      <c r="BA30" s="166">
        <v>2014</v>
      </c>
      <c r="BB30" s="147">
        <v>2015</v>
      </c>
      <c r="BC30" s="147">
        <v>2014</v>
      </c>
      <c r="BD30" s="147">
        <v>2014</v>
      </c>
      <c r="BE30" s="147">
        <v>2011</v>
      </c>
      <c r="BF30" s="147">
        <v>2014</v>
      </c>
      <c r="BG30" s="147">
        <v>2014</v>
      </c>
      <c r="BH30" s="147">
        <v>2015</v>
      </c>
      <c r="BI30" s="147">
        <v>2008</v>
      </c>
      <c r="BJ30" s="147">
        <v>2014</v>
      </c>
      <c r="BK30" s="147">
        <v>2015</v>
      </c>
      <c r="BL30" s="99">
        <v>2012</v>
      </c>
      <c r="BM30" s="99">
        <v>2015</v>
      </c>
      <c r="BN30" s="99">
        <v>2014</v>
      </c>
      <c r="BO30" s="99">
        <v>2016</v>
      </c>
      <c r="BP30" s="147">
        <v>2012</v>
      </c>
      <c r="BQ30" s="147">
        <v>2014</v>
      </c>
      <c r="BR30" s="147">
        <v>2014</v>
      </c>
      <c r="BS30" s="147">
        <v>2014</v>
      </c>
      <c r="BT30" s="155">
        <v>2015</v>
      </c>
      <c r="BU30" s="155">
        <v>2015</v>
      </c>
      <c r="BV30" s="155">
        <v>2013</v>
      </c>
      <c r="BW30" s="155">
        <v>2013</v>
      </c>
      <c r="BX30" s="155">
        <v>2013</v>
      </c>
      <c r="BY30" s="148">
        <v>2013</v>
      </c>
      <c r="BZ30" s="155">
        <v>2014</v>
      </c>
      <c r="CA30" s="170">
        <v>2014</v>
      </c>
      <c r="CB30" s="155">
        <v>2014</v>
      </c>
      <c r="CC30" s="147">
        <v>2015</v>
      </c>
      <c r="CD30" s="147">
        <v>2015</v>
      </c>
      <c r="CE30" s="147">
        <v>2014</v>
      </c>
      <c r="CF30" s="147">
        <v>2014</v>
      </c>
      <c r="CG30" s="99"/>
    </row>
    <row r="31" spans="1:85" x14ac:dyDescent="0.25">
      <c r="A31" s="3" t="str">
        <f>VLOOKUP(C31,Regions!B$3:H$35,7,FALSE)</f>
        <v>South America</v>
      </c>
      <c r="B31" s="119" t="s">
        <v>34</v>
      </c>
      <c r="C31" s="102" t="s">
        <v>33</v>
      </c>
      <c r="D31" s="145">
        <v>2014</v>
      </c>
      <c r="E31" s="145">
        <v>2014</v>
      </c>
      <c r="F31" s="145">
        <v>2014</v>
      </c>
      <c r="G31" s="145">
        <v>2014</v>
      </c>
      <c r="H31" s="145">
        <v>2014</v>
      </c>
      <c r="I31" s="145">
        <v>2014</v>
      </c>
      <c r="J31" s="145">
        <v>2014</v>
      </c>
      <c r="K31" s="145">
        <v>2015</v>
      </c>
      <c r="L31" s="145">
        <v>2015</v>
      </c>
      <c r="M31" s="145">
        <v>2015</v>
      </c>
      <c r="N31" s="145">
        <v>2011</v>
      </c>
      <c r="O31" s="145">
        <v>2011</v>
      </c>
      <c r="P31" s="145">
        <v>2010</v>
      </c>
      <c r="Q31" s="147">
        <v>2016</v>
      </c>
      <c r="R31" s="147">
        <v>2016</v>
      </c>
      <c r="S31" s="147">
        <v>2015</v>
      </c>
      <c r="T31" s="147">
        <v>2015</v>
      </c>
      <c r="U31" s="147">
        <v>2013</v>
      </c>
      <c r="V31" s="147">
        <v>2013</v>
      </c>
      <c r="W31" s="147">
        <v>2014</v>
      </c>
      <c r="X31" s="147">
        <v>2014</v>
      </c>
      <c r="Y31" s="147">
        <v>2009</v>
      </c>
      <c r="Z31" s="147">
        <v>2009</v>
      </c>
      <c r="AA31" s="147">
        <v>2006</v>
      </c>
      <c r="AB31" s="147">
        <v>2015</v>
      </c>
      <c r="AC31" s="166">
        <v>2015</v>
      </c>
      <c r="AD31" s="147" t="s">
        <v>575</v>
      </c>
      <c r="AE31" s="147">
        <v>2015</v>
      </c>
      <c r="AF31" s="166">
        <v>2014</v>
      </c>
      <c r="AG31" s="147">
        <v>2009</v>
      </c>
      <c r="AH31" s="147">
        <v>2010</v>
      </c>
      <c r="AI31" s="147">
        <v>2014</v>
      </c>
      <c r="AJ31" s="147">
        <v>2015</v>
      </c>
      <c r="AK31" s="147">
        <v>2014</v>
      </c>
      <c r="AL31" s="147">
        <v>2014</v>
      </c>
      <c r="AM31" s="147">
        <v>2015</v>
      </c>
      <c r="AN31" s="147">
        <v>2014</v>
      </c>
      <c r="AO31" s="147">
        <v>2014</v>
      </c>
      <c r="AP31" s="147">
        <v>2014</v>
      </c>
      <c r="AQ31" s="147">
        <v>2015</v>
      </c>
      <c r="AR31" s="147">
        <v>2014</v>
      </c>
      <c r="AS31" s="146">
        <v>2006</v>
      </c>
      <c r="AT31" s="146">
        <v>2014</v>
      </c>
      <c r="AU31" s="147">
        <v>2014</v>
      </c>
      <c r="AV31" s="147">
        <v>2015</v>
      </c>
      <c r="AW31" s="147">
        <v>2016</v>
      </c>
      <c r="AX31" s="149" t="s">
        <v>575</v>
      </c>
      <c r="AY31" s="174">
        <v>2015</v>
      </c>
      <c r="AZ31" s="147">
        <v>2015</v>
      </c>
      <c r="BA31" s="166">
        <v>2014</v>
      </c>
      <c r="BB31" s="147">
        <v>2015</v>
      </c>
      <c r="BC31" s="147">
        <v>2014</v>
      </c>
      <c r="BD31" s="147">
        <v>2014</v>
      </c>
      <c r="BE31" s="147">
        <v>2011</v>
      </c>
      <c r="BF31" s="147" t="s">
        <v>575</v>
      </c>
      <c r="BG31" s="147" t="s">
        <v>575</v>
      </c>
      <c r="BH31" s="147" t="s">
        <v>575</v>
      </c>
      <c r="BI31" s="147" t="s">
        <v>575</v>
      </c>
      <c r="BJ31" s="147">
        <v>2014</v>
      </c>
      <c r="BK31" s="147">
        <v>2015</v>
      </c>
      <c r="BL31" s="99" t="s">
        <v>575</v>
      </c>
      <c r="BM31" s="99" t="s">
        <v>575</v>
      </c>
      <c r="BN31" s="99">
        <v>2014</v>
      </c>
      <c r="BO31" s="99">
        <v>2016</v>
      </c>
      <c r="BP31" s="147">
        <v>2012</v>
      </c>
      <c r="BQ31" s="147">
        <v>2014</v>
      </c>
      <c r="BR31" s="147">
        <v>2014</v>
      </c>
      <c r="BS31" s="147">
        <v>2014</v>
      </c>
      <c r="BT31" s="155">
        <v>2015</v>
      </c>
      <c r="BU31" s="155">
        <v>2015</v>
      </c>
      <c r="BV31" s="155">
        <v>2013</v>
      </c>
      <c r="BW31" s="155">
        <v>2013</v>
      </c>
      <c r="BX31" s="155">
        <v>2011</v>
      </c>
      <c r="BY31" s="148" t="s">
        <v>575</v>
      </c>
      <c r="BZ31" s="155">
        <v>2009</v>
      </c>
      <c r="CA31" s="170">
        <v>2014</v>
      </c>
      <c r="CB31" s="155">
        <v>2012</v>
      </c>
      <c r="CC31" s="147">
        <v>2015</v>
      </c>
      <c r="CD31" s="147">
        <v>2015</v>
      </c>
      <c r="CE31" s="147">
        <v>2014</v>
      </c>
      <c r="CF31" s="147">
        <v>2014</v>
      </c>
      <c r="CG31" s="99"/>
    </row>
    <row r="32" spans="1:85" x14ac:dyDescent="0.25">
      <c r="A32" s="3" t="str">
        <f>VLOOKUP(C32,Regions!B$3:H$35,7,FALSE)</f>
        <v>South America</v>
      </c>
      <c r="B32" s="119" t="s">
        <v>48</v>
      </c>
      <c r="C32" s="102" t="s">
        <v>47</v>
      </c>
      <c r="D32" s="145">
        <v>2014</v>
      </c>
      <c r="E32" s="145">
        <v>2014</v>
      </c>
      <c r="F32" s="145">
        <v>2014</v>
      </c>
      <c r="G32" s="145">
        <v>2014</v>
      </c>
      <c r="H32" s="145">
        <v>2014</v>
      </c>
      <c r="I32" s="145">
        <v>2014</v>
      </c>
      <c r="J32" s="145">
        <v>2014</v>
      </c>
      <c r="K32" s="145">
        <v>2015</v>
      </c>
      <c r="L32" s="145">
        <v>2015</v>
      </c>
      <c r="M32" s="145">
        <v>2015</v>
      </c>
      <c r="N32" s="145">
        <v>2011</v>
      </c>
      <c r="O32" s="145">
        <v>2011</v>
      </c>
      <c r="P32" s="145">
        <v>2012</v>
      </c>
      <c r="Q32" s="147">
        <v>2016</v>
      </c>
      <c r="R32" s="147">
        <v>2016</v>
      </c>
      <c r="S32" s="147">
        <v>2015</v>
      </c>
      <c r="T32" s="147">
        <v>2015</v>
      </c>
      <c r="U32" s="147">
        <v>2014</v>
      </c>
      <c r="V32" s="147">
        <v>2014</v>
      </c>
      <c r="W32" s="147">
        <v>2014</v>
      </c>
      <c r="X32" s="147">
        <v>2014</v>
      </c>
      <c r="Y32" s="147" t="s">
        <v>575</v>
      </c>
      <c r="Z32" s="147" t="s">
        <v>575</v>
      </c>
      <c r="AA32" s="166">
        <v>2014</v>
      </c>
      <c r="AB32" s="147">
        <v>2015</v>
      </c>
      <c r="AC32" s="166">
        <v>2014</v>
      </c>
      <c r="AD32" s="166">
        <v>2014</v>
      </c>
      <c r="AE32" s="147">
        <v>2015</v>
      </c>
      <c r="AF32" s="147">
        <v>2012</v>
      </c>
      <c r="AG32" s="147">
        <v>2009</v>
      </c>
      <c r="AH32" s="147">
        <v>2012</v>
      </c>
      <c r="AI32" s="147">
        <v>2014</v>
      </c>
      <c r="AJ32" s="147">
        <v>2015</v>
      </c>
      <c r="AK32" s="147">
        <v>2014</v>
      </c>
      <c r="AL32" s="147">
        <v>2014</v>
      </c>
      <c r="AM32" s="147">
        <v>2015</v>
      </c>
      <c r="AN32" s="147">
        <v>2014</v>
      </c>
      <c r="AO32" s="147">
        <v>2014</v>
      </c>
      <c r="AP32" s="147">
        <v>2014</v>
      </c>
      <c r="AQ32" s="147">
        <v>2015</v>
      </c>
      <c r="AR32" s="147">
        <v>2014</v>
      </c>
      <c r="AS32" s="146">
        <v>2013</v>
      </c>
      <c r="AT32" s="146" t="s">
        <v>575</v>
      </c>
      <c r="AU32" s="147">
        <v>2014</v>
      </c>
      <c r="AV32" s="147">
        <v>2015</v>
      </c>
      <c r="AW32" s="147">
        <v>2016</v>
      </c>
      <c r="AX32" s="149" t="s">
        <v>575</v>
      </c>
      <c r="AY32" s="174">
        <v>2015</v>
      </c>
      <c r="AZ32" s="147">
        <v>2015</v>
      </c>
      <c r="BA32" s="166">
        <v>2014</v>
      </c>
      <c r="BB32" s="147">
        <v>2015</v>
      </c>
      <c r="BC32" s="147">
        <v>2014</v>
      </c>
      <c r="BD32" s="147">
        <v>2014</v>
      </c>
      <c r="BE32" s="147">
        <v>2011</v>
      </c>
      <c r="BF32" s="147">
        <v>2013</v>
      </c>
      <c r="BG32" s="147">
        <v>2013</v>
      </c>
      <c r="BH32" s="147">
        <v>2009</v>
      </c>
      <c r="BI32" s="147">
        <v>2010</v>
      </c>
      <c r="BJ32" s="147">
        <v>2014</v>
      </c>
      <c r="BK32" s="147">
        <v>2015</v>
      </c>
      <c r="BL32" s="99">
        <v>2011</v>
      </c>
      <c r="BM32" s="99">
        <v>2015</v>
      </c>
      <c r="BN32" s="99">
        <v>2014</v>
      </c>
      <c r="BO32" s="99">
        <v>2016</v>
      </c>
      <c r="BP32" s="147">
        <v>2012</v>
      </c>
      <c r="BQ32" s="147">
        <v>2014</v>
      </c>
      <c r="BR32" s="147">
        <v>2014</v>
      </c>
      <c r="BS32" s="147">
        <v>2014</v>
      </c>
      <c r="BT32" s="155">
        <v>2015</v>
      </c>
      <c r="BU32" s="155">
        <v>2015</v>
      </c>
      <c r="BV32" s="155">
        <v>2013</v>
      </c>
      <c r="BW32" s="155">
        <v>2013</v>
      </c>
      <c r="BX32" s="155">
        <v>2011</v>
      </c>
      <c r="BY32" s="148">
        <v>2011</v>
      </c>
      <c r="BZ32" s="155">
        <v>2014</v>
      </c>
      <c r="CA32" s="170">
        <v>2014</v>
      </c>
      <c r="CB32" s="155">
        <v>2012</v>
      </c>
      <c r="CC32" s="147">
        <v>2015</v>
      </c>
      <c r="CD32" s="147">
        <v>2015</v>
      </c>
      <c r="CE32" s="147">
        <v>2014</v>
      </c>
      <c r="CF32" s="147">
        <v>2014</v>
      </c>
      <c r="CG32" s="99"/>
    </row>
    <row r="33" spans="1:85" x14ac:dyDescent="0.25">
      <c r="A33" s="3" t="str">
        <f>VLOOKUP(C33,Regions!B$3:H$35,7,FALSE)</f>
        <v>South America</v>
      </c>
      <c r="B33" s="119" t="s">
        <v>50</v>
      </c>
      <c r="C33" s="102" t="s">
        <v>49</v>
      </c>
      <c r="D33" s="145">
        <v>2014</v>
      </c>
      <c r="E33" s="145">
        <v>2014</v>
      </c>
      <c r="F33" s="145">
        <v>2014</v>
      </c>
      <c r="G33" s="145">
        <v>2014</v>
      </c>
      <c r="H33" s="145">
        <v>2014</v>
      </c>
      <c r="I33" s="145">
        <v>2014</v>
      </c>
      <c r="J33" s="145">
        <v>2014</v>
      </c>
      <c r="K33" s="145">
        <v>2015</v>
      </c>
      <c r="L33" s="145">
        <v>2015</v>
      </c>
      <c r="M33" s="145">
        <v>2015</v>
      </c>
      <c r="N33" s="145">
        <v>2011</v>
      </c>
      <c r="O33" s="145">
        <v>2011</v>
      </c>
      <c r="P33" s="145">
        <v>2008</v>
      </c>
      <c r="Q33" s="147">
        <v>2016</v>
      </c>
      <c r="R33" s="147">
        <v>2016</v>
      </c>
      <c r="S33" s="147">
        <v>2015</v>
      </c>
      <c r="T33" s="147">
        <v>2015</v>
      </c>
      <c r="U33" s="147">
        <v>2014</v>
      </c>
      <c r="V33" s="147">
        <v>2014</v>
      </c>
      <c r="W33" s="147">
        <v>2014</v>
      </c>
      <c r="X33" s="147">
        <v>2014</v>
      </c>
      <c r="Y33" s="147">
        <v>2012</v>
      </c>
      <c r="Z33" s="147">
        <v>2012</v>
      </c>
      <c r="AA33" s="166">
        <v>2014</v>
      </c>
      <c r="AB33" s="147">
        <v>2015</v>
      </c>
      <c r="AC33" s="166">
        <v>2015</v>
      </c>
      <c r="AD33" s="166">
        <v>2012</v>
      </c>
      <c r="AE33" s="147">
        <v>2015</v>
      </c>
      <c r="AF33" s="147">
        <v>2014</v>
      </c>
      <c r="AG33" s="147">
        <v>2011</v>
      </c>
      <c r="AH33" s="147">
        <v>2012</v>
      </c>
      <c r="AI33" s="147">
        <v>2014</v>
      </c>
      <c r="AJ33" s="147">
        <v>2015</v>
      </c>
      <c r="AK33" s="147">
        <v>2014</v>
      </c>
      <c r="AL33" s="147">
        <v>2014</v>
      </c>
      <c r="AM33" s="147">
        <v>2015</v>
      </c>
      <c r="AN33" s="147">
        <v>2014</v>
      </c>
      <c r="AO33" s="147">
        <v>2014</v>
      </c>
      <c r="AP33" s="147">
        <v>2014</v>
      </c>
      <c r="AQ33" s="147">
        <v>2015</v>
      </c>
      <c r="AR33" s="147">
        <v>2014</v>
      </c>
      <c r="AS33" s="146">
        <v>2013</v>
      </c>
      <c r="AT33" s="146">
        <v>2014</v>
      </c>
      <c r="AU33" s="147">
        <v>2014</v>
      </c>
      <c r="AV33" s="147">
        <v>2015</v>
      </c>
      <c r="AW33" s="147">
        <v>2016</v>
      </c>
      <c r="AX33" s="174">
        <v>2015</v>
      </c>
      <c r="AY33" s="174">
        <v>2015</v>
      </c>
      <c r="AZ33" s="147">
        <v>2015</v>
      </c>
      <c r="BA33" s="166">
        <v>2014</v>
      </c>
      <c r="BB33" s="147">
        <v>2015</v>
      </c>
      <c r="BC33" s="147">
        <v>2014</v>
      </c>
      <c r="BD33" s="147">
        <v>2014</v>
      </c>
      <c r="BE33" s="147">
        <v>2011</v>
      </c>
      <c r="BF33" s="147">
        <v>2014</v>
      </c>
      <c r="BG33" s="147">
        <v>2014</v>
      </c>
      <c r="BH33" s="147">
        <v>2015</v>
      </c>
      <c r="BI33" s="147">
        <v>2013</v>
      </c>
      <c r="BJ33" s="147">
        <v>2014</v>
      </c>
      <c r="BK33" s="147">
        <v>2015</v>
      </c>
      <c r="BL33" s="99">
        <v>2012</v>
      </c>
      <c r="BM33" s="99">
        <v>2015</v>
      </c>
      <c r="BN33" s="99">
        <v>2014</v>
      </c>
      <c r="BO33" s="99">
        <v>2016</v>
      </c>
      <c r="BP33" s="147">
        <v>2012</v>
      </c>
      <c r="BQ33" s="147">
        <v>2014</v>
      </c>
      <c r="BR33" s="147">
        <v>2014</v>
      </c>
      <c r="BS33" s="147">
        <v>2014</v>
      </c>
      <c r="BT33" s="155">
        <v>2015</v>
      </c>
      <c r="BU33" s="155">
        <v>2015</v>
      </c>
      <c r="BV33" s="155">
        <v>2013</v>
      </c>
      <c r="BW33" s="155">
        <v>2013</v>
      </c>
      <c r="BX33" s="155">
        <v>2013</v>
      </c>
      <c r="BY33" s="148">
        <v>2013</v>
      </c>
      <c r="BZ33" s="155">
        <v>2014</v>
      </c>
      <c r="CA33" s="170">
        <v>2014</v>
      </c>
      <c r="CB33" s="155">
        <v>2014</v>
      </c>
      <c r="CC33" s="147">
        <v>2015</v>
      </c>
      <c r="CD33" s="147">
        <v>2015</v>
      </c>
      <c r="CE33" s="147">
        <v>2014</v>
      </c>
      <c r="CF33" s="147">
        <v>2014</v>
      </c>
      <c r="CG33" s="99"/>
    </row>
    <row r="34" spans="1:85" x14ac:dyDescent="0.25">
      <c r="A34" s="3" t="str">
        <f>VLOOKUP(C34,Regions!B$3:H$35,7,FALSE)</f>
        <v>South America</v>
      </c>
      <c r="B34" s="119" t="s">
        <v>58</v>
      </c>
      <c r="C34" s="102" t="s">
        <v>57</v>
      </c>
      <c r="D34" s="145">
        <v>2014</v>
      </c>
      <c r="E34" s="145">
        <v>2014</v>
      </c>
      <c r="F34" s="145">
        <v>2014</v>
      </c>
      <c r="G34" s="145">
        <v>2014</v>
      </c>
      <c r="H34" s="145">
        <v>2014</v>
      </c>
      <c r="I34" s="145">
        <v>2014</v>
      </c>
      <c r="J34" s="145">
        <v>2014</v>
      </c>
      <c r="K34" s="145">
        <v>2015</v>
      </c>
      <c r="L34" s="145">
        <v>2015</v>
      </c>
      <c r="M34" s="145">
        <v>2015</v>
      </c>
      <c r="N34" s="145">
        <v>2011</v>
      </c>
      <c r="O34" s="145">
        <v>2011</v>
      </c>
      <c r="P34" s="145" t="s">
        <v>575</v>
      </c>
      <c r="Q34" s="147">
        <v>2016</v>
      </c>
      <c r="R34" s="147">
        <v>2016</v>
      </c>
      <c r="S34" s="147">
        <v>2015</v>
      </c>
      <c r="T34" s="147">
        <v>2015</v>
      </c>
      <c r="U34" s="147">
        <v>2012</v>
      </c>
      <c r="V34" s="147">
        <v>2012</v>
      </c>
      <c r="W34" s="147">
        <v>2014</v>
      </c>
      <c r="X34" s="147">
        <v>2014</v>
      </c>
      <c r="Y34" s="147">
        <v>2010</v>
      </c>
      <c r="Z34" s="147">
        <v>2010</v>
      </c>
      <c r="AA34" s="147">
        <v>2010</v>
      </c>
      <c r="AB34" s="147">
        <v>2015</v>
      </c>
      <c r="AC34" s="166">
        <v>2015</v>
      </c>
      <c r="AD34" s="166">
        <v>2013</v>
      </c>
      <c r="AE34" s="147">
        <v>2015</v>
      </c>
      <c r="AF34" s="166">
        <v>2010</v>
      </c>
      <c r="AG34" s="147">
        <v>2010</v>
      </c>
      <c r="AH34" s="147">
        <v>2012</v>
      </c>
      <c r="AI34" s="147">
        <v>2014</v>
      </c>
      <c r="AJ34" s="147">
        <v>2015</v>
      </c>
      <c r="AK34" s="147">
        <v>2014</v>
      </c>
      <c r="AL34" s="147">
        <v>2014</v>
      </c>
      <c r="AM34" s="147">
        <v>2015</v>
      </c>
      <c r="AN34" s="147">
        <v>2014</v>
      </c>
      <c r="AO34" s="147">
        <v>2014</v>
      </c>
      <c r="AP34" s="147">
        <v>2014</v>
      </c>
      <c r="AQ34" s="147">
        <v>2015</v>
      </c>
      <c r="AR34" s="147">
        <v>2014</v>
      </c>
      <c r="AS34" s="146" t="s">
        <v>575</v>
      </c>
      <c r="AT34" s="146">
        <v>2014</v>
      </c>
      <c r="AU34" s="147">
        <v>2014</v>
      </c>
      <c r="AV34" s="147">
        <v>2015</v>
      </c>
      <c r="AW34" s="147">
        <v>2016</v>
      </c>
      <c r="AX34" s="149" t="s">
        <v>575</v>
      </c>
      <c r="AY34" s="174">
        <v>2015</v>
      </c>
      <c r="AZ34" s="147">
        <v>2015</v>
      </c>
      <c r="BA34" s="166">
        <v>2014</v>
      </c>
      <c r="BB34" s="147">
        <v>2015</v>
      </c>
      <c r="BC34" s="147">
        <v>2014</v>
      </c>
      <c r="BD34" s="147">
        <v>2014</v>
      </c>
      <c r="BE34" s="147">
        <v>2011</v>
      </c>
      <c r="BF34" s="147">
        <v>2013</v>
      </c>
      <c r="BG34" s="147">
        <v>2013</v>
      </c>
      <c r="BH34" s="147" t="s">
        <v>575</v>
      </c>
      <c r="BI34" s="147" t="s">
        <v>575</v>
      </c>
      <c r="BJ34" s="147">
        <v>2014</v>
      </c>
      <c r="BK34" s="147">
        <v>2015</v>
      </c>
      <c r="BL34" s="99" t="s">
        <v>575</v>
      </c>
      <c r="BM34" s="99" t="s">
        <v>575</v>
      </c>
      <c r="BN34" s="99" t="s">
        <v>575</v>
      </c>
      <c r="BO34" s="99" t="s">
        <v>575</v>
      </c>
      <c r="BP34" s="147">
        <v>2012</v>
      </c>
      <c r="BQ34" s="147">
        <v>2014</v>
      </c>
      <c r="BR34" s="147">
        <v>2014</v>
      </c>
      <c r="BS34" s="147">
        <v>2014</v>
      </c>
      <c r="BT34" s="155">
        <v>2015</v>
      </c>
      <c r="BU34" s="155">
        <v>2015</v>
      </c>
      <c r="BV34" s="155">
        <v>2013</v>
      </c>
      <c r="BW34" s="155">
        <v>2013</v>
      </c>
      <c r="BX34" s="155">
        <v>2013</v>
      </c>
      <c r="BY34" s="148">
        <v>2013</v>
      </c>
      <c r="BZ34" s="155">
        <v>2012</v>
      </c>
      <c r="CA34" s="170">
        <v>2014</v>
      </c>
      <c r="CB34" s="155">
        <v>2014</v>
      </c>
      <c r="CC34" s="147">
        <v>2015</v>
      </c>
      <c r="CD34" s="147">
        <v>2015</v>
      </c>
      <c r="CE34" s="147">
        <v>2014</v>
      </c>
      <c r="CF34" s="147">
        <v>2014</v>
      </c>
      <c r="CG34" s="99"/>
    </row>
    <row r="35" spans="1:85" x14ac:dyDescent="0.25">
      <c r="A35" s="3" t="str">
        <f>VLOOKUP(C35,Regions!B$3:H$35,7,FALSE)</f>
        <v>South America</v>
      </c>
      <c r="B35" s="119" t="s">
        <v>62</v>
      </c>
      <c r="C35" s="102" t="s">
        <v>61</v>
      </c>
      <c r="D35" s="145">
        <v>2014</v>
      </c>
      <c r="E35" s="145">
        <v>2014</v>
      </c>
      <c r="F35" s="145">
        <v>2014</v>
      </c>
      <c r="G35" s="145">
        <v>2014</v>
      </c>
      <c r="H35" s="145">
        <v>2014</v>
      </c>
      <c r="I35" s="145">
        <v>2014</v>
      </c>
      <c r="J35" s="145">
        <v>2014</v>
      </c>
      <c r="K35" s="145">
        <v>2015</v>
      </c>
      <c r="L35" s="145">
        <v>2015</v>
      </c>
      <c r="M35" s="145">
        <v>2015</v>
      </c>
      <c r="N35" s="145">
        <v>2011</v>
      </c>
      <c r="O35" s="145">
        <v>2011</v>
      </c>
      <c r="P35" s="145" t="s">
        <v>575</v>
      </c>
      <c r="Q35" s="147">
        <v>2016</v>
      </c>
      <c r="R35" s="147">
        <v>2016</v>
      </c>
      <c r="S35" s="147">
        <v>2015</v>
      </c>
      <c r="T35" s="147">
        <v>2015</v>
      </c>
      <c r="U35" s="147">
        <v>2014</v>
      </c>
      <c r="V35" s="147">
        <v>2014</v>
      </c>
      <c r="W35" s="147">
        <v>2014</v>
      </c>
      <c r="X35" s="147">
        <v>2014</v>
      </c>
      <c r="Y35" s="147" t="s">
        <v>575</v>
      </c>
      <c r="Z35" s="147" t="s">
        <v>575</v>
      </c>
      <c r="AA35" s="166">
        <v>2014</v>
      </c>
      <c r="AB35" s="147">
        <v>2015</v>
      </c>
      <c r="AC35" s="166">
        <v>2015</v>
      </c>
      <c r="AD35" s="166">
        <v>2013</v>
      </c>
      <c r="AE35" s="147">
        <v>2015</v>
      </c>
      <c r="AF35" s="166">
        <v>2011</v>
      </c>
      <c r="AG35" s="147">
        <v>2012</v>
      </c>
      <c r="AH35" s="147">
        <v>2010</v>
      </c>
      <c r="AI35" s="147">
        <v>2014</v>
      </c>
      <c r="AJ35" s="147">
        <v>2015</v>
      </c>
      <c r="AK35" s="147">
        <v>2014</v>
      </c>
      <c r="AL35" s="147">
        <v>2014</v>
      </c>
      <c r="AM35" s="147">
        <v>2015</v>
      </c>
      <c r="AN35" s="147">
        <v>2014</v>
      </c>
      <c r="AO35" s="147">
        <v>2014</v>
      </c>
      <c r="AP35" s="147">
        <v>2014</v>
      </c>
      <c r="AQ35" s="147">
        <v>2015</v>
      </c>
      <c r="AR35" s="147">
        <v>2014</v>
      </c>
      <c r="AS35" s="146">
        <v>2013</v>
      </c>
      <c r="AT35" s="146" t="s">
        <v>575</v>
      </c>
      <c r="AU35" s="147">
        <v>2014</v>
      </c>
      <c r="AV35" s="147">
        <v>2015</v>
      </c>
      <c r="AW35" s="147">
        <v>2016</v>
      </c>
      <c r="AX35" s="149" t="s">
        <v>575</v>
      </c>
      <c r="AY35" s="174">
        <v>2015</v>
      </c>
      <c r="AZ35" s="147">
        <v>2015</v>
      </c>
      <c r="BA35" s="166">
        <v>2014</v>
      </c>
      <c r="BB35" s="147">
        <v>2015</v>
      </c>
      <c r="BC35" s="147">
        <v>2014</v>
      </c>
      <c r="BD35" s="147">
        <v>2014</v>
      </c>
      <c r="BE35" s="147">
        <v>2011</v>
      </c>
      <c r="BF35" s="147">
        <v>2014</v>
      </c>
      <c r="BG35" s="147">
        <v>2014</v>
      </c>
      <c r="BH35" s="147">
        <v>2011</v>
      </c>
      <c r="BI35" s="147">
        <v>2010</v>
      </c>
      <c r="BJ35" s="147">
        <v>2014</v>
      </c>
      <c r="BK35" s="147">
        <v>2015</v>
      </c>
      <c r="BL35" s="99">
        <v>2012</v>
      </c>
      <c r="BM35" s="99">
        <v>2015</v>
      </c>
      <c r="BN35" s="99">
        <v>2014</v>
      </c>
      <c r="BO35" s="99">
        <v>2016</v>
      </c>
      <c r="BP35" s="147">
        <v>2012</v>
      </c>
      <c r="BQ35" s="147">
        <v>2014</v>
      </c>
      <c r="BR35" s="147">
        <v>2014</v>
      </c>
      <c r="BS35" s="147">
        <v>2014</v>
      </c>
      <c r="BT35" s="155">
        <v>2015</v>
      </c>
      <c r="BU35" s="155">
        <v>2015</v>
      </c>
      <c r="BV35" s="155">
        <v>2013</v>
      </c>
      <c r="BW35" s="155">
        <v>2013</v>
      </c>
      <c r="BX35" s="155">
        <v>2009</v>
      </c>
      <c r="BY35" s="148" t="s">
        <v>575</v>
      </c>
      <c r="BZ35" s="155">
        <v>2014</v>
      </c>
      <c r="CA35" s="170">
        <v>2014</v>
      </c>
      <c r="CB35" s="155">
        <v>2010</v>
      </c>
      <c r="CC35" s="147">
        <v>2015</v>
      </c>
      <c r="CD35" s="147">
        <v>2015</v>
      </c>
      <c r="CE35" s="147">
        <v>2014</v>
      </c>
      <c r="CF35" s="147">
        <v>2014</v>
      </c>
      <c r="CG35" s="99"/>
    </row>
    <row r="36" spans="1:85" x14ac:dyDescent="0.25">
      <c r="A36" s="3" t="str">
        <f>VLOOKUP(C36,Regions!B$3:H$35,7,FALSE)</f>
        <v>South America</v>
      </c>
      <c r="B36" s="119" t="s">
        <v>443</v>
      </c>
      <c r="C36" s="102" t="s">
        <v>63</v>
      </c>
      <c r="D36" s="145">
        <v>2014</v>
      </c>
      <c r="E36" s="145">
        <v>2014</v>
      </c>
      <c r="F36" s="145">
        <v>2014</v>
      </c>
      <c r="G36" s="145">
        <v>2014</v>
      </c>
      <c r="H36" s="145">
        <v>2014</v>
      </c>
      <c r="I36" s="145">
        <v>2014</v>
      </c>
      <c r="J36" s="145">
        <v>2014</v>
      </c>
      <c r="K36" s="145">
        <v>2015</v>
      </c>
      <c r="L36" s="145">
        <v>2015</v>
      </c>
      <c r="M36" s="145">
        <v>2015</v>
      </c>
      <c r="N36" s="145">
        <v>2011</v>
      </c>
      <c r="O36" s="145">
        <v>2011</v>
      </c>
      <c r="P36" s="145">
        <v>2008</v>
      </c>
      <c r="Q36" s="147">
        <v>2016</v>
      </c>
      <c r="R36" s="147">
        <v>2016</v>
      </c>
      <c r="S36" s="147">
        <v>2015</v>
      </c>
      <c r="T36" s="147">
        <v>2015</v>
      </c>
      <c r="U36" s="147">
        <v>2014</v>
      </c>
      <c r="V36" s="147">
        <v>2014</v>
      </c>
      <c r="W36" s="147">
        <v>2014</v>
      </c>
      <c r="X36" s="147">
        <v>2014</v>
      </c>
      <c r="Y36" s="147" t="s">
        <v>575</v>
      </c>
      <c r="Z36" s="147" t="s">
        <v>575</v>
      </c>
      <c r="AA36" s="166">
        <v>2013</v>
      </c>
      <c r="AB36" s="147">
        <v>2015</v>
      </c>
      <c r="AC36" s="166">
        <v>2013</v>
      </c>
      <c r="AD36" s="166">
        <v>2013</v>
      </c>
      <c r="AE36" s="147">
        <v>2015</v>
      </c>
      <c r="AF36" s="166">
        <v>2009</v>
      </c>
      <c r="AG36" s="147">
        <v>2011</v>
      </c>
      <c r="AH36" s="147" t="s">
        <v>575</v>
      </c>
      <c r="AI36" s="147">
        <v>2014</v>
      </c>
      <c r="AJ36" s="147">
        <v>2015</v>
      </c>
      <c r="AK36" s="147">
        <v>2014</v>
      </c>
      <c r="AL36" s="147">
        <v>2014</v>
      </c>
      <c r="AM36" s="147">
        <v>2015</v>
      </c>
      <c r="AN36" s="147">
        <v>2014</v>
      </c>
      <c r="AO36" s="147">
        <v>2014</v>
      </c>
      <c r="AP36" s="147">
        <v>2014</v>
      </c>
      <c r="AQ36" s="147">
        <v>2015</v>
      </c>
      <c r="AR36" s="147">
        <v>2014</v>
      </c>
      <c r="AS36" s="146">
        <v>2006</v>
      </c>
      <c r="AT36" s="146" t="s">
        <v>575</v>
      </c>
      <c r="AU36" s="147">
        <v>2014</v>
      </c>
      <c r="AV36" s="147">
        <v>2015</v>
      </c>
      <c r="AW36" s="147">
        <v>2016</v>
      </c>
      <c r="AX36" s="149" t="s">
        <v>575</v>
      </c>
      <c r="AY36" s="174">
        <v>2015</v>
      </c>
      <c r="AZ36" s="147">
        <v>2015</v>
      </c>
      <c r="BA36" s="166">
        <v>2014</v>
      </c>
      <c r="BB36" s="147">
        <v>2015</v>
      </c>
      <c r="BC36" s="147">
        <v>2014</v>
      </c>
      <c r="BD36" s="147">
        <v>2014</v>
      </c>
      <c r="BE36" s="147">
        <v>2011</v>
      </c>
      <c r="BF36" s="147">
        <v>2014</v>
      </c>
      <c r="BG36" s="147">
        <v>2014</v>
      </c>
      <c r="BH36" s="147">
        <v>2015</v>
      </c>
      <c r="BI36" s="147">
        <v>2013</v>
      </c>
      <c r="BJ36" s="147">
        <v>2014</v>
      </c>
      <c r="BK36" s="147">
        <v>2015</v>
      </c>
      <c r="BL36" s="99" t="s">
        <v>575</v>
      </c>
      <c r="BM36" s="99">
        <v>2015</v>
      </c>
      <c r="BN36" s="99">
        <v>2014</v>
      </c>
      <c r="BO36" s="99">
        <v>2016</v>
      </c>
      <c r="BP36" s="147">
        <v>2012</v>
      </c>
      <c r="BQ36" s="147">
        <v>2014</v>
      </c>
      <c r="BR36" s="147">
        <v>2014</v>
      </c>
      <c r="BS36" s="147">
        <v>2014</v>
      </c>
      <c r="BT36" s="155">
        <v>2015</v>
      </c>
      <c r="BU36" s="155">
        <v>2015</v>
      </c>
      <c r="BV36" s="155">
        <v>2013</v>
      </c>
      <c r="BW36" s="155">
        <v>2013</v>
      </c>
      <c r="BX36" s="155">
        <v>2013</v>
      </c>
      <c r="BY36" s="148">
        <v>2013</v>
      </c>
      <c r="BZ36" s="155">
        <v>2011</v>
      </c>
      <c r="CA36" s="170">
        <v>2012</v>
      </c>
      <c r="CB36" s="155">
        <v>2014</v>
      </c>
      <c r="CC36" s="147">
        <v>2013</v>
      </c>
      <c r="CD36" s="147">
        <v>2015</v>
      </c>
      <c r="CE36" s="147">
        <v>2014</v>
      </c>
      <c r="CF36" s="147">
        <v>2014</v>
      </c>
      <c r="CG36" s="99"/>
    </row>
  </sheetData>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36"/>
  <sheetViews>
    <sheetView showGridLines="0" workbookViewId="0">
      <pane xSplit="3" ySplit="3" topLeftCell="D4" activePane="bottomRight" state="frozen"/>
      <selection activeCell="P7" sqref="P7"/>
      <selection pane="topRight" activeCell="P7" sqref="P7"/>
      <selection pane="bottomLeft" activeCell="P7" sqref="P7"/>
      <selection pane="bottomRight" activeCell="B2" sqref="B2"/>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77" bestFit="1" customWidth="1"/>
    <col min="8" max="9" width="7.7109375" style="177" bestFit="1" customWidth="1"/>
    <col min="10" max="13" width="5.5703125" style="177" bestFit="1" customWidth="1"/>
    <col min="14" max="15" width="7.7109375" style="177" bestFit="1" customWidth="1"/>
    <col min="16" max="24" width="5.5703125" style="177" bestFit="1" customWidth="1"/>
    <col min="25" max="26" width="9.28515625" style="177" customWidth="1"/>
    <col min="27" max="34" width="5.5703125" style="177" bestFit="1" customWidth="1"/>
    <col min="35" max="35" width="7.7109375" style="177" bestFit="1" customWidth="1"/>
    <col min="36" max="37" width="5.5703125" style="177" bestFit="1" customWidth="1"/>
    <col min="38" max="38" width="7.7109375" style="177" bestFit="1" customWidth="1"/>
    <col min="39" max="53" width="5.5703125" style="177" bestFit="1" customWidth="1"/>
    <col min="54" max="54" width="7.7109375" style="177" bestFit="1" customWidth="1"/>
    <col min="55" max="71" width="5.5703125" style="177" bestFit="1" customWidth="1"/>
    <col min="72" max="72" width="7.7109375" style="177" bestFit="1" customWidth="1"/>
    <col min="73" max="76" width="5.5703125" style="177" bestFit="1" customWidth="1"/>
    <col min="77" max="78" width="7.7109375" style="177" bestFit="1" customWidth="1"/>
    <col min="79" max="79" width="5.5703125" style="177" bestFit="1" customWidth="1"/>
    <col min="80" max="80" width="7.7109375" style="177" bestFit="1" customWidth="1"/>
    <col min="81" max="84" width="5.5703125" style="177" bestFit="1" customWidth="1"/>
    <col min="85" max="85" width="8.5703125" style="177" bestFit="1" customWidth="1"/>
    <col min="86" max="86" width="8.28515625" style="177" bestFit="1" customWidth="1"/>
    <col min="87" max="87" width="10" style="177" bestFit="1" customWidth="1"/>
    <col min="88" max="88" width="5.7109375" style="177" bestFit="1" customWidth="1"/>
    <col min="89" max="89" width="7.140625" style="177" bestFit="1" customWidth="1"/>
    <col min="90" max="16384" width="9.140625" style="3"/>
  </cols>
  <sheetData>
    <row r="1" spans="1:89" x14ac:dyDescent="0.25">
      <c r="B1" s="158"/>
      <c r="C1" s="158"/>
      <c r="D1" s="175"/>
      <c r="E1" s="175"/>
      <c r="F1" s="175"/>
      <c r="G1" s="175"/>
      <c r="H1" s="175"/>
      <c r="I1" s="175"/>
      <c r="J1" s="175"/>
      <c r="K1" s="175"/>
      <c r="L1" s="175"/>
      <c r="M1" s="176"/>
      <c r="N1" s="176"/>
      <c r="O1" s="176"/>
      <c r="P1" s="176"/>
      <c r="Q1" s="175"/>
      <c r="R1" s="175"/>
      <c r="S1" s="175"/>
      <c r="T1" s="175"/>
      <c r="U1" s="176"/>
      <c r="V1" s="176"/>
      <c r="W1" s="176"/>
      <c r="X1" s="175"/>
      <c r="Y1" s="176"/>
      <c r="Z1" s="176"/>
      <c r="AA1" s="176"/>
      <c r="AB1" s="176"/>
      <c r="AC1" s="176"/>
      <c r="AD1" s="176"/>
      <c r="AE1" s="175"/>
      <c r="AF1" s="176"/>
      <c r="AG1" s="176"/>
      <c r="AH1" s="175"/>
      <c r="AI1" s="175"/>
      <c r="AJ1" s="176"/>
      <c r="AK1" s="175"/>
      <c r="AL1" s="175"/>
      <c r="AM1" s="176"/>
      <c r="AN1" s="175"/>
      <c r="AO1" s="176"/>
      <c r="AP1" s="176"/>
      <c r="AQ1" s="175"/>
      <c r="AR1" s="175"/>
      <c r="AS1" s="175"/>
      <c r="AT1" s="176"/>
      <c r="AU1" s="175"/>
      <c r="AV1" s="175"/>
      <c r="AW1" s="175"/>
      <c r="AX1" s="175"/>
      <c r="AY1" s="175"/>
      <c r="AZ1" s="175"/>
      <c r="BA1" s="176"/>
      <c r="BB1" s="176"/>
      <c r="BC1" s="175"/>
      <c r="BD1" s="175"/>
      <c r="BE1" s="176"/>
      <c r="BF1" s="175"/>
      <c r="BG1" s="175"/>
      <c r="BH1" s="175"/>
      <c r="BI1" s="176"/>
      <c r="BJ1" s="175"/>
      <c r="BK1" s="175"/>
      <c r="BL1" s="176"/>
      <c r="BM1" s="176"/>
      <c r="BN1" s="176"/>
      <c r="BO1" s="176"/>
      <c r="BP1" s="175"/>
      <c r="BQ1" s="175"/>
      <c r="BR1" s="175"/>
      <c r="BS1" s="175"/>
      <c r="BT1" s="175"/>
      <c r="BU1" s="175"/>
      <c r="BV1" s="176"/>
      <c r="BW1" s="176"/>
      <c r="BX1" s="176"/>
      <c r="BY1" s="176"/>
      <c r="BZ1" s="176"/>
      <c r="CA1" s="176"/>
      <c r="CB1" s="176"/>
      <c r="CC1" s="175"/>
      <c r="CD1" s="175"/>
      <c r="CE1" s="175"/>
      <c r="CF1" s="175"/>
    </row>
    <row r="2" spans="1:89" s="15" customFormat="1" ht="121.5" customHeight="1" x14ac:dyDescent="0.2">
      <c r="A2" s="15" t="s">
        <v>594</v>
      </c>
      <c r="B2" s="131" t="s">
        <v>75</v>
      </c>
      <c r="C2" s="132" t="s">
        <v>64</v>
      </c>
      <c r="D2" s="178" t="s">
        <v>121</v>
      </c>
      <c r="E2" s="178" t="s">
        <v>122</v>
      </c>
      <c r="F2" s="178" t="s">
        <v>454</v>
      </c>
      <c r="G2" s="178" t="s">
        <v>455</v>
      </c>
      <c r="H2" s="178" t="s">
        <v>456</v>
      </c>
      <c r="I2" s="178" t="s">
        <v>457</v>
      </c>
      <c r="J2" s="178" t="s">
        <v>463</v>
      </c>
      <c r="K2" s="178" t="s">
        <v>422</v>
      </c>
      <c r="L2" s="178" t="s">
        <v>423</v>
      </c>
      <c r="M2" s="179" t="s">
        <v>595</v>
      </c>
      <c r="N2" s="179" t="s">
        <v>603</v>
      </c>
      <c r="O2" s="179" t="s">
        <v>604</v>
      </c>
      <c r="P2" s="179" t="s">
        <v>605</v>
      </c>
      <c r="Q2" s="178" t="s">
        <v>403</v>
      </c>
      <c r="R2" s="178" t="s">
        <v>440</v>
      </c>
      <c r="S2" s="178" t="s">
        <v>532</v>
      </c>
      <c r="T2" s="178" t="s">
        <v>533</v>
      </c>
      <c r="U2" s="179" t="s">
        <v>609</v>
      </c>
      <c r="V2" s="179" t="s">
        <v>608</v>
      </c>
      <c r="W2" s="179" t="s">
        <v>937</v>
      </c>
      <c r="X2" s="178" t="s">
        <v>81</v>
      </c>
      <c r="Y2" s="159" t="s">
        <v>943</v>
      </c>
      <c r="Z2" s="159" t="s">
        <v>944</v>
      </c>
      <c r="AA2" s="179" t="s">
        <v>611</v>
      </c>
      <c r="AB2" s="179" t="s">
        <v>615</v>
      </c>
      <c r="AC2" s="179" t="s">
        <v>618</v>
      </c>
      <c r="AD2" s="179" t="s">
        <v>621</v>
      </c>
      <c r="AE2" s="178" t="s">
        <v>163</v>
      </c>
      <c r="AF2" s="179" t="s">
        <v>629</v>
      </c>
      <c r="AG2" s="179" t="s">
        <v>631</v>
      </c>
      <c r="AH2" s="178" t="s">
        <v>489</v>
      </c>
      <c r="AI2" s="178" t="s">
        <v>161</v>
      </c>
      <c r="AJ2" s="179" t="s">
        <v>666</v>
      </c>
      <c r="AK2" s="178" t="s">
        <v>497</v>
      </c>
      <c r="AL2" s="178" t="s">
        <v>93</v>
      </c>
      <c r="AM2" s="179" t="s">
        <v>627</v>
      </c>
      <c r="AN2" s="178" t="s">
        <v>162</v>
      </c>
      <c r="AO2" s="179" t="s">
        <v>667</v>
      </c>
      <c r="AP2" s="179" t="s">
        <v>668</v>
      </c>
      <c r="AQ2" s="178" t="s">
        <v>548</v>
      </c>
      <c r="AR2" s="178" t="s">
        <v>80</v>
      </c>
      <c r="AS2" s="178" t="s">
        <v>164</v>
      </c>
      <c r="AT2" s="179" t="s">
        <v>614</v>
      </c>
      <c r="AU2" s="178" t="s">
        <v>165</v>
      </c>
      <c r="AV2" s="178" t="s">
        <v>165</v>
      </c>
      <c r="AW2" s="178" t="s">
        <v>165</v>
      </c>
      <c r="AX2" s="178" t="s">
        <v>166</v>
      </c>
      <c r="AY2" s="178" t="s">
        <v>167</v>
      </c>
      <c r="AZ2" s="178" t="s">
        <v>87</v>
      </c>
      <c r="BA2" s="179" t="s">
        <v>634</v>
      </c>
      <c r="BB2" s="179" t="s">
        <v>636</v>
      </c>
      <c r="BC2" s="178" t="s">
        <v>103</v>
      </c>
      <c r="BD2" s="178" t="s">
        <v>104</v>
      </c>
      <c r="BE2" s="179" t="s">
        <v>633</v>
      </c>
      <c r="BF2" s="178" t="s">
        <v>105</v>
      </c>
      <c r="BG2" s="178" t="s">
        <v>106</v>
      </c>
      <c r="BH2" s="178" t="s">
        <v>126</v>
      </c>
      <c r="BI2" s="179" t="s">
        <v>640</v>
      </c>
      <c r="BJ2" s="178" t="s">
        <v>66</v>
      </c>
      <c r="BK2" s="178" t="s">
        <v>94</v>
      </c>
      <c r="BL2" s="179" t="s">
        <v>648</v>
      </c>
      <c r="BM2" s="179" t="s">
        <v>652</v>
      </c>
      <c r="BN2" s="179" t="s">
        <v>653</v>
      </c>
      <c r="BO2" s="179" t="s">
        <v>655</v>
      </c>
      <c r="BP2" s="178" t="s">
        <v>67</v>
      </c>
      <c r="BQ2" s="178" t="s">
        <v>68</v>
      </c>
      <c r="BR2" s="178" t="s">
        <v>69</v>
      </c>
      <c r="BS2" s="178" t="s">
        <v>460</v>
      </c>
      <c r="BT2" s="178" t="s">
        <v>83</v>
      </c>
      <c r="BU2" s="178" t="s">
        <v>82</v>
      </c>
      <c r="BV2" s="179" t="s">
        <v>659</v>
      </c>
      <c r="BW2" s="179" t="s">
        <v>660</v>
      </c>
      <c r="BX2" s="179" t="s">
        <v>677</v>
      </c>
      <c r="BY2" s="179" t="s">
        <v>676</v>
      </c>
      <c r="BZ2" s="179" t="s">
        <v>681</v>
      </c>
      <c r="CA2" s="179" t="s">
        <v>679</v>
      </c>
      <c r="CB2" s="179" t="s">
        <v>678</v>
      </c>
      <c r="CC2" s="178" t="s">
        <v>491</v>
      </c>
      <c r="CD2" s="178" t="s">
        <v>513</v>
      </c>
      <c r="CE2" s="178" t="s">
        <v>535</v>
      </c>
      <c r="CF2" s="178" t="s">
        <v>400</v>
      </c>
      <c r="CG2" s="152"/>
      <c r="CH2" s="180"/>
      <c r="CI2" s="180"/>
      <c r="CJ2" s="180"/>
      <c r="CK2" s="180"/>
    </row>
    <row r="3" spans="1:89" x14ac:dyDescent="0.25">
      <c r="B3" s="120" t="s">
        <v>904</v>
      </c>
      <c r="C3" s="102"/>
      <c r="D3" s="181">
        <v>2014</v>
      </c>
      <c r="E3" s="181">
        <v>2014</v>
      </c>
      <c r="F3" s="181">
        <v>2014</v>
      </c>
      <c r="G3" s="181">
        <v>2014</v>
      </c>
      <c r="H3" s="181">
        <v>2014</v>
      </c>
      <c r="I3" s="181">
        <v>2014</v>
      </c>
      <c r="J3" s="181">
        <v>2014</v>
      </c>
      <c r="K3" s="181">
        <v>2015</v>
      </c>
      <c r="L3" s="181">
        <v>2015</v>
      </c>
      <c r="M3" s="181">
        <v>2015</v>
      </c>
      <c r="N3" s="181">
        <v>2011</v>
      </c>
      <c r="O3" s="181">
        <v>2011</v>
      </c>
      <c r="P3" s="181">
        <v>2014</v>
      </c>
      <c r="Q3" s="181">
        <v>2016</v>
      </c>
      <c r="R3" s="181">
        <v>2016</v>
      </c>
      <c r="S3" s="181">
        <v>2015</v>
      </c>
      <c r="T3" s="181">
        <v>2015</v>
      </c>
      <c r="U3" s="182">
        <v>2014</v>
      </c>
      <c r="V3" s="182">
        <v>2014</v>
      </c>
      <c r="W3" s="182">
        <v>2014</v>
      </c>
      <c r="X3" s="181">
        <v>2014</v>
      </c>
      <c r="Y3" s="181">
        <v>2014</v>
      </c>
      <c r="Z3" s="181">
        <v>2014</v>
      </c>
      <c r="AA3" s="182">
        <v>2015</v>
      </c>
      <c r="AB3" s="182">
        <v>2015</v>
      </c>
      <c r="AC3" s="182">
        <v>2015</v>
      </c>
      <c r="AD3" s="182">
        <v>2014</v>
      </c>
      <c r="AE3" s="181">
        <v>2015</v>
      </c>
      <c r="AF3" s="182">
        <v>2015</v>
      </c>
      <c r="AG3" s="182">
        <v>2012</v>
      </c>
      <c r="AH3" s="181">
        <v>2014</v>
      </c>
      <c r="AI3" s="181">
        <v>2014</v>
      </c>
      <c r="AJ3" s="181">
        <v>2015</v>
      </c>
      <c r="AK3" s="181">
        <v>2014</v>
      </c>
      <c r="AL3" s="181">
        <v>2014</v>
      </c>
      <c r="AM3" s="182">
        <v>2015</v>
      </c>
      <c r="AN3" s="181">
        <v>2014</v>
      </c>
      <c r="AO3" s="182">
        <v>2014</v>
      </c>
      <c r="AP3" s="182">
        <v>2014</v>
      </c>
      <c r="AQ3" s="181">
        <v>2015</v>
      </c>
      <c r="AR3" s="181">
        <v>2014</v>
      </c>
      <c r="AS3" s="181">
        <v>2013</v>
      </c>
      <c r="AT3" s="182">
        <v>2014</v>
      </c>
      <c r="AU3" s="181">
        <v>2014</v>
      </c>
      <c r="AV3" s="181">
        <v>2015</v>
      </c>
      <c r="AW3" s="181">
        <v>2016</v>
      </c>
      <c r="AX3" s="181">
        <v>2016</v>
      </c>
      <c r="AY3" s="181">
        <v>2016</v>
      </c>
      <c r="AZ3" s="181">
        <v>2015</v>
      </c>
      <c r="BA3" s="182">
        <v>2014</v>
      </c>
      <c r="BB3" s="182">
        <v>2015</v>
      </c>
      <c r="BC3" s="181">
        <v>2014</v>
      </c>
      <c r="BD3" s="181">
        <v>2014</v>
      </c>
      <c r="BE3" s="182">
        <v>2011</v>
      </c>
      <c r="BF3" s="181">
        <v>2014</v>
      </c>
      <c r="BG3" s="181">
        <v>2014</v>
      </c>
      <c r="BH3" s="181">
        <v>2015</v>
      </c>
      <c r="BI3" s="181">
        <v>2013</v>
      </c>
      <c r="BJ3" s="181">
        <v>2014</v>
      </c>
      <c r="BK3" s="181">
        <v>2015</v>
      </c>
      <c r="BL3" s="182">
        <v>2013</v>
      </c>
      <c r="BM3" s="182">
        <v>2015</v>
      </c>
      <c r="BN3" s="182">
        <v>2016</v>
      </c>
      <c r="BO3" s="182">
        <v>2016</v>
      </c>
      <c r="BP3" s="181">
        <v>2012</v>
      </c>
      <c r="BQ3" s="181">
        <v>2014</v>
      </c>
      <c r="BR3" s="181">
        <v>2014</v>
      </c>
      <c r="BS3" s="181">
        <v>2014</v>
      </c>
      <c r="BT3" s="181">
        <v>2015</v>
      </c>
      <c r="BU3" s="181">
        <v>2015</v>
      </c>
      <c r="BV3" s="182">
        <v>2013</v>
      </c>
      <c r="BW3" s="182">
        <v>2013</v>
      </c>
      <c r="BX3" s="182">
        <v>2013</v>
      </c>
      <c r="BY3" s="182">
        <v>2013</v>
      </c>
      <c r="BZ3" s="182">
        <v>2014</v>
      </c>
      <c r="CA3" s="182">
        <v>2014</v>
      </c>
      <c r="CB3" s="182">
        <v>2014</v>
      </c>
      <c r="CC3" s="181">
        <v>2015</v>
      </c>
      <c r="CD3" s="181">
        <v>2015</v>
      </c>
      <c r="CE3" s="181">
        <v>2014</v>
      </c>
      <c r="CF3" s="181">
        <v>2014</v>
      </c>
      <c r="CG3" s="183" t="s">
        <v>577</v>
      </c>
      <c r="CH3" s="183" t="s">
        <v>576</v>
      </c>
      <c r="CI3" s="183" t="s">
        <v>578</v>
      </c>
      <c r="CJ3" s="183" t="s">
        <v>581</v>
      </c>
      <c r="CK3" s="183" t="s">
        <v>582</v>
      </c>
    </row>
    <row r="4" spans="1:89" x14ac:dyDescent="0.25">
      <c r="A4" s="3" t="str">
        <f>VLOOKUP(C4,Regions!B$3:H$35,7,FALSE)</f>
        <v>Caribbean</v>
      </c>
      <c r="B4" s="119" t="s">
        <v>1</v>
      </c>
      <c r="C4" s="102" t="s">
        <v>0</v>
      </c>
      <c r="D4" s="184">
        <f>IF('Indicator Date hidden'!D4="x","x",$D$3-'Indicator Date hidden'!D4)</f>
        <v>0</v>
      </c>
      <c r="E4" s="184">
        <f>IF('Indicator Date hidden'!E4="x","x",$E$3-'Indicator Date hidden'!E4)</f>
        <v>0</v>
      </c>
      <c r="F4" s="184">
        <f>IF('Indicator Date hidden'!F4="x","x",$F$3-'Indicator Date hidden'!F4)</f>
        <v>0</v>
      </c>
      <c r="G4" s="184">
        <f>IF('Indicator Date hidden'!G4="x","x",$G$3-'Indicator Date hidden'!G4)</f>
        <v>0</v>
      </c>
      <c r="H4" s="184">
        <f>IF('Indicator Date hidden'!H4="x","x",$H$3-'Indicator Date hidden'!H4)</f>
        <v>0</v>
      </c>
      <c r="I4" s="184">
        <f>IF('Indicator Date hidden'!I4="x","x",$I$3-'Indicator Date hidden'!I4)</f>
        <v>0</v>
      </c>
      <c r="J4" s="184">
        <f>IF('Indicator Date hidden'!J4="x","x",$J$3-'Indicator Date hidden'!J4)</f>
        <v>0</v>
      </c>
      <c r="K4" s="184">
        <f>IF('Indicator Date hidden'!K4="x","x",$K$3-'Indicator Date hidden'!K4)</f>
        <v>0</v>
      </c>
      <c r="L4" s="184">
        <f>IF('Indicator Date hidden'!L4="x","x",$L$3-'Indicator Date hidden'!L4)</f>
        <v>0</v>
      </c>
      <c r="M4" s="184">
        <f>IF('Indicator Date hidden'!M4="x","x",$M$3-'Indicator Date hidden'!M4)</f>
        <v>0</v>
      </c>
      <c r="N4" s="184">
        <f>IF('Indicator Date hidden'!N4="x","x",$N$3-'Indicator Date hidden'!N4)</f>
        <v>0</v>
      </c>
      <c r="O4" s="184">
        <f>IF('Indicator Date hidden'!O4="x","x",$O$3-'Indicator Date hidden'!O4)</f>
        <v>0</v>
      </c>
      <c r="P4" s="184">
        <f>IF('Indicator Date hidden'!P4="x","x",$P$3-'Indicator Date hidden'!P4)</f>
        <v>2</v>
      </c>
      <c r="Q4" s="184">
        <f>IF('Indicator Date hidden'!Q4="x","x",$Q$3-'Indicator Date hidden'!Q4)</f>
        <v>0</v>
      </c>
      <c r="R4" s="184">
        <f>IF('Indicator Date hidden'!R4="x","x",$R$3-'Indicator Date hidden'!R4)</f>
        <v>0</v>
      </c>
      <c r="S4" s="184">
        <f>IF('Indicator Date hidden'!S4="x","x",$S$3-'Indicator Date hidden'!S4)</f>
        <v>0</v>
      </c>
      <c r="T4" s="184">
        <f>IF('Indicator Date hidden'!T4="x","x",$T$3-'Indicator Date hidden'!T4)</f>
        <v>0</v>
      </c>
      <c r="U4" s="184">
        <f>IF('Indicator Date hidden'!U4="x","x",$U$3-'Indicator Date hidden'!U4)</f>
        <v>2</v>
      </c>
      <c r="V4" s="184">
        <f>IF('Indicator Date hidden'!V4="x","x",$V$3-'Indicator Date hidden'!V4)</f>
        <v>2</v>
      </c>
      <c r="W4" s="184">
        <f>IF('Indicator Date hidden'!W4="x","x",$W$3-'Indicator Date hidden'!W4)</f>
        <v>0</v>
      </c>
      <c r="X4" s="184">
        <f>IF('Indicator Date hidden'!X4="x","x",$X$3-'Indicator Date hidden'!X4)</f>
        <v>0</v>
      </c>
      <c r="Y4" s="184" t="str">
        <f>IF('Indicator Date hidden'!Y4="x","x",$Y$3-'Indicator Date hidden'!Y4)</f>
        <v>x</v>
      </c>
      <c r="Z4" s="184" t="str">
        <f>IF('Indicator Date hidden'!Z4="x","x",$Z$3-'Indicator Date hidden'!Z4)</f>
        <v>x</v>
      </c>
      <c r="AA4" s="184">
        <f>IF('Indicator Date hidden'!AA4="x","x",$AA$3-'Indicator Date hidden'!AA4)</f>
        <v>9</v>
      </c>
      <c r="AB4" s="184">
        <f>IF('Indicator Date hidden'!AB4="x","x",$AB$3-'Indicator Date hidden'!AB4)</f>
        <v>0</v>
      </c>
      <c r="AC4" s="184">
        <f>IF('Indicator Date hidden'!AC4="x","x",$AC$3-'Indicator Date hidden'!AC4)</f>
        <v>1</v>
      </c>
      <c r="AD4" s="184" t="str">
        <f>IF('Indicator Date hidden'!AD4="x","x",$AD$3-'Indicator Date hidden'!AD4)</f>
        <v>x</v>
      </c>
      <c r="AE4" s="184">
        <f>IF('Indicator Date hidden'!AE4="x","x",$AE$3-'Indicator Date hidden'!AE4)</f>
        <v>0</v>
      </c>
      <c r="AF4" s="184" t="str">
        <f>IF('Indicator Date hidden'!AF4="x","x",$AF$3-'Indicator Date hidden'!AF4)</f>
        <v>x</v>
      </c>
      <c r="AG4" s="184">
        <f>IF('Indicator Date hidden'!AG4="x","x",$AG$3-'Indicator Date hidden'!AG4)</f>
        <v>1</v>
      </c>
      <c r="AH4" s="184" t="str">
        <f>IF('Indicator Date hidden'!AH4="x","x",$AH$3-'Indicator Date hidden'!AH4)</f>
        <v>x</v>
      </c>
      <c r="AI4" s="184">
        <f>IF('Indicator Date hidden'!AI4="x","x",$AI$3-'Indicator Date hidden'!AI4)</f>
        <v>0</v>
      </c>
      <c r="AJ4" s="184">
        <f>IF('Indicator Date hidden'!AJ4="x","x",$AJ$3-'Indicator Date hidden'!AJ4)</f>
        <v>0</v>
      </c>
      <c r="AK4" s="184">
        <f>IF('Indicator Date hidden'!AK4="x","x",$AK$3-'Indicator Date hidden'!AK4)</f>
        <v>0</v>
      </c>
      <c r="AL4" s="184" t="str">
        <f>IF('Indicator Date hidden'!AL4="x","x",$AL$3-'Indicator Date hidden'!AL4)</f>
        <v>x</v>
      </c>
      <c r="AM4" s="184">
        <f>IF('Indicator Date hidden'!AM4="x","x",$AM$3-'Indicator Date hidden'!AM4)</f>
        <v>0</v>
      </c>
      <c r="AN4" s="184">
        <f>IF('Indicator Date hidden'!AN4="x","x",$AN$3-'Indicator Date hidden'!AN4)</f>
        <v>0</v>
      </c>
      <c r="AO4" s="184">
        <f>IF('Indicator Date hidden'!AO4="x","x",$AO$3-'Indicator Date hidden'!AO4)</f>
        <v>0</v>
      </c>
      <c r="AP4" s="184">
        <f>IF('Indicator Date hidden'!AP4="x","x",$AP$3-'Indicator Date hidden'!AP4)</f>
        <v>0</v>
      </c>
      <c r="AQ4" s="184">
        <f>IF('Indicator Date hidden'!AQ4="x","x",$AQ$3-'Indicator Date hidden'!AQ4)</f>
        <v>0</v>
      </c>
      <c r="AR4" s="184" t="str">
        <f>IF('Indicator Date hidden'!AR4="x","x",$AR$3-'Indicator Date hidden'!AR4)</f>
        <v>x</v>
      </c>
      <c r="AS4" s="184">
        <f>IF('Indicator Date hidden'!AS4="x","x",$AS$3-'Indicator Date hidden'!AS4)</f>
        <v>6</v>
      </c>
      <c r="AT4" s="184" t="str">
        <f>IF('Indicator Date hidden'!AT4="x","x",$AT$3-'Indicator Date hidden'!AT4)</f>
        <v>x</v>
      </c>
      <c r="AU4" s="184">
        <f>IF('Indicator Date hidden'!AU4="x","x",$AU$3-'Indicator Date hidden'!AU4)</f>
        <v>0</v>
      </c>
      <c r="AV4" s="184">
        <f>IF('Indicator Date hidden'!AV4="x","x",$AV$3-'Indicator Date hidden'!AV4)</f>
        <v>0</v>
      </c>
      <c r="AW4" s="184">
        <f>IF('Indicator Date hidden'!AW4="x","x",$AW$3-'Indicator Date hidden'!AW4)</f>
        <v>0</v>
      </c>
      <c r="AX4" s="184" t="str">
        <f>IF('Indicator Date hidden'!AX4="x","x",$AX$3-'Indicator Date hidden'!AX4)</f>
        <v>x</v>
      </c>
      <c r="AY4" s="184">
        <f>IF('Indicator Date hidden'!AY4="x","x",$AY$3-'Indicator Date hidden'!AY4)</f>
        <v>1</v>
      </c>
      <c r="AZ4" s="184">
        <f>IF('Indicator Date hidden'!AZ4="x","x",$AZ$3-'Indicator Date hidden'!AZ4)</f>
        <v>0</v>
      </c>
      <c r="BA4" s="184">
        <f>IF('Indicator Date hidden'!BA4="x","x",$BA$3-'Indicator Date hidden'!BA4)</f>
        <v>0</v>
      </c>
      <c r="BB4" s="184">
        <f>IF('Indicator Date hidden'!BB4="x","x",$BB$3-'Indicator Date hidden'!BB4)</f>
        <v>0</v>
      </c>
      <c r="BC4" s="184">
        <f>IF('Indicator Date hidden'!BC4="x","x",$BC$3-'Indicator Date hidden'!BC4)</f>
        <v>0</v>
      </c>
      <c r="BD4" s="184">
        <f>IF('Indicator Date hidden'!BD4="x","x",$BD$3-'Indicator Date hidden'!BD4)</f>
        <v>0</v>
      </c>
      <c r="BE4" s="184">
        <f>IF('Indicator Date hidden'!BE4="x","x",$BE$3-'Indicator Date hidden'!BE4)</f>
        <v>0</v>
      </c>
      <c r="BF4" s="184">
        <f>IF('Indicator Date hidden'!BF4="x","x",$BF$3-'Indicator Date hidden'!BF4)</f>
        <v>0</v>
      </c>
      <c r="BG4" s="184" t="str">
        <f>IF('Indicator Date hidden'!BG4="x","x",$BG$3-'Indicator Date hidden'!BG4)</f>
        <v>x</v>
      </c>
      <c r="BH4" s="184">
        <f>IF('Indicator Date hidden'!BH4="x","x",$BH$3-'Indicator Date hidden'!BH4)</f>
        <v>6</v>
      </c>
      <c r="BI4" s="184" t="str">
        <f>IF('Indicator Date hidden'!BI4="x","x",$BI$3-'Indicator Date hidden'!BI4)</f>
        <v>x</v>
      </c>
      <c r="BJ4" s="184">
        <f>IF('Indicator Date hidden'!BJ4="x","x",$BJ$3-'Indicator Date hidden'!BJ4)</f>
        <v>0</v>
      </c>
      <c r="BK4" s="184" t="str">
        <f>IF('Indicator Date hidden'!BK4="x","x",$BK$3-'Indicator Date hidden'!BK4)</f>
        <v>x</v>
      </c>
      <c r="BL4" s="184" t="str">
        <f>IF('Indicator Date hidden'!BL4="x","x",$BL$3-'Indicator Date hidden'!BL4)</f>
        <v>x</v>
      </c>
      <c r="BM4" s="184" t="str">
        <f>IF('Indicator Date hidden'!BM4="x","x",$BM$3-'Indicator Date hidden'!BM4)</f>
        <v>x</v>
      </c>
      <c r="BN4" s="184">
        <f>IF('Indicator Date hidden'!BN4="x","x",$BN$3-'Indicator Date hidden'!BN4)</f>
        <v>0</v>
      </c>
      <c r="BO4" s="184" t="str">
        <f>IF('Indicator Date hidden'!BO4="x","x",$BO$3-'Indicator Date hidden'!BO4)</f>
        <v>x</v>
      </c>
      <c r="BP4" s="184">
        <f>IF('Indicator Date hidden'!BP4="x","x",$BP$3-'Indicator Date hidden'!BP4)</f>
        <v>0</v>
      </c>
      <c r="BQ4" s="184">
        <f>IF('Indicator Date hidden'!BQ4="x","x",$BQ$3-'Indicator Date hidden'!BQ4)</f>
        <v>0</v>
      </c>
      <c r="BR4" s="184">
        <f>IF('Indicator Date hidden'!BR4="x","x",$BR$3-'Indicator Date hidden'!BR4)</f>
        <v>0</v>
      </c>
      <c r="BS4" s="184">
        <f>IF('Indicator Date hidden'!BS4="x","x",$BS$3-'Indicator Date hidden'!BS4)</f>
        <v>0</v>
      </c>
      <c r="BT4" s="184">
        <f>IF('Indicator Date hidden'!BT4="x","x",$BT$3-'Indicator Date hidden'!BT4)</f>
        <v>4</v>
      </c>
      <c r="BU4" s="184">
        <f>IF('Indicator Date hidden'!BU4="x","x",$BU$3-'Indicator Date hidden'!BU4)</f>
        <v>0</v>
      </c>
      <c r="BV4" s="184">
        <f>IF('Indicator Date hidden'!BV4="x","x",$BV$3-'Indicator Date hidden'!BV4)</f>
        <v>0</v>
      </c>
      <c r="BW4" s="184">
        <f>IF('Indicator Date hidden'!BW4="x","x",$BW$3-'Indicator Date hidden'!BW4)</f>
        <v>0</v>
      </c>
      <c r="BX4" s="184" t="str">
        <f>IF('Indicator Date hidden'!BX4="x","x",$BX$3-'Indicator Date hidden'!BX4)</f>
        <v>x</v>
      </c>
      <c r="BY4" s="184" t="str">
        <f>IF('Indicator Date hidden'!BY4="x","x",$BY$3-'Indicator Date hidden'!BY4)</f>
        <v>x</v>
      </c>
      <c r="BZ4" s="184" t="str">
        <f>IF('Indicator Date hidden'!BZ4="x","x",$BZ$3-'Indicator Date hidden'!BZ4)</f>
        <v>x</v>
      </c>
      <c r="CA4" s="184">
        <f>IF('Indicator Date hidden'!CA4="x","x",$CA$3-'Indicator Date hidden'!CA4)</f>
        <v>0</v>
      </c>
      <c r="CB4" s="184">
        <f>IF('Indicator Date hidden'!CB4="x","x",$CB$3-'Indicator Date hidden'!CB4)</f>
        <v>0</v>
      </c>
      <c r="CC4" s="184">
        <f>IF('Indicator Date hidden'!CC4="x","x",$CC$3-'Indicator Date hidden'!CC4)</f>
        <v>0</v>
      </c>
      <c r="CD4" s="184">
        <f>IF('Indicator Date hidden'!CD4="x","x",$CD$3-'Indicator Date hidden'!CD4)</f>
        <v>0</v>
      </c>
      <c r="CE4" s="184">
        <f>IF('Indicator Date hidden'!CE4="x","x",$CE$3-'Indicator Date hidden'!CE4)</f>
        <v>0</v>
      </c>
      <c r="CF4" s="184">
        <f>IF('Indicator Date hidden'!CF4="x","x",$CF$3-'Indicator Date hidden'!CF4)</f>
        <v>0</v>
      </c>
      <c r="CG4" s="185">
        <f t="shared" ref="CG4:CG36" si="0">SUM(D4:L4,M4:X4,Y4:AA4,AB4:AE4,AF4:AQ4,AR4:AZ4,BA4:BP4, BQ4:CF4)</f>
        <v>34</v>
      </c>
      <c r="CH4" s="186">
        <f>CG4/81</f>
        <v>0.41975308641975306</v>
      </c>
      <c r="CI4" s="185">
        <f t="shared" ref="CI4:CI36" si="1">COUNTIF(D4:CF4,"&gt;0")</f>
        <v>10</v>
      </c>
      <c r="CJ4" s="186">
        <f t="shared" ref="CJ4:CJ36" si="2">_xlfn.STDEV.P(D4:L4,M4:X4,Y4:AA4,AB4:AE4,AF4:AQ4,AR4:AZ4,BA4:BP4, BQ4:CF4)</f>
        <v>1.6215355922694774</v>
      </c>
      <c r="CK4" s="187">
        <f t="shared" ref="CK4:CK36" si="3">MEDIAN(D4:L4,M4:X4,Y4:AA4,AB4:AE4,AF4:AQ4,AR4:AZ4,BA4:BP4, BQ4:CF4)</f>
        <v>0</v>
      </c>
    </row>
    <row r="5" spans="1:89" x14ac:dyDescent="0.25">
      <c r="A5" s="3" t="str">
        <f>VLOOKUP(C5,Regions!B$3:H$35,7,FALSE)</f>
        <v>Caribbean</v>
      </c>
      <c r="B5" s="119" t="s">
        <v>5</v>
      </c>
      <c r="C5" s="102" t="s">
        <v>4</v>
      </c>
      <c r="D5" s="184">
        <f>IF('Indicator Date hidden'!D5="x","x",$D$3-'Indicator Date hidden'!D5)</f>
        <v>0</v>
      </c>
      <c r="E5" s="184">
        <f>IF('Indicator Date hidden'!E5="x","x",$E$3-'Indicator Date hidden'!E5)</f>
        <v>0</v>
      </c>
      <c r="F5" s="184">
        <f>IF('Indicator Date hidden'!F5="x","x",$F$3-'Indicator Date hidden'!F5)</f>
        <v>0</v>
      </c>
      <c r="G5" s="184">
        <f>IF('Indicator Date hidden'!G5="x","x",$G$3-'Indicator Date hidden'!G5)</f>
        <v>0</v>
      </c>
      <c r="H5" s="184">
        <f>IF('Indicator Date hidden'!H5="x","x",$H$3-'Indicator Date hidden'!H5)</f>
        <v>0</v>
      </c>
      <c r="I5" s="184">
        <f>IF('Indicator Date hidden'!I5="x","x",$I$3-'Indicator Date hidden'!I5)</f>
        <v>0</v>
      </c>
      <c r="J5" s="184">
        <f>IF('Indicator Date hidden'!J5="x","x",$J$3-'Indicator Date hidden'!J5)</f>
        <v>0</v>
      </c>
      <c r="K5" s="184">
        <f>IF('Indicator Date hidden'!K5="x","x",$K$3-'Indicator Date hidden'!K5)</f>
        <v>0</v>
      </c>
      <c r="L5" s="184">
        <f>IF('Indicator Date hidden'!L5="x","x",$L$3-'Indicator Date hidden'!L5)</f>
        <v>0</v>
      </c>
      <c r="M5" s="184">
        <f>IF('Indicator Date hidden'!M5="x","x",$M$3-'Indicator Date hidden'!M5)</f>
        <v>0</v>
      </c>
      <c r="N5" s="184">
        <f>IF('Indicator Date hidden'!N5="x","x",$N$3-'Indicator Date hidden'!N5)</f>
        <v>0</v>
      </c>
      <c r="O5" s="184">
        <f>IF('Indicator Date hidden'!O5="x","x",$O$3-'Indicator Date hidden'!O5)</f>
        <v>0</v>
      </c>
      <c r="P5" s="184" t="str">
        <f>IF('Indicator Date hidden'!P5="x","x",$P$3-'Indicator Date hidden'!P5)</f>
        <v>x</v>
      </c>
      <c r="Q5" s="184">
        <f>IF('Indicator Date hidden'!Q5="x","x",$Q$3-'Indicator Date hidden'!Q5)</f>
        <v>0</v>
      </c>
      <c r="R5" s="184">
        <f>IF('Indicator Date hidden'!R5="x","x",$R$3-'Indicator Date hidden'!R5)</f>
        <v>0</v>
      </c>
      <c r="S5" s="184">
        <f>IF('Indicator Date hidden'!S5="x","x",$S$3-'Indicator Date hidden'!S5)</f>
        <v>0</v>
      </c>
      <c r="T5" s="184">
        <f>IF('Indicator Date hidden'!T5="x","x",$T$3-'Indicator Date hidden'!T5)</f>
        <v>0</v>
      </c>
      <c r="U5" s="184">
        <f>IF('Indicator Date hidden'!U5="x","x",$U$3-'Indicator Date hidden'!U5)</f>
        <v>2</v>
      </c>
      <c r="V5" s="184">
        <f>IF('Indicator Date hidden'!V5="x","x",$V$3-'Indicator Date hidden'!V5)</f>
        <v>2</v>
      </c>
      <c r="W5" s="184">
        <f>IF('Indicator Date hidden'!W5="x","x",$W$3-'Indicator Date hidden'!W5)</f>
        <v>0</v>
      </c>
      <c r="X5" s="184">
        <f>IF('Indicator Date hidden'!X5="x","x",$X$3-'Indicator Date hidden'!X5)</f>
        <v>0</v>
      </c>
      <c r="Y5" s="184" t="str">
        <f>IF('Indicator Date hidden'!Y5="x","x",$Y$3-'Indicator Date hidden'!Y5)</f>
        <v>x</v>
      </c>
      <c r="Z5" s="184" t="str">
        <f>IF('Indicator Date hidden'!Z5="x","x",$Z$3-'Indicator Date hidden'!Z5)</f>
        <v>x</v>
      </c>
      <c r="AA5" s="184">
        <f>IF('Indicator Date hidden'!AA5="x","x",$AA$3-'Indicator Date hidden'!AA5)</f>
        <v>2</v>
      </c>
      <c r="AB5" s="184">
        <f>IF('Indicator Date hidden'!AB5="x","x",$AB$3-'Indicator Date hidden'!AB5)</f>
        <v>0</v>
      </c>
      <c r="AC5" s="184" t="str">
        <f>IF('Indicator Date hidden'!AC5="x","x",$AC$3-'Indicator Date hidden'!AC5)</f>
        <v>x</v>
      </c>
      <c r="AD5" s="184" t="str">
        <f>IF('Indicator Date hidden'!AD5="x","x",$AD$3-'Indicator Date hidden'!AD5)</f>
        <v>x</v>
      </c>
      <c r="AE5" s="184">
        <f>IF('Indicator Date hidden'!AE5="x","x",$AE$3-'Indicator Date hidden'!AE5)</f>
        <v>0</v>
      </c>
      <c r="AF5" s="184" t="str">
        <f>IF('Indicator Date hidden'!AF5="x","x",$AF$3-'Indicator Date hidden'!AF5)</f>
        <v>x</v>
      </c>
      <c r="AG5" s="184">
        <f>IF('Indicator Date hidden'!AG5="x","x",$AG$3-'Indicator Date hidden'!AG5)</f>
        <v>1</v>
      </c>
      <c r="AH5" s="184">
        <f>IF('Indicator Date hidden'!AH5="x","x",$AH$3-'Indicator Date hidden'!AH5)</f>
        <v>6</v>
      </c>
      <c r="AI5" s="184">
        <f>IF('Indicator Date hidden'!AI5="x","x",$AI$3-'Indicator Date hidden'!AI5)</f>
        <v>0</v>
      </c>
      <c r="AJ5" s="184">
        <f>IF('Indicator Date hidden'!AJ5="x","x",$AJ$3-'Indicator Date hidden'!AJ5)</f>
        <v>0</v>
      </c>
      <c r="AK5" s="184">
        <f>IF('Indicator Date hidden'!AK5="x","x",$AK$3-'Indicator Date hidden'!AK5)</f>
        <v>0</v>
      </c>
      <c r="AL5" s="184">
        <f>IF('Indicator Date hidden'!AL5="x","x",$AL$3-'Indicator Date hidden'!AL5)</f>
        <v>1</v>
      </c>
      <c r="AM5" s="184">
        <f>IF('Indicator Date hidden'!AM5="x","x",$AM$3-'Indicator Date hidden'!AM5)</f>
        <v>0</v>
      </c>
      <c r="AN5" s="184">
        <f>IF('Indicator Date hidden'!AN5="x","x",$AN$3-'Indicator Date hidden'!AN5)</f>
        <v>0</v>
      </c>
      <c r="AO5" s="184">
        <f>IF('Indicator Date hidden'!AO5="x","x",$AO$3-'Indicator Date hidden'!AO5)</f>
        <v>0</v>
      </c>
      <c r="AP5" s="184">
        <f>IF('Indicator Date hidden'!AP5="x","x",$AP$3-'Indicator Date hidden'!AP5)</f>
        <v>0</v>
      </c>
      <c r="AQ5" s="184">
        <f>IF('Indicator Date hidden'!AQ5="x","x",$AQ$3-'Indicator Date hidden'!AQ5)</f>
        <v>0</v>
      </c>
      <c r="AR5" s="184">
        <f>IF('Indicator Date hidden'!AR5="x","x",$AR$3-'Indicator Date hidden'!AR5)</f>
        <v>0</v>
      </c>
      <c r="AS5" s="184" t="str">
        <f>IF('Indicator Date hidden'!AS5="x","x",$AS$3-'Indicator Date hidden'!AS5)</f>
        <v>x</v>
      </c>
      <c r="AT5" s="184" t="str">
        <f>IF('Indicator Date hidden'!AT5="x","x",$AT$3-'Indicator Date hidden'!AT5)</f>
        <v>x</v>
      </c>
      <c r="AU5" s="184">
        <f>IF('Indicator Date hidden'!AU5="x","x",$AU$3-'Indicator Date hidden'!AU5)</f>
        <v>0</v>
      </c>
      <c r="AV5" s="184">
        <f>IF('Indicator Date hidden'!AV5="x","x",$AV$3-'Indicator Date hidden'!AV5)</f>
        <v>0</v>
      </c>
      <c r="AW5" s="184">
        <f>IF('Indicator Date hidden'!AW5="x","x",$AW$3-'Indicator Date hidden'!AW5)</f>
        <v>0</v>
      </c>
      <c r="AX5" s="184" t="str">
        <f>IF('Indicator Date hidden'!AX5="x","x",$AX$3-'Indicator Date hidden'!AX5)</f>
        <v>x</v>
      </c>
      <c r="AY5" s="184">
        <f>IF('Indicator Date hidden'!AY5="x","x",$AY$3-'Indicator Date hidden'!AY5)</f>
        <v>1</v>
      </c>
      <c r="AZ5" s="184">
        <f>IF('Indicator Date hidden'!AZ5="x","x",$AZ$3-'Indicator Date hidden'!AZ5)</f>
        <v>0</v>
      </c>
      <c r="BA5" s="184">
        <f>IF('Indicator Date hidden'!BA5="x","x",$BA$3-'Indicator Date hidden'!BA5)</f>
        <v>0</v>
      </c>
      <c r="BB5" s="184" t="str">
        <f>IF('Indicator Date hidden'!BB5="x","x",$BB$3-'Indicator Date hidden'!BB5)</f>
        <v>x</v>
      </c>
      <c r="BC5" s="184">
        <f>IF('Indicator Date hidden'!BC5="x","x",$BC$3-'Indicator Date hidden'!BC5)</f>
        <v>0</v>
      </c>
      <c r="BD5" s="184">
        <f>IF('Indicator Date hidden'!BD5="x","x",$BD$3-'Indicator Date hidden'!BD5)</f>
        <v>0</v>
      </c>
      <c r="BE5" s="184">
        <f>IF('Indicator Date hidden'!BE5="x","x",$BE$3-'Indicator Date hidden'!BE5)</f>
        <v>0</v>
      </c>
      <c r="BF5" s="184">
        <f>IF('Indicator Date hidden'!BF5="x","x",$BF$3-'Indicator Date hidden'!BF5)</f>
        <v>0</v>
      </c>
      <c r="BG5" s="184">
        <f>IF('Indicator Date hidden'!BG5="x","x",$BG$3-'Indicator Date hidden'!BG5)</f>
        <v>0</v>
      </c>
      <c r="BH5" s="184" t="str">
        <f>IF('Indicator Date hidden'!BH5="x","x",$BH$3-'Indicator Date hidden'!BH5)</f>
        <v>x</v>
      </c>
      <c r="BI5" s="184">
        <f>IF('Indicator Date hidden'!BI5="x","x",$BI$3-'Indicator Date hidden'!BI5)</f>
        <v>3</v>
      </c>
      <c r="BJ5" s="184">
        <f>IF('Indicator Date hidden'!BJ5="x","x",$BJ$3-'Indicator Date hidden'!BJ5)</f>
        <v>0</v>
      </c>
      <c r="BK5" s="184">
        <f>IF('Indicator Date hidden'!BK5="x","x",$BK$3-'Indicator Date hidden'!BK5)</f>
        <v>0</v>
      </c>
      <c r="BL5" s="184" t="str">
        <f>IF('Indicator Date hidden'!BL5="x","x",$BL$3-'Indicator Date hidden'!BL5)</f>
        <v>x</v>
      </c>
      <c r="BM5" s="184" t="str">
        <f>IF('Indicator Date hidden'!BM5="x","x",$BM$3-'Indicator Date hidden'!BM5)</f>
        <v>x</v>
      </c>
      <c r="BN5" s="184" t="str">
        <f>IF('Indicator Date hidden'!BN5="x","x",$BN$3-'Indicator Date hidden'!BN5)</f>
        <v>x</v>
      </c>
      <c r="BO5" s="184" t="str">
        <f>IF('Indicator Date hidden'!BO5="x","x",$BO$3-'Indicator Date hidden'!BO5)</f>
        <v>x</v>
      </c>
      <c r="BP5" s="184">
        <f>IF('Indicator Date hidden'!BP5="x","x",$BP$3-'Indicator Date hidden'!BP5)</f>
        <v>0</v>
      </c>
      <c r="BQ5" s="184">
        <f>IF('Indicator Date hidden'!BQ5="x","x",$BQ$3-'Indicator Date hidden'!BQ5)</f>
        <v>0</v>
      </c>
      <c r="BR5" s="184">
        <f>IF('Indicator Date hidden'!BR5="x","x",$BR$3-'Indicator Date hidden'!BR5)</f>
        <v>0</v>
      </c>
      <c r="BS5" s="184">
        <f>IF('Indicator Date hidden'!BS5="x","x",$BS$3-'Indicator Date hidden'!BS5)</f>
        <v>0</v>
      </c>
      <c r="BT5" s="184">
        <f>IF('Indicator Date hidden'!BT5="x","x",$BT$3-'Indicator Date hidden'!BT5)</f>
        <v>0</v>
      </c>
      <c r="BU5" s="184">
        <f>IF('Indicator Date hidden'!BU5="x","x",$BU$3-'Indicator Date hidden'!BU5)</f>
        <v>0</v>
      </c>
      <c r="BV5" s="184" t="str">
        <f>IF('Indicator Date hidden'!BV5="x","x",$BV$3-'Indicator Date hidden'!BV5)</f>
        <v>x</v>
      </c>
      <c r="BW5" s="184" t="str">
        <f>IF('Indicator Date hidden'!BW5="x","x",$BW$3-'Indicator Date hidden'!BW5)</f>
        <v>x</v>
      </c>
      <c r="BX5" s="184">
        <f>IF('Indicator Date hidden'!BX5="x","x",$BX$3-'Indicator Date hidden'!BX5)</f>
        <v>4</v>
      </c>
      <c r="BY5" s="184" t="str">
        <f>IF('Indicator Date hidden'!BY5="x","x",$BY$3-'Indicator Date hidden'!BY5)</f>
        <v>x</v>
      </c>
      <c r="BZ5" s="184" t="str">
        <f>IF('Indicator Date hidden'!BZ5="x","x",$BZ$3-'Indicator Date hidden'!BZ5)</f>
        <v>x</v>
      </c>
      <c r="CA5" s="184">
        <f>IF('Indicator Date hidden'!CA5="x","x",$CA$3-'Indicator Date hidden'!CA5)</f>
        <v>0</v>
      </c>
      <c r="CB5" s="184">
        <f>IF('Indicator Date hidden'!CB5="x","x",$CB$3-'Indicator Date hidden'!CB5)</f>
        <v>4</v>
      </c>
      <c r="CC5" s="184">
        <f>IF('Indicator Date hidden'!CC5="x","x",$CC$3-'Indicator Date hidden'!CC5)</f>
        <v>0</v>
      </c>
      <c r="CD5" s="184">
        <f>IF('Indicator Date hidden'!CD5="x","x",$CD$3-'Indicator Date hidden'!CD5)</f>
        <v>0</v>
      </c>
      <c r="CE5" s="184">
        <f>IF('Indicator Date hidden'!CE5="x","x",$CE$3-'Indicator Date hidden'!CE5)</f>
        <v>0</v>
      </c>
      <c r="CF5" s="184">
        <f>IF('Indicator Date hidden'!CF5="x","x",$CF$3-'Indicator Date hidden'!CF5)</f>
        <v>0</v>
      </c>
      <c r="CG5" s="185">
        <f t="shared" si="0"/>
        <v>26</v>
      </c>
      <c r="CH5" s="186">
        <f t="shared" ref="CH5:CH36" si="4">CG5/81</f>
        <v>0.32098765432098764</v>
      </c>
      <c r="CI5" s="185">
        <f t="shared" si="1"/>
        <v>10</v>
      </c>
      <c r="CJ5" s="186">
        <f t="shared" si="2"/>
        <v>1.1436837355636023</v>
      </c>
      <c r="CK5" s="187">
        <f t="shared" si="3"/>
        <v>0</v>
      </c>
    </row>
    <row r="6" spans="1:89" x14ac:dyDescent="0.25">
      <c r="A6" s="3" t="str">
        <f>VLOOKUP(C6,Regions!B$3:H$35,7,FALSE)</f>
        <v>Caribbean</v>
      </c>
      <c r="B6" s="119" t="s">
        <v>7</v>
      </c>
      <c r="C6" s="102" t="s">
        <v>6</v>
      </c>
      <c r="D6" s="184">
        <f>IF('Indicator Date hidden'!D6="x","x",$D$3-'Indicator Date hidden'!D6)</f>
        <v>0</v>
      </c>
      <c r="E6" s="184">
        <f>IF('Indicator Date hidden'!E6="x","x",$E$3-'Indicator Date hidden'!E6)</f>
        <v>0</v>
      </c>
      <c r="F6" s="184">
        <f>IF('Indicator Date hidden'!F6="x","x",$F$3-'Indicator Date hidden'!F6)</f>
        <v>0</v>
      </c>
      <c r="G6" s="184">
        <f>IF('Indicator Date hidden'!G6="x","x",$G$3-'Indicator Date hidden'!G6)</f>
        <v>0</v>
      </c>
      <c r="H6" s="184">
        <f>IF('Indicator Date hidden'!H6="x","x",$H$3-'Indicator Date hidden'!H6)</f>
        <v>0</v>
      </c>
      <c r="I6" s="184">
        <f>IF('Indicator Date hidden'!I6="x","x",$I$3-'Indicator Date hidden'!I6)</f>
        <v>0</v>
      </c>
      <c r="J6" s="184">
        <f>IF('Indicator Date hidden'!J6="x","x",$J$3-'Indicator Date hidden'!J6)</f>
        <v>0</v>
      </c>
      <c r="K6" s="184">
        <f>IF('Indicator Date hidden'!K6="x","x",$K$3-'Indicator Date hidden'!K6)</f>
        <v>0</v>
      </c>
      <c r="L6" s="184">
        <f>IF('Indicator Date hidden'!L6="x","x",$L$3-'Indicator Date hidden'!L6)</f>
        <v>0</v>
      </c>
      <c r="M6" s="184">
        <f>IF('Indicator Date hidden'!M6="x","x",$M$3-'Indicator Date hidden'!M6)</f>
        <v>0</v>
      </c>
      <c r="N6" s="184">
        <f>IF('Indicator Date hidden'!N6="x","x",$N$3-'Indicator Date hidden'!N6)</f>
        <v>0</v>
      </c>
      <c r="O6" s="184">
        <f>IF('Indicator Date hidden'!O6="x","x",$O$3-'Indicator Date hidden'!O6)</f>
        <v>0</v>
      </c>
      <c r="P6" s="184" t="str">
        <f>IF('Indicator Date hidden'!P6="x","x",$P$3-'Indicator Date hidden'!P6)</f>
        <v>x</v>
      </c>
      <c r="Q6" s="184">
        <f>IF('Indicator Date hidden'!Q6="x","x",$Q$3-'Indicator Date hidden'!Q6)</f>
        <v>0</v>
      </c>
      <c r="R6" s="184">
        <f>IF('Indicator Date hidden'!R6="x","x",$R$3-'Indicator Date hidden'!R6)</f>
        <v>0</v>
      </c>
      <c r="S6" s="184">
        <f>IF('Indicator Date hidden'!S6="x","x",$S$3-'Indicator Date hidden'!S6)</f>
        <v>0</v>
      </c>
      <c r="T6" s="184">
        <f>IF('Indicator Date hidden'!T6="x","x",$T$3-'Indicator Date hidden'!T6)</f>
        <v>0</v>
      </c>
      <c r="U6" s="184">
        <f>IF('Indicator Date hidden'!U6="x","x",$U$3-'Indicator Date hidden'!U6)</f>
        <v>0</v>
      </c>
      <c r="V6" s="184">
        <f>IF('Indicator Date hidden'!V6="x","x",$V$3-'Indicator Date hidden'!V6)</f>
        <v>0</v>
      </c>
      <c r="W6" s="184">
        <f>IF('Indicator Date hidden'!W6="x","x",$W$3-'Indicator Date hidden'!W6)</f>
        <v>0</v>
      </c>
      <c r="X6" s="184">
        <f>IF('Indicator Date hidden'!X6="x","x",$X$3-'Indicator Date hidden'!X6)</f>
        <v>0</v>
      </c>
      <c r="Y6" s="184">
        <f>IF('Indicator Date hidden'!Y6="x","x",$Y$3-'Indicator Date hidden'!Y6)</f>
        <v>2</v>
      </c>
      <c r="Z6" s="184">
        <f>IF('Indicator Date hidden'!Z6="x","x",$Z$3-'Indicator Date hidden'!Z6)</f>
        <v>2</v>
      </c>
      <c r="AA6" s="184">
        <f>IF('Indicator Date hidden'!AA6="x","x",$AA$3-'Indicator Date hidden'!AA6)</f>
        <v>5</v>
      </c>
      <c r="AB6" s="184">
        <f>IF('Indicator Date hidden'!AB6="x","x",$AB$3-'Indicator Date hidden'!AB6)</f>
        <v>0</v>
      </c>
      <c r="AC6" s="184">
        <f>IF('Indicator Date hidden'!AC6="x","x",$AC$3-'Indicator Date hidden'!AC6)</f>
        <v>1</v>
      </c>
      <c r="AD6" s="184" t="str">
        <f>IF('Indicator Date hidden'!AD6="x","x",$AD$3-'Indicator Date hidden'!AD6)</f>
        <v>x</v>
      </c>
      <c r="AE6" s="184">
        <f>IF('Indicator Date hidden'!AE6="x","x",$AE$3-'Indicator Date hidden'!AE6)</f>
        <v>0</v>
      </c>
      <c r="AF6" s="184">
        <f>IF('Indicator Date hidden'!AF6="x","x",$AF$3-'Indicator Date hidden'!AF6)</f>
        <v>3</v>
      </c>
      <c r="AG6" s="184">
        <f>IF('Indicator Date hidden'!AG6="x","x",$AG$3-'Indicator Date hidden'!AG6)</f>
        <v>1</v>
      </c>
      <c r="AH6" s="184">
        <f>IF('Indicator Date hidden'!AH6="x","x",$AH$3-'Indicator Date hidden'!AH6)</f>
        <v>4</v>
      </c>
      <c r="AI6" s="184">
        <f>IF('Indicator Date hidden'!AI6="x","x",$AI$3-'Indicator Date hidden'!AI6)</f>
        <v>0</v>
      </c>
      <c r="AJ6" s="184">
        <f>IF('Indicator Date hidden'!AJ6="x","x",$AJ$3-'Indicator Date hidden'!AJ6)</f>
        <v>0</v>
      </c>
      <c r="AK6" s="184">
        <f>IF('Indicator Date hidden'!AK6="x","x",$AK$3-'Indicator Date hidden'!AK6)</f>
        <v>0</v>
      </c>
      <c r="AL6" s="184">
        <f>IF('Indicator Date hidden'!AL6="x","x",$AL$3-'Indicator Date hidden'!AL6)</f>
        <v>1</v>
      </c>
      <c r="AM6" s="184">
        <f>IF('Indicator Date hidden'!AM6="x","x",$AM$3-'Indicator Date hidden'!AM6)</f>
        <v>0</v>
      </c>
      <c r="AN6" s="184">
        <f>IF('Indicator Date hidden'!AN6="x","x",$AN$3-'Indicator Date hidden'!AN6)</f>
        <v>0</v>
      </c>
      <c r="AO6" s="184">
        <f>IF('Indicator Date hidden'!AO6="x","x",$AO$3-'Indicator Date hidden'!AO6)</f>
        <v>0</v>
      </c>
      <c r="AP6" s="184">
        <f>IF('Indicator Date hidden'!AP6="x","x",$AP$3-'Indicator Date hidden'!AP6)</f>
        <v>0</v>
      </c>
      <c r="AQ6" s="184">
        <f>IF('Indicator Date hidden'!AQ6="x","x",$AQ$3-'Indicator Date hidden'!AQ6)</f>
        <v>0</v>
      </c>
      <c r="AR6" s="184">
        <f>IF('Indicator Date hidden'!AR6="x","x",$AR$3-'Indicator Date hidden'!AR6)</f>
        <v>0</v>
      </c>
      <c r="AS6" s="184">
        <f>IF('Indicator Date hidden'!AS6="x","x",$AS$3-'Indicator Date hidden'!AS6)</f>
        <v>3</v>
      </c>
      <c r="AT6" s="184" t="str">
        <f>IF('Indicator Date hidden'!AT6="x","x",$AT$3-'Indicator Date hidden'!AT6)</f>
        <v>x</v>
      </c>
      <c r="AU6" s="184">
        <f>IF('Indicator Date hidden'!AU6="x","x",$AU$3-'Indicator Date hidden'!AU6)</f>
        <v>0</v>
      </c>
      <c r="AV6" s="184">
        <f>IF('Indicator Date hidden'!AV6="x","x",$AV$3-'Indicator Date hidden'!AV6)</f>
        <v>0</v>
      </c>
      <c r="AW6" s="184">
        <f>IF('Indicator Date hidden'!AW6="x","x",$AW$3-'Indicator Date hidden'!AW6)</f>
        <v>0</v>
      </c>
      <c r="AX6" s="184" t="str">
        <f>IF('Indicator Date hidden'!AX6="x","x",$AX$3-'Indicator Date hidden'!AX6)</f>
        <v>x</v>
      </c>
      <c r="AY6" s="184">
        <f>IF('Indicator Date hidden'!AY6="x","x",$AY$3-'Indicator Date hidden'!AY6)</f>
        <v>1</v>
      </c>
      <c r="AZ6" s="184">
        <f>IF('Indicator Date hidden'!AZ6="x","x",$AZ$3-'Indicator Date hidden'!AZ6)</f>
        <v>0</v>
      </c>
      <c r="BA6" s="184">
        <f>IF('Indicator Date hidden'!BA6="x","x",$BA$3-'Indicator Date hidden'!BA6)</f>
        <v>0</v>
      </c>
      <c r="BB6" s="184">
        <f>IF('Indicator Date hidden'!BB6="x","x",$BB$3-'Indicator Date hidden'!BB6)</f>
        <v>0</v>
      </c>
      <c r="BC6" s="184">
        <f>IF('Indicator Date hidden'!BC6="x","x",$BC$3-'Indicator Date hidden'!BC6)</f>
        <v>0</v>
      </c>
      <c r="BD6" s="184">
        <f>IF('Indicator Date hidden'!BD6="x","x",$BD$3-'Indicator Date hidden'!BD6)</f>
        <v>0</v>
      </c>
      <c r="BE6" s="184">
        <f>IF('Indicator Date hidden'!BE6="x","x",$BE$3-'Indicator Date hidden'!BE6)</f>
        <v>0</v>
      </c>
      <c r="BF6" s="184">
        <f>IF('Indicator Date hidden'!BF6="x","x",$BF$3-'Indicator Date hidden'!BF6)</f>
        <v>0</v>
      </c>
      <c r="BG6" s="184">
        <f>IF('Indicator Date hidden'!BG6="x","x",$BG$3-'Indicator Date hidden'!BG6)</f>
        <v>0</v>
      </c>
      <c r="BH6" s="184">
        <f>IF('Indicator Date hidden'!BH6="x","x",$BH$3-'Indicator Date hidden'!BH6)</f>
        <v>4</v>
      </c>
      <c r="BI6" s="184">
        <f>IF('Indicator Date hidden'!BI6="x","x",$BI$3-'Indicator Date hidden'!BI6)</f>
        <v>5</v>
      </c>
      <c r="BJ6" s="184">
        <f>IF('Indicator Date hidden'!BJ6="x","x",$BJ$3-'Indicator Date hidden'!BJ6)</f>
        <v>0</v>
      </c>
      <c r="BK6" s="184">
        <f>IF('Indicator Date hidden'!BK6="x","x",$BK$3-'Indicator Date hidden'!BK6)</f>
        <v>0</v>
      </c>
      <c r="BL6" s="184" t="str">
        <f>IF('Indicator Date hidden'!BL6="x","x",$BL$3-'Indicator Date hidden'!BL6)</f>
        <v>x</v>
      </c>
      <c r="BM6" s="184" t="str">
        <f>IF('Indicator Date hidden'!BM6="x","x",$BM$3-'Indicator Date hidden'!BM6)</f>
        <v>x</v>
      </c>
      <c r="BN6" s="184" t="str">
        <f>IF('Indicator Date hidden'!BN6="x","x",$BN$3-'Indicator Date hidden'!BN6)</f>
        <v>x</v>
      </c>
      <c r="BO6" s="184" t="str">
        <f>IF('Indicator Date hidden'!BO6="x","x",$BO$3-'Indicator Date hidden'!BO6)</f>
        <v>x</v>
      </c>
      <c r="BP6" s="184">
        <f>IF('Indicator Date hidden'!BP6="x","x",$BP$3-'Indicator Date hidden'!BP6)</f>
        <v>0</v>
      </c>
      <c r="BQ6" s="184">
        <f>IF('Indicator Date hidden'!BQ6="x","x",$BQ$3-'Indicator Date hidden'!BQ6)</f>
        <v>0</v>
      </c>
      <c r="BR6" s="184">
        <f>IF('Indicator Date hidden'!BR6="x","x",$BR$3-'Indicator Date hidden'!BR6)</f>
        <v>0</v>
      </c>
      <c r="BS6" s="184">
        <f>IF('Indicator Date hidden'!BS6="x","x",$BS$3-'Indicator Date hidden'!BS6)</f>
        <v>0</v>
      </c>
      <c r="BT6" s="184">
        <f>IF('Indicator Date hidden'!BT6="x","x",$BT$3-'Indicator Date hidden'!BT6)</f>
        <v>0</v>
      </c>
      <c r="BU6" s="184">
        <f>IF('Indicator Date hidden'!BU6="x","x",$BU$3-'Indicator Date hidden'!BU6)</f>
        <v>0</v>
      </c>
      <c r="BV6" s="184">
        <f>IF('Indicator Date hidden'!BV6="x","x",$BV$3-'Indicator Date hidden'!BV6)</f>
        <v>0</v>
      </c>
      <c r="BW6" s="184">
        <f>IF('Indicator Date hidden'!BW6="x","x",$BW$3-'Indicator Date hidden'!BW6)</f>
        <v>0</v>
      </c>
      <c r="BX6" s="184">
        <f>IF('Indicator Date hidden'!BX6="x","x",$BX$3-'Indicator Date hidden'!BX6)</f>
        <v>3</v>
      </c>
      <c r="BY6" s="184" t="str">
        <f>IF('Indicator Date hidden'!BY6="x","x",$BY$3-'Indicator Date hidden'!BY6)</f>
        <v>x</v>
      </c>
      <c r="BZ6" s="184">
        <f>IF('Indicator Date hidden'!BZ6="x","x",$BZ$3-'Indicator Date hidden'!BZ6)</f>
        <v>2</v>
      </c>
      <c r="CA6" s="184">
        <f>IF('Indicator Date hidden'!CA6="x","x",$CA$3-'Indicator Date hidden'!CA6)</f>
        <v>2</v>
      </c>
      <c r="CB6" s="184">
        <f>IF('Indicator Date hidden'!CB6="x","x",$CB$3-'Indicator Date hidden'!CB6)</f>
        <v>0</v>
      </c>
      <c r="CC6" s="184">
        <f>IF('Indicator Date hidden'!CC6="x","x",$CC$3-'Indicator Date hidden'!CC6)</f>
        <v>0</v>
      </c>
      <c r="CD6" s="184">
        <f>IF('Indicator Date hidden'!CD6="x","x",$CD$3-'Indicator Date hidden'!CD6)</f>
        <v>0</v>
      </c>
      <c r="CE6" s="184">
        <f>IF('Indicator Date hidden'!CE6="x","x",$CE$3-'Indicator Date hidden'!CE6)</f>
        <v>0</v>
      </c>
      <c r="CF6" s="184">
        <f>IF('Indicator Date hidden'!CF6="x","x",$CF$3-'Indicator Date hidden'!CF6)</f>
        <v>0</v>
      </c>
      <c r="CG6" s="185">
        <f t="shared" si="0"/>
        <v>39</v>
      </c>
      <c r="CH6" s="186">
        <f t="shared" si="4"/>
        <v>0.48148148148148145</v>
      </c>
      <c r="CI6" s="185">
        <f t="shared" si="1"/>
        <v>15</v>
      </c>
      <c r="CJ6" s="186">
        <f t="shared" si="2"/>
        <v>1.2240359017973652</v>
      </c>
      <c r="CK6" s="187">
        <f t="shared" si="3"/>
        <v>0</v>
      </c>
    </row>
    <row r="7" spans="1:89" x14ac:dyDescent="0.25">
      <c r="A7" s="3" t="str">
        <f>VLOOKUP(C7,Regions!B$3:H$35,7,FALSE)</f>
        <v>Caribbean</v>
      </c>
      <c r="B7" s="119" t="s">
        <v>20</v>
      </c>
      <c r="C7" s="102" t="s">
        <v>19</v>
      </c>
      <c r="D7" s="184">
        <f>IF('Indicator Date hidden'!D7="x","x",$D$3-'Indicator Date hidden'!D7)</f>
        <v>0</v>
      </c>
      <c r="E7" s="184">
        <f>IF('Indicator Date hidden'!E7="x","x",$E$3-'Indicator Date hidden'!E7)</f>
        <v>0</v>
      </c>
      <c r="F7" s="184">
        <f>IF('Indicator Date hidden'!F7="x","x",$F$3-'Indicator Date hidden'!F7)</f>
        <v>0</v>
      </c>
      <c r="G7" s="184">
        <f>IF('Indicator Date hidden'!G7="x","x",$G$3-'Indicator Date hidden'!G7)</f>
        <v>0</v>
      </c>
      <c r="H7" s="184">
        <f>IF('Indicator Date hidden'!H7="x","x",$H$3-'Indicator Date hidden'!H7)</f>
        <v>0</v>
      </c>
      <c r="I7" s="184">
        <f>IF('Indicator Date hidden'!I7="x","x",$I$3-'Indicator Date hidden'!I7)</f>
        <v>0</v>
      </c>
      <c r="J7" s="184">
        <f>IF('Indicator Date hidden'!J7="x","x",$J$3-'Indicator Date hidden'!J7)</f>
        <v>0</v>
      </c>
      <c r="K7" s="184">
        <f>IF('Indicator Date hidden'!K7="x","x",$K$3-'Indicator Date hidden'!K7)</f>
        <v>0</v>
      </c>
      <c r="L7" s="184">
        <f>IF('Indicator Date hidden'!L7="x","x",$L$3-'Indicator Date hidden'!L7)</f>
        <v>0</v>
      </c>
      <c r="M7" s="184">
        <f>IF('Indicator Date hidden'!M7="x","x",$M$3-'Indicator Date hidden'!M7)</f>
        <v>0</v>
      </c>
      <c r="N7" s="184">
        <f>IF('Indicator Date hidden'!N7="x","x",$N$3-'Indicator Date hidden'!N7)</f>
        <v>0</v>
      </c>
      <c r="O7" s="184">
        <f>IF('Indicator Date hidden'!O7="x","x",$O$3-'Indicator Date hidden'!O7)</f>
        <v>0</v>
      </c>
      <c r="P7" s="184">
        <f>IF('Indicator Date hidden'!P7="x","x",$P$3-'Indicator Date hidden'!P7)</f>
        <v>1</v>
      </c>
      <c r="Q7" s="184">
        <f>IF('Indicator Date hidden'!Q7="x","x",$Q$3-'Indicator Date hidden'!Q7)</f>
        <v>0</v>
      </c>
      <c r="R7" s="184">
        <f>IF('Indicator Date hidden'!R7="x","x",$R$3-'Indicator Date hidden'!R7)</f>
        <v>0</v>
      </c>
      <c r="S7" s="184">
        <f>IF('Indicator Date hidden'!S7="x","x",$S$3-'Indicator Date hidden'!S7)</f>
        <v>0</v>
      </c>
      <c r="T7" s="184">
        <f>IF('Indicator Date hidden'!T7="x","x",$T$3-'Indicator Date hidden'!T7)</f>
        <v>0</v>
      </c>
      <c r="U7" s="184">
        <f>IF('Indicator Date hidden'!U7="x","x",$U$3-'Indicator Date hidden'!U7)</f>
        <v>3</v>
      </c>
      <c r="V7" s="184">
        <f>IF('Indicator Date hidden'!V7="x","x",$V$3-'Indicator Date hidden'!V7)</f>
        <v>3</v>
      </c>
      <c r="W7" s="184">
        <f>IF('Indicator Date hidden'!W7="x","x",$W$3-'Indicator Date hidden'!W7)</f>
        <v>0</v>
      </c>
      <c r="X7" s="184">
        <f>IF('Indicator Date hidden'!X7="x","x",$X$3-'Indicator Date hidden'!X7)</f>
        <v>0</v>
      </c>
      <c r="Y7" s="184" t="str">
        <f>IF('Indicator Date hidden'!Y7="x","x",$Y$3-'Indicator Date hidden'!Y7)</f>
        <v>x</v>
      </c>
      <c r="Z7" s="184" t="str">
        <f>IF('Indicator Date hidden'!Z7="x","x",$Z$3-'Indicator Date hidden'!Z7)</f>
        <v>x</v>
      </c>
      <c r="AA7" s="184" t="str">
        <f>IF('Indicator Date hidden'!AA7="x","x",$AA$3-'Indicator Date hidden'!AA7)</f>
        <v>x</v>
      </c>
      <c r="AB7" s="184">
        <f>IF('Indicator Date hidden'!AB7="x","x",$AB$3-'Indicator Date hidden'!AB7)</f>
        <v>0</v>
      </c>
      <c r="AC7" s="184" t="str">
        <f>IF('Indicator Date hidden'!AC7="x","x",$AC$3-'Indicator Date hidden'!AC7)</f>
        <v>x</v>
      </c>
      <c r="AD7" s="184" t="str">
        <f>IF('Indicator Date hidden'!AD7="x","x",$AD$3-'Indicator Date hidden'!AD7)</f>
        <v>x</v>
      </c>
      <c r="AE7" s="184">
        <f>IF('Indicator Date hidden'!AE7="x","x",$AE$3-'Indicator Date hidden'!AE7)</f>
        <v>0</v>
      </c>
      <c r="AF7" s="184" t="str">
        <f>IF('Indicator Date hidden'!AF7="x","x",$AF$3-'Indicator Date hidden'!AF7)</f>
        <v>x</v>
      </c>
      <c r="AG7" s="184">
        <f>IF('Indicator Date hidden'!AG7="x","x",$AG$3-'Indicator Date hidden'!AG7)</f>
        <v>0</v>
      </c>
      <c r="AH7" s="184">
        <f>IF('Indicator Date hidden'!AH7="x","x",$AH$3-'Indicator Date hidden'!AH7)</f>
        <v>4</v>
      </c>
      <c r="AI7" s="184">
        <f>IF('Indicator Date hidden'!AI7="x","x",$AI$3-'Indicator Date hidden'!AI7)</f>
        <v>0</v>
      </c>
      <c r="AJ7" s="184">
        <f>IF('Indicator Date hidden'!AJ7="x","x",$AJ$3-'Indicator Date hidden'!AJ7)</f>
        <v>0</v>
      </c>
      <c r="AK7" s="184">
        <f>IF('Indicator Date hidden'!AK7="x","x",$AK$3-'Indicator Date hidden'!AK7)</f>
        <v>0</v>
      </c>
      <c r="AL7" s="184">
        <f>IF('Indicator Date hidden'!AL7="x","x",$AL$3-'Indicator Date hidden'!AL7)</f>
        <v>0</v>
      </c>
      <c r="AM7" s="184">
        <f>IF('Indicator Date hidden'!AM7="x","x",$AM$3-'Indicator Date hidden'!AM7)</f>
        <v>0</v>
      </c>
      <c r="AN7" s="184">
        <f>IF('Indicator Date hidden'!AN7="x","x",$AN$3-'Indicator Date hidden'!AN7)</f>
        <v>0</v>
      </c>
      <c r="AO7" s="184">
        <f>IF('Indicator Date hidden'!AO7="x","x",$AO$3-'Indicator Date hidden'!AO7)</f>
        <v>0</v>
      </c>
      <c r="AP7" s="184">
        <f>IF('Indicator Date hidden'!AP7="x","x",$AP$3-'Indicator Date hidden'!AP7)</f>
        <v>0</v>
      </c>
      <c r="AQ7" s="184">
        <f>IF('Indicator Date hidden'!AQ7="x","x",$AQ$3-'Indicator Date hidden'!AQ7)</f>
        <v>0</v>
      </c>
      <c r="AR7" s="184">
        <f>IF('Indicator Date hidden'!AR7="x","x",$AR$3-'Indicator Date hidden'!AR7)</f>
        <v>0</v>
      </c>
      <c r="AS7" s="184" t="str">
        <f>IF('Indicator Date hidden'!AS7="x","x",$AS$3-'Indicator Date hidden'!AS7)</f>
        <v>x</v>
      </c>
      <c r="AT7" s="184" t="str">
        <f>IF('Indicator Date hidden'!AT7="x","x",$AT$3-'Indicator Date hidden'!AT7)</f>
        <v>x</v>
      </c>
      <c r="AU7" s="184">
        <f>IF('Indicator Date hidden'!AU7="x","x",$AU$3-'Indicator Date hidden'!AU7)</f>
        <v>0</v>
      </c>
      <c r="AV7" s="184">
        <f>IF('Indicator Date hidden'!AV7="x","x",$AV$3-'Indicator Date hidden'!AV7)</f>
        <v>0</v>
      </c>
      <c r="AW7" s="184">
        <f>IF('Indicator Date hidden'!AW7="x","x",$AW$3-'Indicator Date hidden'!AW7)</f>
        <v>0</v>
      </c>
      <c r="AX7" s="184" t="str">
        <f>IF('Indicator Date hidden'!AX7="x","x",$AX$3-'Indicator Date hidden'!AX7)</f>
        <v>x</v>
      </c>
      <c r="AY7" s="184">
        <f>IF('Indicator Date hidden'!AY7="x","x",$AY$3-'Indicator Date hidden'!AY7)</f>
        <v>1</v>
      </c>
      <c r="AZ7" s="184">
        <f>IF('Indicator Date hidden'!AZ7="x","x",$AZ$3-'Indicator Date hidden'!AZ7)</f>
        <v>0</v>
      </c>
      <c r="BA7" s="184">
        <f>IF('Indicator Date hidden'!BA7="x","x",$BA$3-'Indicator Date hidden'!BA7)</f>
        <v>0</v>
      </c>
      <c r="BB7" s="184">
        <f>IF('Indicator Date hidden'!BB7="x","x",$BB$3-'Indicator Date hidden'!BB7)</f>
        <v>0</v>
      </c>
      <c r="BC7" s="184">
        <f>IF('Indicator Date hidden'!BC7="x","x",$BC$3-'Indicator Date hidden'!BC7)</f>
        <v>0</v>
      </c>
      <c r="BD7" s="184">
        <f>IF('Indicator Date hidden'!BD7="x","x",$BD$3-'Indicator Date hidden'!BD7)</f>
        <v>0</v>
      </c>
      <c r="BE7" s="184">
        <f>IF('Indicator Date hidden'!BE7="x","x",$BE$3-'Indicator Date hidden'!BE7)</f>
        <v>0</v>
      </c>
      <c r="BF7" s="184" t="str">
        <f>IF('Indicator Date hidden'!BF7="x","x",$BF$3-'Indicator Date hidden'!BF7)</f>
        <v>x</v>
      </c>
      <c r="BG7" s="184" t="str">
        <f>IF('Indicator Date hidden'!BG7="x","x",$BG$3-'Indicator Date hidden'!BG7)</f>
        <v>x</v>
      </c>
      <c r="BH7" s="184">
        <f>IF('Indicator Date hidden'!BH7="x","x",$BH$3-'Indicator Date hidden'!BH7)</f>
        <v>4</v>
      </c>
      <c r="BI7" s="184" t="str">
        <f>IF('Indicator Date hidden'!BI7="x","x",$BI$3-'Indicator Date hidden'!BI7)</f>
        <v>x</v>
      </c>
      <c r="BJ7" s="184">
        <f>IF('Indicator Date hidden'!BJ7="x","x",$BJ$3-'Indicator Date hidden'!BJ7)</f>
        <v>0</v>
      </c>
      <c r="BK7" s="184">
        <f>IF('Indicator Date hidden'!BK7="x","x",$BK$3-'Indicator Date hidden'!BK7)</f>
        <v>0</v>
      </c>
      <c r="BL7" s="184" t="str">
        <f>IF('Indicator Date hidden'!BL7="x","x",$BL$3-'Indicator Date hidden'!BL7)</f>
        <v>x</v>
      </c>
      <c r="BM7" s="184" t="str">
        <f>IF('Indicator Date hidden'!BM7="x","x",$BM$3-'Indicator Date hidden'!BM7)</f>
        <v>x</v>
      </c>
      <c r="BN7" s="184" t="str">
        <f>IF('Indicator Date hidden'!BN7="x","x",$BN$3-'Indicator Date hidden'!BN7)</f>
        <v>x</v>
      </c>
      <c r="BO7" s="184">
        <f>IF('Indicator Date hidden'!BO7="x","x",$BO$3-'Indicator Date hidden'!BO7)</f>
        <v>0</v>
      </c>
      <c r="BP7" s="184">
        <f>IF('Indicator Date hidden'!BP7="x","x",$BP$3-'Indicator Date hidden'!BP7)</f>
        <v>0</v>
      </c>
      <c r="BQ7" s="184">
        <f>IF('Indicator Date hidden'!BQ7="x","x",$BQ$3-'Indicator Date hidden'!BQ7)</f>
        <v>0</v>
      </c>
      <c r="BR7" s="184">
        <f>IF('Indicator Date hidden'!BR7="x","x",$BR$3-'Indicator Date hidden'!BR7)</f>
        <v>0</v>
      </c>
      <c r="BS7" s="184">
        <f>IF('Indicator Date hidden'!BS7="x","x",$BS$3-'Indicator Date hidden'!BS7)</f>
        <v>0</v>
      </c>
      <c r="BT7" s="184">
        <f>IF('Indicator Date hidden'!BT7="x","x",$BT$3-'Indicator Date hidden'!BT7)</f>
        <v>0</v>
      </c>
      <c r="BU7" s="184">
        <f>IF('Indicator Date hidden'!BU7="x","x",$BU$3-'Indicator Date hidden'!BU7)</f>
        <v>0</v>
      </c>
      <c r="BV7" s="184">
        <f>IF('Indicator Date hidden'!BV7="x","x",$BV$3-'Indicator Date hidden'!BV7)</f>
        <v>0</v>
      </c>
      <c r="BW7" s="184">
        <f>IF('Indicator Date hidden'!BW7="x","x",$BW$3-'Indicator Date hidden'!BW7)</f>
        <v>0</v>
      </c>
      <c r="BX7" s="184">
        <f>IF('Indicator Date hidden'!BX7="x","x",$BX$3-'Indicator Date hidden'!BX7)</f>
        <v>0</v>
      </c>
      <c r="BY7" s="184">
        <f>IF('Indicator Date hidden'!BY7="x","x",$BY$3-'Indicator Date hidden'!BY7)</f>
        <v>0</v>
      </c>
      <c r="BZ7" s="184">
        <f>IF('Indicator Date hidden'!BZ7="x","x",$BZ$3-'Indicator Date hidden'!BZ7)</f>
        <v>2</v>
      </c>
      <c r="CA7" s="184">
        <f>IF('Indicator Date hidden'!CA7="x","x",$CA$3-'Indicator Date hidden'!CA7)</f>
        <v>3</v>
      </c>
      <c r="CB7" s="184">
        <f>IF('Indicator Date hidden'!CB7="x","x",$CB$3-'Indicator Date hidden'!CB7)</f>
        <v>0</v>
      </c>
      <c r="CC7" s="184">
        <f>IF('Indicator Date hidden'!CC7="x","x",$CC$3-'Indicator Date hidden'!CC7)</f>
        <v>2</v>
      </c>
      <c r="CD7" s="184">
        <f>IF('Indicator Date hidden'!CD7="x","x",$CD$3-'Indicator Date hidden'!CD7)</f>
        <v>0</v>
      </c>
      <c r="CE7" s="184">
        <f>IF('Indicator Date hidden'!CE7="x","x",$CE$3-'Indicator Date hidden'!CE7)</f>
        <v>0</v>
      </c>
      <c r="CF7" s="184">
        <f>IF('Indicator Date hidden'!CF7="x","x",$CF$3-'Indicator Date hidden'!CF7)</f>
        <v>0</v>
      </c>
      <c r="CG7" s="185">
        <f t="shared" si="0"/>
        <v>23</v>
      </c>
      <c r="CH7" s="186">
        <f t="shared" si="4"/>
        <v>0.2839506172839506</v>
      </c>
      <c r="CI7" s="185">
        <f t="shared" si="1"/>
        <v>9</v>
      </c>
      <c r="CJ7" s="186">
        <f t="shared" si="2"/>
        <v>0.96125587427647885</v>
      </c>
      <c r="CK7" s="187">
        <f t="shared" si="3"/>
        <v>0</v>
      </c>
    </row>
    <row r="8" spans="1:89" x14ac:dyDescent="0.25">
      <c r="A8" s="3" t="str">
        <f>VLOOKUP(C8,Regions!B$3:H$35,7,FALSE)</f>
        <v>Caribbean</v>
      </c>
      <c r="B8" s="119" t="s">
        <v>22</v>
      </c>
      <c r="C8" s="102" t="s">
        <v>21</v>
      </c>
      <c r="D8" s="184">
        <f>IF('Indicator Date hidden'!D8="x","x",$D$3-'Indicator Date hidden'!D8)</f>
        <v>0</v>
      </c>
      <c r="E8" s="184">
        <f>IF('Indicator Date hidden'!E8="x","x",$E$3-'Indicator Date hidden'!E8)</f>
        <v>0</v>
      </c>
      <c r="F8" s="184">
        <f>IF('Indicator Date hidden'!F8="x","x",$F$3-'Indicator Date hidden'!F8)</f>
        <v>0</v>
      </c>
      <c r="G8" s="184">
        <f>IF('Indicator Date hidden'!G8="x","x",$G$3-'Indicator Date hidden'!G8)</f>
        <v>0</v>
      </c>
      <c r="H8" s="184">
        <f>IF('Indicator Date hidden'!H8="x","x",$H$3-'Indicator Date hidden'!H8)</f>
        <v>0</v>
      </c>
      <c r="I8" s="184">
        <f>IF('Indicator Date hidden'!I8="x","x",$I$3-'Indicator Date hidden'!I8)</f>
        <v>0</v>
      </c>
      <c r="J8" s="184">
        <f>IF('Indicator Date hidden'!J8="x","x",$J$3-'Indicator Date hidden'!J8)</f>
        <v>0</v>
      </c>
      <c r="K8" s="184">
        <f>IF('Indicator Date hidden'!K8="x","x",$K$3-'Indicator Date hidden'!K8)</f>
        <v>0</v>
      </c>
      <c r="L8" s="184">
        <f>IF('Indicator Date hidden'!L8="x","x",$L$3-'Indicator Date hidden'!L8)</f>
        <v>0</v>
      </c>
      <c r="M8" s="184">
        <f>IF('Indicator Date hidden'!M8="x","x",$M$3-'Indicator Date hidden'!M8)</f>
        <v>0</v>
      </c>
      <c r="N8" s="184">
        <f>IF('Indicator Date hidden'!N8="x","x",$N$3-'Indicator Date hidden'!N8)</f>
        <v>0</v>
      </c>
      <c r="O8" s="184">
        <f>IF('Indicator Date hidden'!O8="x","x",$O$3-'Indicator Date hidden'!O8)</f>
        <v>0</v>
      </c>
      <c r="P8" s="184">
        <f>IF('Indicator Date hidden'!P8="x","x",$P$3-'Indicator Date hidden'!P8)</f>
        <v>4</v>
      </c>
      <c r="Q8" s="184">
        <f>IF('Indicator Date hidden'!Q8="x","x",$Q$3-'Indicator Date hidden'!Q8)</f>
        <v>0</v>
      </c>
      <c r="R8" s="184">
        <f>IF('Indicator Date hidden'!R8="x","x",$R$3-'Indicator Date hidden'!R8)</f>
        <v>0</v>
      </c>
      <c r="S8" s="184">
        <f>IF('Indicator Date hidden'!S8="x","x",$S$3-'Indicator Date hidden'!S8)</f>
        <v>0</v>
      </c>
      <c r="T8" s="184">
        <f>IF('Indicator Date hidden'!T8="x","x",$T$3-'Indicator Date hidden'!T8)</f>
        <v>0</v>
      </c>
      <c r="U8" s="184">
        <f>IF('Indicator Date hidden'!U8="x","x",$U$3-'Indicator Date hidden'!U8)</f>
        <v>3</v>
      </c>
      <c r="V8" s="184">
        <f>IF('Indicator Date hidden'!V8="x","x",$V$3-'Indicator Date hidden'!V8)</f>
        <v>3</v>
      </c>
      <c r="W8" s="184">
        <f>IF('Indicator Date hidden'!W8="x","x",$W$3-'Indicator Date hidden'!W8)</f>
        <v>0</v>
      </c>
      <c r="X8" s="184">
        <f>IF('Indicator Date hidden'!X8="x","x",$X$3-'Indicator Date hidden'!X8)</f>
        <v>0</v>
      </c>
      <c r="Y8" s="184" t="str">
        <f>IF('Indicator Date hidden'!Y8="x","x",$Y$3-'Indicator Date hidden'!Y8)</f>
        <v>x</v>
      </c>
      <c r="Z8" s="184" t="str">
        <f>IF('Indicator Date hidden'!Z8="x","x",$Z$3-'Indicator Date hidden'!Z8)</f>
        <v>x</v>
      </c>
      <c r="AA8" s="184">
        <f>IF('Indicator Date hidden'!AA8="x","x",$AA$3-'Indicator Date hidden'!AA8)</f>
        <v>6</v>
      </c>
      <c r="AB8" s="184" t="str">
        <f>IF('Indicator Date hidden'!AB8="x","x",$AB$3-'Indicator Date hidden'!AB8)</f>
        <v>x</v>
      </c>
      <c r="AC8" s="184">
        <f>IF('Indicator Date hidden'!AC8="x","x",$AC$3-'Indicator Date hidden'!AC8)</f>
        <v>1</v>
      </c>
      <c r="AD8" s="184" t="str">
        <f>IF('Indicator Date hidden'!AD8="x","x",$AD$3-'Indicator Date hidden'!AD8)</f>
        <v>x</v>
      </c>
      <c r="AE8" s="184">
        <f>IF('Indicator Date hidden'!AE8="x","x",$AE$3-'Indicator Date hidden'!AE8)</f>
        <v>0</v>
      </c>
      <c r="AF8" s="184" t="str">
        <f>IF('Indicator Date hidden'!AF8="x","x",$AF$3-'Indicator Date hidden'!AF8)</f>
        <v>x</v>
      </c>
      <c r="AG8" s="184">
        <f>IF('Indicator Date hidden'!AG8="x","x",$AG$3-'Indicator Date hidden'!AG8)</f>
        <v>1</v>
      </c>
      <c r="AH8" s="184">
        <f>IF('Indicator Date hidden'!AH8="x","x",$AH$3-'Indicator Date hidden'!AH8)</f>
        <v>3</v>
      </c>
      <c r="AI8" s="184">
        <f>IF('Indicator Date hidden'!AI8="x","x",$AI$3-'Indicator Date hidden'!AI8)</f>
        <v>0</v>
      </c>
      <c r="AJ8" s="184">
        <f>IF('Indicator Date hidden'!AJ8="x","x",$AJ$3-'Indicator Date hidden'!AJ8)</f>
        <v>0</v>
      </c>
      <c r="AK8" s="184">
        <f>IF('Indicator Date hidden'!AK8="x","x",$AK$3-'Indicator Date hidden'!AK8)</f>
        <v>0</v>
      </c>
      <c r="AL8" s="184" t="str">
        <f>IF('Indicator Date hidden'!AL8="x","x",$AL$3-'Indicator Date hidden'!AL8)</f>
        <v>x</v>
      </c>
      <c r="AM8" s="184">
        <f>IF('Indicator Date hidden'!AM8="x","x",$AM$3-'Indicator Date hidden'!AM8)</f>
        <v>0</v>
      </c>
      <c r="AN8" s="184">
        <f>IF('Indicator Date hidden'!AN8="x","x",$AN$3-'Indicator Date hidden'!AN8)</f>
        <v>0</v>
      </c>
      <c r="AO8" s="184">
        <f>IF('Indicator Date hidden'!AO8="x","x",$AO$3-'Indicator Date hidden'!AO8)</f>
        <v>0</v>
      </c>
      <c r="AP8" s="184">
        <f>IF('Indicator Date hidden'!AP8="x","x",$AP$3-'Indicator Date hidden'!AP8)</f>
        <v>0</v>
      </c>
      <c r="AQ8" s="184">
        <f>IF('Indicator Date hidden'!AQ8="x","x",$AQ$3-'Indicator Date hidden'!AQ8)</f>
        <v>0</v>
      </c>
      <c r="AR8" s="184" t="str">
        <f>IF('Indicator Date hidden'!AR8="x","x",$AR$3-'Indicator Date hidden'!AR8)</f>
        <v>x</v>
      </c>
      <c r="AS8" s="184">
        <f>IF('Indicator Date hidden'!AS8="x","x",$AS$3-'Indicator Date hidden'!AS8)</f>
        <v>4</v>
      </c>
      <c r="AT8" s="184" t="str">
        <f>IF('Indicator Date hidden'!AT8="x","x",$AT$3-'Indicator Date hidden'!AT8)</f>
        <v>x</v>
      </c>
      <c r="AU8" s="184">
        <f>IF('Indicator Date hidden'!AU8="x","x",$AU$3-'Indicator Date hidden'!AU8)</f>
        <v>0</v>
      </c>
      <c r="AV8" s="184">
        <f>IF('Indicator Date hidden'!AV8="x","x",$AV$3-'Indicator Date hidden'!AV8)</f>
        <v>0</v>
      </c>
      <c r="AW8" s="184">
        <f>IF('Indicator Date hidden'!AW8="x","x",$AW$3-'Indicator Date hidden'!AW8)</f>
        <v>0</v>
      </c>
      <c r="AX8" s="184" t="str">
        <f>IF('Indicator Date hidden'!AX8="x","x",$AX$3-'Indicator Date hidden'!AX8)</f>
        <v>x</v>
      </c>
      <c r="AY8" s="184">
        <f>IF('Indicator Date hidden'!AY8="x","x",$AY$3-'Indicator Date hidden'!AY8)</f>
        <v>1</v>
      </c>
      <c r="AZ8" s="184">
        <f>IF('Indicator Date hidden'!AZ8="x","x",$AZ$3-'Indicator Date hidden'!AZ8)</f>
        <v>0</v>
      </c>
      <c r="BA8" s="184" t="str">
        <f>IF('Indicator Date hidden'!BA8="x","x",$BA$3-'Indicator Date hidden'!BA8)</f>
        <v>x</v>
      </c>
      <c r="BB8" s="184">
        <f>IF('Indicator Date hidden'!BB8="x","x",$BB$3-'Indicator Date hidden'!BB8)</f>
        <v>0</v>
      </c>
      <c r="BC8" s="184">
        <f>IF('Indicator Date hidden'!BC8="x","x",$BC$3-'Indicator Date hidden'!BC8)</f>
        <v>0</v>
      </c>
      <c r="BD8" s="184">
        <f>IF('Indicator Date hidden'!BD8="x","x",$BD$3-'Indicator Date hidden'!BD8)</f>
        <v>0</v>
      </c>
      <c r="BE8" s="184">
        <f>IF('Indicator Date hidden'!BE8="x","x",$BE$3-'Indicator Date hidden'!BE8)</f>
        <v>0</v>
      </c>
      <c r="BF8" s="184" t="str">
        <f>IF('Indicator Date hidden'!BF8="x","x",$BF$3-'Indicator Date hidden'!BF8)</f>
        <v>x</v>
      </c>
      <c r="BG8" s="184" t="str">
        <f>IF('Indicator Date hidden'!BG8="x","x",$BG$3-'Indicator Date hidden'!BG8)</f>
        <v>x</v>
      </c>
      <c r="BH8" s="184" t="str">
        <f>IF('Indicator Date hidden'!BH8="x","x",$BH$3-'Indicator Date hidden'!BH8)</f>
        <v>x</v>
      </c>
      <c r="BI8" s="184" t="str">
        <f>IF('Indicator Date hidden'!BI8="x","x",$BI$3-'Indicator Date hidden'!BI8)</f>
        <v>x</v>
      </c>
      <c r="BJ8" s="184">
        <f>IF('Indicator Date hidden'!BJ8="x","x",$BJ$3-'Indicator Date hidden'!BJ8)</f>
        <v>0</v>
      </c>
      <c r="BK8" s="184">
        <f>IF('Indicator Date hidden'!BK8="x","x",$BK$3-'Indicator Date hidden'!BK8)</f>
        <v>0</v>
      </c>
      <c r="BL8" s="184" t="str">
        <f>IF('Indicator Date hidden'!BL8="x","x",$BL$3-'Indicator Date hidden'!BL8)</f>
        <v>x</v>
      </c>
      <c r="BM8" s="184" t="str">
        <f>IF('Indicator Date hidden'!BM8="x","x",$BM$3-'Indicator Date hidden'!BM8)</f>
        <v>x</v>
      </c>
      <c r="BN8" s="184">
        <f>IF('Indicator Date hidden'!BN8="x","x",$BN$3-'Indicator Date hidden'!BN8)</f>
        <v>0</v>
      </c>
      <c r="BO8" s="184" t="str">
        <f>IF('Indicator Date hidden'!BO8="x","x",$BO$3-'Indicator Date hidden'!BO8)</f>
        <v>x</v>
      </c>
      <c r="BP8" s="184">
        <f>IF('Indicator Date hidden'!BP8="x","x",$BP$3-'Indicator Date hidden'!BP8)</f>
        <v>0</v>
      </c>
      <c r="BQ8" s="184">
        <f>IF('Indicator Date hidden'!BQ8="x","x",$BQ$3-'Indicator Date hidden'!BQ8)</f>
        <v>0</v>
      </c>
      <c r="BR8" s="184">
        <f>IF('Indicator Date hidden'!BR8="x","x",$BR$3-'Indicator Date hidden'!BR8)</f>
        <v>0</v>
      </c>
      <c r="BS8" s="184">
        <f>IF('Indicator Date hidden'!BS8="x","x",$BS$3-'Indicator Date hidden'!BS8)</f>
        <v>0</v>
      </c>
      <c r="BT8" s="184">
        <f>IF('Indicator Date hidden'!BT8="x","x",$BT$3-'Indicator Date hidden'!BT8)</f>
        <v>8</v>
      </c>
      <c r="BU8" s="184">
        <f>IF('Indicator Date hidden'!BU8="x","x",$BU$3-'Indicator Date hidden'!BU8)</f>
        <v>8</v>
      </c>
      <c r="BV8" s="184">
        <f>IF('Indicator Date hidden'!BV8="x","x",$BV$3-'Indicator Date hidden'!BV8)</f>
        <v>0</v>
      </c>
      <c r="BW8" s="184">
        <f>IF('Indicator Date hidden'!BW8="x","x",$BW$3-'Indicator Date hidden'!BW8)</f>
        <v>0</v>
      </c>
      <c r="BX8" s="184">
        <f>IF('Indicator Date hidden'!BX8="x","x",$BX$3-'Indicator Date hidden'!BX8)</f>
        <v>0</v>
      </c>
      <c r="BY8" s="184">
        <f>IF('Indicator Date hidden'!BY8="x","x",$BY$3-'Indicator Date hidden'!BY8)</f>
        <v>0</v>
      </c>
      <c r="BZ8" s="184" t="str">
        <f>IF('Indicator Date hidden'!BZ8="x","x",$BZ$3-'Indicator Date hidden'!BZ8)</f>
        <v>x</v>
      </c>
      <c r="CA8" s="184">
        <f>IF('Indicator Date hidden'!CA8="x","x",$CA$3-'Indicator Date hidden'!CA8)</f>
        <v>0</v>
      </c>
      <c r="CB8" s="184">
        <f>IF('Indicator Date hidden'!CB8="x","x",$CB$3-'Indicator Date hidden'!CB8)</f>
        <v>0</v>
      </c>
      <c r="CC8" s="184">
        <f>IF('Indicator Date hidden'!CC8="x","x",$CC$3-'Indicator Date hidden'!CC8)</f>
        <v>0</v>
      </c>
      <c r="CD8" s="184">
        <f>IF('Indicator Date hidden'!CD8="x","x",$CD$3-'Indicator Date hidden'!CD8)</f>
        <v>0</v>
      </c>
      <c r="CE8" s="184">
        <f>IF('Indicator Date hidden'!CE8="x","x",$CE$3-'Indicator Date hidden'!CE8)</f>
        <v>0</v>
      </c>
      <c r="CF8" s="184">
        <f>IF('Indicator Date hidden'!CF8="x","x",$CF$3-'Indicator Date hidden'!CF8)</f>
        <v>0</v>
      </c>
      <c r="CG8" s="185">
        <f t="shared" si="0"/>
        <v>42</v>
      </c>
      <c r="CH8" s="186">
        <f t="shared" si="4"/>
        <v>0.51851851851851849</v>
      </c>
      <c r="CI8" s="185">
        <f t="shared" si="1"/>
        <v>11</v>
      </c>
      <c r="CJ8" s="186">
        <f t="shared" si="2"/>
        <v>1.7728105208558367</v>
      </c>
      <c r="CK8" s="187">
        <f t="shared" si="3"/>
        <v>0</v>
      </c>
    </row>
    <row r="9" spans="1:89" x14ac:dyDescent="0.25">
      <c r="A9" s="3" t="str">
        <f>VLOOKUP(C9,Regions!B$3:H$35,7,FALSE)</f>
        <v>Caribbean</v>
      </c>
      <c r="B9" s="119" t="s">
        <v>24</v>
      </c>
      <c r="C9" s="102" t="s">
        <v>23</v>
      </c>
      <c r="D9" s="184">
        <f>IF('Indicator Date hidden'!D9="x","x",$D$3-'Indicator Date hidden'!D9)</f>
        <v>0</v>
      </c>
      <c r="E9" s="184">
        <f>IF('Indicator Date hidden'!E9="x","x",$E$3-'Indicator Date hidden'!E9)</f>
        <v>0</v>
      </c>
      <c r="F9" s="184">
        <f>IF('Indicator Date hidden'!F9="x","x",$F$3-'Indicator Date hidden'!F9)</f>
        <v>0</v>
      </c>
      <c r="G9" s="184">
        <f>IF('Indicator Date hidden'!G9="x","x",$G$3-'Indicator Date hidden'!G9)</f>
        <v>0</v>
      </c>
      <c r="H9" s="184">
        <f>IF('Indicator Date hidden'!H9="x","x",$H$3-'Indicator Date hidden'!H9)</f>
        <v>0</v>
      </c>
      <c r="I9" s="184">
        <f>IF('Indicator Date hidden'!I9="x","x",$I$3-'Indicator Date hidden'!I9)</f>
        <v>0</v>
      </c>
      <c r="J9" s="184">
        <f>IF('Indicator Date hidden'!J9="x","x",$J$3-'Indicator Date hidden'!J9)</f>
        <v>0</v>
      </c>
      <c r="K9" s="184">
        <f>IF('Indicator Date hidden'!K9="x","x",$K$3-'Indicator Date hidden'!K9)</f>
        <v>0</v>
      </c>
      <c r="L9" s="184">
        <f>IF('Indicator Date hidden'!L9="x","x",$L$3-'Indicator Date hidden'!L9)</f>
        <v>0</v>
      </c>
      <c r="M9" s="184">
        <f>IF('Indicator Date hidden'!M9="x","x",$M$3-'Indicator Date hidden'!M9)</f>
        <v>0</v>
      </c>
      <c r="N9" s="184">
        <f>IF('Indicator Date hidden'!N9="x","x",$N$3-'Indicator Date hidden'!N9)</f>
        <v>0</v>
      </c>
      <c r="O9" s="184">
        <f>IF('Indicator Date hidden'!O9="x","x",$O$3-'Indicator Date hidden'!O9)</f>
        <v>0</v>
      </c>
      <c r="P9" s="184">
        <f>IF('Indicator Date hidden'!P9="x","x",$P$3-'Indicator Date hidden'!P9)</f>
        <v>4</v>
      </c>
      <c r="Q9" s="184">
        <f>IF('Indicator Date hidden'!Q9="x","x",$Q$3-'Indicator Date hidden'!Q9)</f>
        <v>0</v>
      </c>
      <c r="R9" s="184">
        <f>IF('Indicator Date hidden'!R9="x","x",$R$3-'Indicator Date hidden'!R9)</f>
        <v>0</v>
      </c>
      <c r="S9" s="184">
        <f>IF('Indicator Date hidden'!S9="x","x",$S$3-'Indicator Date hidden'!S9)</f>
        <v>0</v>
      </c>
      <c r="T9" s="184">
        <f>IF('Indicator Date hidden'!T9="x","x",$T$3-'Indicator Date hidden'!T9)</f>
        <v>0</v>
      </c>
      <c r="U9" s="184">
        <f>IF('Indicator Date hidden'!U9="x","x",$U$3-'Indicator Date hidden'!U9)</f>
        <v>0</v>
      </c>
      <c r="V9" s="184">
        <f>IF('Indicator Date hidden'!V9="x","x",$V$3-'Indicator Date hidden'!V9)</f>
        <v>0</v>
      </c>
      <c r="W9" s="184">
        <f>IF('Indicator Date hidden'!W9="x","x",$W$3-'Indicator Date hidden'!W9)</f>
        <v>0</v>
      </c>
      <c r="X9" s="184">
        <f>IF('Indicator Date hidden'!X9="x","x",$X$3-'Indicator Date hidden'!X9)</f>
        <v>0</v>
      </c>
      <c r="Y9" s="184">
        <f>IF('Indicator Date hidden'!Y9="x","x",$Y$3-'Indicator Date hidden'!Y9)</f>
        <v>1</v>
      </c>
      <c r="Z9" s="184">
        <f>IF('Indicator Date hidden'!Z9="x","x",$Z$3-'Indicator Date hidden'!Z9)</f>
        <v>1</v>
      </c>
      <c r="AA9" s="184">
        <f>IF('Indicator Date hidden'!AA9="x","x",$AA$3-'Indicator Date hidden'!AA9)</f>
        <v>2</v>
      </c>
      <c r="AB9" s="184">
        <f>IF('Indicator Date hidden'!AB9="x","x",$AB$3-'Indicator Date hidden'!AB9)</f>
        <v>0</v>
      </c>
      <c r="AC9" s="184">
        <f>IF('Indicator Date hidden'!AC9="x","x",$AC$3-'Indicator Date hidden'!AC9)</f>
        <v>0</v>
      </c>
      <c r="AD9" s="184">
        <f>IF('Indicator Date hidden'!AD9="x","x",$AD$3-'Indicator Date hidden'!AD9)</f>
        <v>1</v>
      </c>
      <c r="AE9" s="184">
        <f>IF('Indicator Date hidden'!AE9="x","x",$AE$3-'Indicator Date hidden'!AE9)</f>
        <v>0</v>
      </c>
      <c r="AF9" s="184">
        <f>IF('Indicator Date hidden'!AF9="x","x",$AF$3-'Indicator Date hidden'!AF9)</f>
        <v>2</v>
      </c>
      <c r="AG9" s="184">
        <f>IF('Indicator Date hidden'!AG9="x","x",$AG$3-'Indicator Date hidden'!AG9)</f>
        <v>5</v>
      </c>
      <c r="AH9" s="184">
        <f>IF('Indicator Date hidden'!AH9="x","x",$AH$3-'Indicator Date hidden'!AH9)</f>
        <v>2</v>
      </c>
      <c r="AI9" s="184">
        <f>IF('Indicator Date hidden'!AI9="x","x",$AI$3-'Indicator Date hidden'!AI9)</f>
        <v>0</v>
      </c>
      <c r="AJ9" s="184">
        <f>IF('Indicator Date hidden'!AJ9="x","x",$AJ$3-'Indicator Date hidden'!AJ9)</f>
        <v>0</v>
      </c>
      <c r="AK9" s="184">
        <f>IF('Indicator Date hidden'!AK9="x","x",$AK$3-'Indicator Date hidden'!AK9)</f>
        <v>0</v>
      </c>
      <c r="AL9" s="184">
        <f>IF('Indicator Date hidden'!AL9="x","x",$AL$3-'Indicator Date hidden'!AL9)</f>
        <v>0</v>
      </c>
      <c r="AM9" s="184">
        <f>IF('Indicator Date hidden'!AM9="x","x",$AM$3-'Indicator Date hidden'!AM9)</f>
        <v>0</v>
      </c>
      <c r="AN9" s="184">
        <f>IF('Indicator Date hidden'!AN9="x","x",$AN$3-'Indicator Date hidden'!AN9)</f>
        <v>0</v>
      </c>
      <c r="AO9" s="184">
        <f>IF('Indicator Date hidden'!AO9="x","x",$AO$3-'Indicator Date hidden'!AO9)</f>
        <v>0</v>
      </c>
      <c r="AP9" s="184">
        <f>IF('Indicator Date hidden'!AP9="x","x",$AP$3-'Indicator Date hidden'!AP9)</f>
        <v>0</v>
      </c>
      <c r="AQ9" s="184">
        <f>IF('Indicator Date hidden'!AQ9="x","x",$AQ$3-'Indicator Date hidden'!AQ9)</f>
        <v>0</v>
      </c>
      <c r="AR9" s="184">
        <f>IF('Indicator Date hidden'!AR9="x","x",$AR$3-'Indicator Date hidden'!AR9)</f>
        <v>0</v>
      </c>
      <c r="AS9" s="184">
        <f>IF('Indicator Date hidden'!AS9="x","x",$AS$3-'Indicator Date hidden'!AS9)</f>
        <v>0</v>
      </c>
      <c r="AT9" s="184">
        <f>IF('Indicator Date hidden'!AT9="x","x",$AT$3-'Indicator Date hidden'!AT9)</f>
        <v>0</v>
      </c>
      <c r="AU9" s="184">
        <f>IF('Indicator Date hidden'!AU9="x","x",$AU$3-'Indicator Date hidden'!AU9)</f>
        <v>0</v>
      </c>
      <c r="AV9" s="184">
        <f>IF('Indicator Date hidden'!AV9="x","x",$AV$3-'Indicator Date hidden'!AV9)</f>
        <v>0</v>
      </c>
      <c r="AW9" s="184">
        <f>IF('Indicator Date hidden'!AW9="x","x",$AW$3-'Indicator Date hidden'!AW9)</f>
        <v>0</v>
      </c>
      <c r="AX9" s="184" t="str">
        <f>IF('Indicator Date hidden'!AX9="x","x",$AX$3-'Indicator Date hidden'!AX9)</f>
        <v>x</v>
      </c>
      <c r="AY9" s="184">
        <f>IF('Indicator Date hidden'!AY9="x","x",$AY$3-'Indicator Date hidden'!AY9)</f>
        <v>1</v>
      </c>
      <c r="AZ9" s="184">
        <f>IF('Indicator Date hidden'!AZ9="x","x",$AZ$3-'Indicator Date hidden'!AZ9)</f>
        <v>0</v>
      </c>
      <c r="BA9" s="184">
        <f>IF('Indicator Date hidden'!BA9="x","x",$BA$3-'Indicator Date hidden'!BA9)</f>
        <v>0</v>
      </c>
      <c r="BB9" s="184">
        <f>IF('Indicator Date hidden'!BB9="x","x",$BB$3-'Indicator Date hidden'!BB9)</f>
        <v>0</v>
      </c>
      <c r="BC9" s="184">
        <f>IF('Indicator Date hidden'!BC9="x","x",$BC$3-'Indicator Date hidden'!BC9)</f>
        <v>0</v>
      </c>
      <c r="BD9" s="184">
        <f>IF('Indicator Date hidden'!BD9="x","x",$BD$3-'Indicator Date hidden'!BD9)</f>
        <v>0</v>
      </c>
      <c r="BE9" s="184">
        <f>IF('Indicator Date hidden'!BE9="x","x",$BE$3-'Indicator Date hidden'!BE9)</f>
        <v>0</v>
      </c>
      <c r="BF9" s="184">
        <f>IF('Indicator Date hidden'!BF9="x","x",$BF$3-'Indicator Date hidden'!BF9)</f>
        <v>0</v>
      </c>
      <c r="BG9" s="184">
        <f>IF('Indicator Date hidden'!BG9="x","x",$BG$3-'Indicator Date hidden'!BG9)</f>
        <v>0</v>
      </c>
      <c r="BH9" s="184">
        <f>IF('Indicator Date hidden'!BH9="x","x",$BH$3-'Indicator Date hidden'!BH9)</f>
        <v>0</v>
      </c>
      <c r="BI9" s="184">
        <f>IF('Indicator Date hidden'!BI9="x","x",$BI$3-'Indicator Date hidden'!BI9)</f>
        <v>0</v>
      </c>
      <c r="BJ9" s="184">
        <f>IF('Indicator Date hidden'!BJ9="x","x",$BJ$3-'Indicator Date hidden'!BJ9)</f>
        <v>0</v>
      </c>
      <c r="BK9" s="184">
        <f>IF('Indicator Date hidden'!BK9="x","x",$BK$3-'Indicator Date hidden'!BK9)</f>
        <v>0</v>
      </c>
      <c r="BL9" s="184">
        <f>IF('Indicator Date hidden'!BL9="x","x",$BL$3-'Indicator Date hidden'!BL9)</f>
        <v>1</v>
      </c>
      <c r="BM9" s="184">
        <f>IF('Indicator Date hidden'!BM9="x","x",$BM$3-'Indicator Date hidden'!BM9)</f>
        <v>0</v>
      </c>
      <c r="BN9" s="184">
        <f>IF('Indicator Date hidden'!BN9="x","x",$BN$3-'Indicator Date hidden'!BN9)</f>
        <v>2</v>
      </c>
      <c r="BO9" s="184">
        <f>IF('Indicator Date hidden'!BO9="x","x",$BO$3-'Indicator Date hidden'!BO9)</f>
        <v>0</v>
      </c>
      <c r="BP9" s="184">
        <f>IF('Indicator Date hidden'!BP9="x","x",$BP$3-'Indicator Date hidden'!BP9)</f>
        <v>0</v>
      </c>
      <c r="BQ9" s="184">
        <f>IF('Indicator Date hidden'!BQ9="x","x",$BQ$3-'Indicator Date hidden'!BQ9)</f>
        <v>0</v>
      </c>
      <c r="BR9" s="184">
        <f>IF('Indicator Date hidden'!BR9="x","x",$BR$3-'Indicator Date hidden'!BR9)</f>
        <v>0</v>
      </c>
      <c r="BS9" s="184">
        <f>IF('Indicator Date hidden'!BS9="x","x",$BS$3-'Indicator Date hidden'!BS9)</f>
        <v>0</v>
      </c>
      <c r="BT9" s="184">
        <f>IF('Indicator Date hidden'!BT9="x","x",$BT$3-'Indicator Date hidden'!BT9)</f>
        <v>0</v>
      </c>
      <c r="BU9" s="184">
        <f>IF('Indicator Date hidden'!BU9="x","x",$BU$3-'Indicator Date hidden'!BU9)</f>
        <v>0</v>
      </c>
      <c r="BV9" s="184">
        <f>IF('Indicator Date hidden'!BV9="x","x",$BV$3-'Indicator Date hidden'!BV9)</f>
        <v>0</v>
      </c>
      <c r="BW9" s="184">
        <f>IF('Indicator Date hidden'!BW9="x","x",$BW$3-'Indicator Date hidden'!BW9)</f>
        <v>0</v>
      </c>
      <c r="BX9" s="184">
        <f>IF('Indicator Date hidden'!BX9="x","x",$BX$3-'Indicator Date hidden'!BX9)</f>
        <v>0</v>
      </c>
      <c r="BY9" s="184">
        <f>IF('Indicator Date hidden'!BY9="x","x",$BY$3-'Indicator Date hidden'!BY9)</f>
        <v>0</v>
      </c>
      <c r="BZ9" s="184">
        <f>IF('Indicator Date hidden'!BZ9="x","x",$BZ$3-'Indicator Date hidden'!BZ9)</f>
        <v>0</v>
      </c>
      <c r="CA9" s="184">
        <f>IF('Indicator Date hidden'!CA9="x","x",$CA$3-'Indicator Date hidden'!CA9)</f>
        <v>0</v>
      </c>
      <c r="CB9" s="184">
        <f>IF('Indicator Date hidden'!CB9="x","x",$CB$3-'Indicator Date hidden'!CB9)</f>
        <v>0</v>
      </c>
      <c r="CC9" s="184">
        <f>IF('Indicator Date hidden'!CC9="x","x",$CC$3-'Indicator Date hidden'!CC9)</f>
        <v>0</v>
      </c>
      <c r="CD9" s="184">
        <f>IF('Indicator Date hidden'!CD9="x","x",$CD$3-'Indicator Date hidden'!CD9)</f>
        <v>0</v>
      </c>
      <c r="CE9" s="184">
        <f>IF('Indicator Date hidden'!CE9="x","x",$CE$3-'Indicator Date hidden'!CE9)</f>
        <v>0</v>
      </c>
      <c r="CF9" s="184">
        <f>IF('Indicator Date hidden'!CF9="x","x",$CF$3-'Indicator Date hidden'!CF9)</f>
        <v>0</v>
      </c>
      <c r="CG9" s="185">
        <f t="shared" si="0"/>
        <v>22</v>
      </c>
      <c r="CH9" s="186">
        <f t="shared" si="4"/>
        <v>0.27160493827160492</v>
      </c>
      <c r="CI9" s="185">
        <f t="shared" si="1"/>
        <v>11</v>
      </c>
      <c r="CJ9" s="186">
        <f t="shared" si="2"/>
        <v>0.83628643418388648</v>
      </c>
      <c r="CK9" s="187">
        <f t="shared" si="3"/>
        <v>0</v>
      </c>
    </row>
    <row r="10" spans="1:89" x14ac:dyDescent="0.25">
      <c r="A10" s="3" t="str">
        <f>VLOOKUP(C10,Regions!B$3:H$35,7,FALSE)</f>
        <v>Caribbean</v>
      </c>
      <c r="B10" s="119" t="s">
        <v>30</v>
      </c>
      <c r="C10" s="102" t="s">
        <v>29</v>
      </c>
      <c r="D10" s="184">
        <f>IF('Indicator Date hidden'!D10="x","x",$D$3-'Indicator Date hidden'!D10)</f>
        <v>0</v>
      </c>
      <c r="E10" s="184">
        <f>IF('Indicator Date hidden'!E10="x","x",$E$3-'Indicator Date hidden'!E10)</f>
        <v>0</v>
      </c>
      <c r="F10" s="184">
        <f>IF('Indicator Date hidden'!F10="x","x",$F$3-'Indicator Date hidden'!F10)</f>
        <v>0</v>
      </c>
      <c r="G10" s="184">
        <f>IF('Indicator Date hidden'!G10="x","x",$G$3-'Indicator Date hidden'!G10)</f>
        <v>0</v>
      </c>
      <c r="H10" s="184">
        <f>IF('Indicator Date hidden'!H10="x","x",$H$3-'Indicator Date hidden'!H10)</f>
        <v>0</v>
      </c>
      <c r="I10" s="184">
        <f>IF('Indicator Date hidden'!I10="x","x",$I$3-'Indicator Date hidden'!I10)</f>
        <v>0</v>
      </c>
      <c r="J10" s="184">
        <f>IF('Indicator Date hidden'!J10="x","x",$J$3-'Indicator Date hidden'!J10)</f>
        <v>0</v>
      </c>
      <c r="K10" s="184">
        <f>IF('Indicator Date hidden'!K10="x","x",$K$3-'Indicator Date hidden'!K10)</f>
        <v>0</v>
      </c>
      <c r="L10" s="184">
        <f>IF('Indicator Date hidden'!L10="x","x",$L$3-'Indicator Date hidden'!L10)</f>
        <v>0</v>
      </c>
      <c r="M10" s="184">
        <f>IF('Indicator Date hidden'!M10="x","x",$M$3-'Indicator Date hidden'!M10)</f>
        <v>0</v>
      </c>
      <c r="N10" s="184">
        <f>IF('Indicator Date hidden'!N10="x","x",$N$3-'Indicator Date hidden'!N10)</f>
        <v>0</v>
      </c>
      <c r="O10" s="184">
        <f>IF('Indicator Date hidden'!O10="x","x",$O$3-'Indicator Date hidden'!O10)</f>
        <v>0</v>
      </c>
      <c r="P10" s="184">
        <f>IF('Indicator Date hidden'!P10="x","x",$P$3-'Indicator Date hidden'!P10)</f>
        <v>0</v>
      </c>
      <c r="Q10" s="184">
        <f>IF('Indicator Date hidden'!Q10="x","x",$Q$3-'Indicator Date hidden'!Q10)</f>
        <v>0</v>
      </c>
      <c r="R10" s="184">
        <f>IF('Indicator Date hidden'!R10="x","x",$R$3-'Indicator Date hidden'!R10)</f>
        <v>0</v>
      </c>
      <c r="S10" s="184">
        <f>IF('Indicator Date hidden'!S10="x","x",$S$3-'Indicator Date hidden'!S10)</f>
        <v>0</v>
      </c>
      <c r="T10" s="184">
        <f>IF('Indicator Date hidden'!T10="x","x",$T$3-'Indicator Date hidden'!T10)</f>
        <v>0</v>
      </c>
      <c r="U10" s="184">
        <f>IF('Indicator Date hidden'!U10="x","x",$U$3-'Indicator Date hidden'!U10)</f>
        <v>0</v>
      </c>
      <c r="V10" s="184">
        <f>IF('Indicator Date hidden'!V10="x","x",$V$3-'Indicator Date hidden'!V10)</f>
        <v>0</v>
      </c>
      <c r="W10" s="184">
        <f>IF('Indicator Date hidden'!W10="x","x",$W$3-'Indicator Date hidden'!W10)</f>
        <v>0</v>
      </c>
      <c r="X10" s="184">
        <f>IF('Indicator Date hidden'!X10="x","x",$X$3-'Indicator Date hidden'!X10)</f>
        <v>0</v>
      </c>
      <c r="Y10" s="184" t="str">
        <f>IF('Indicator Date hidden'!Y10="x","x",$Y$3-'Indicator Date hidden'!Y10)</f>
        <v>x</v>
      </c>
      <c r="Z10" s="184" t="str">
        <f>IF('Indicator Date hidden'!Z10="x","x",$Z$3-'Indicator Date hidden'!Z10)</f>
        <v>x</v>
      </c>
      <c r="AA10" s="184">
        <f>IF('Indicator Date hidden'!AA10="x","x",$AA$3-'Indicator Date hidden'!AA10)</f>
        <v>7</v>
      </c>
      <c r="AB10" s="184">
        <f>IF('Indicator Date hidden'!AB10="x","x",$AB$3-'Indicator Date hidden'!AB10)</f>
        <v>0</v>
      </c>
      <c r="AC10" s="184">
        <f>IF('Indicator Date hidden'!AC10="x","x",$AC$3-'Indicator Date hidden'!AC10)</f>
        <v>1</v>
      </c>
      <c r="AD10" s="184" t="str">
        <f>IF('Indicator Date hidden'!AD10="x","x",$AD$3-'Indicator Date hidden'!AD10)</f>
        <v>x</v>
      </c>
      <c r="AE10" s="184">
        <f>IF('Indicator Date hidden'!AE10="x","x",$AE$3-'Indicator Date hidden'!AE10)</f>
        <v>0</v>
      </c>
      <c r="AF10" s="184" t="str">
        <f>IF('Indicator Date hidden'!AF10="x","x",$AF$3-'Indicator Date hidden'!AF10)</f>
        <v>x</v>
      </c>
      <c r="AG10" s="184">
        <f>IF('Indicator Date hidden'!AG10="x","x",$AG$3-'Indicator Date hidden'!AG10)</f>
        <v>1</v>
      </c>
      <c r="AH10" s="184" t="str">
        <f>IF('Indicator Date hidden'!AH10="x","x",$AH$3-'Indicator Date hidden'!AH10)</f>
        <v>x</v>
      </c>
      <c r="AI10" s="184">
        <f>IF('Indicator Date hidden'!AI10="x","x",$AI$3-'Indicator Date hidden'!AI10)</f>
        <v>0</v>
      </c>
      <c r="AJ10" s="184">
        <f>IF('Indicator Date hidden'!AJ10="x","x",$AJ$3-'Indicator Date hidden'!AJ10)</f>
        <v>0</v>
      </c>
      <c r="AK10" s="184">
        <f>IF('Indicator Date hidden'!AK10="x","x",$AK$3-'Indicator Date hidden'!AK10)</f>
        <v>0</v>
      </c>
      <c r="AL10" s="184" t="str">
        <f>IF('Indicator Date hidden'!AL10="x","x",$AL$3-'Indicator Date hidden'!AL10)</f>
        <v>x</v>
      </c>
      <c r="AM10" s="184">
        <f>IF('Indicator Date hidden'!AM10="x","x",$AM$3-'Indicator Date hidden'!AM10)</f>
        <v>0</v>
      </c>
      <c r="AN10" s="184">
        <f>IF('Indicator Date hidden'!AN10="x","x",$AN$3-'Indicator Date hidden'!AN10)</f>
        <v>0</v>
      </c>
      <c r="AO10" s="184">
        <f>IF('Indicator Date hidden'!AO10="x","x",$AO$3-'Indicator Date hidden'!AO10)</f>
        <v>0</v>
      </c>
      <c r="AP10" s="184">
        <f>IF('Indicator Date hidden'!AP10="x","x",$AP$3-'Indicator Date hidden'!AP10)</f>
        <v>0</v>
      </c>
      <c r="AQ10" s="184">
        <f>IF('Indicator Date hidden'!AQ10="x","x",$AQ$3-'Indicator Date hidden'!AQ10)</f>
        <v>0</v>
      </c>
      <c r="AR10" s="184" t="str">
        <f>IF('Indicator Date hidden'!AR10="x","x",$AR$3-'Indicator Date hidden'!AR10)</f>
        <v>x</v>
      </c>
      <c r="AS10" s="184">
        <f>IF('Indicator Date hidden'!AS10="x","x",$AS$3-'Indicator Date hidden'!AS10)</f>
        <v>5</v>
      </c>
      <c r="AT10" s="184" t="str">
        <f>IF('Indicator Date hidden'!AT10="x","x",$AT$3-'Indicator Date hidden'!AT10)</f>
        <v>x</v>
      </c>
      <c r="AU10" s="184">
        <f>IF('Indicator Date hidden'!AU10="x","x",$AU$3-'Indicator Date hidden'!AU10)</f>
        <v>0</v>
      </c>
      <c r="AV10" s="184">
        <f>IF('Indicator Date hidden'!AV10="x","x",$AV$3-'Indicator Date hidden'!AV10)</f>
        <v>0</v>
      </c>
      <c r="AW10" s="184">
        <f>IF('Indicator Date hidden'!AW10="x","x",$AW$3-'Indicator Date hidden'!AW10)</f>
        <v>0</v>
      </c>
      <c r="AX10" s="184" t="str">
        <f>IF('Indicator Date hidden'!AX10="x","x",$AX$3-'Indicator Date hidden'!AX10)</f>
        <v>x</v>
      </c>
      <c r="AY10" s="184">
        <f>IF('Indicator Date hidden'!AY10="x","x",$AY$3-'Indicator Date hidden'!AY10)</f>
        <v>1</v>
      </c>
      <c r="AZ10" s="184">
        <f>IF('Indicator Date hidden'!AZ10="x","x",$AZ$3-'Indicator Date hidden'!AZ10)</f>
        <v>0</v>
      </c>
      <c r="BA10" s="184">
        <f>IF('Indicator Date hidden'!BA10="x","x",$BA$3-'Indicator Date hidden'!BA10)</f>
        <v>0</v>
      </c>
      <c r="BB10" s="184">
        <f>IF('Indicator Date hidden'!BB10="x","x",$BB$3-'Indicator Date hidden'!BB10)</f>
        <v>0</v>
      </c>
      <c r="BC10" s="184">
        <f>IF('Indicator Date hidden'!BC10="x","x",$BC$3-'Indicator Date hidden'!BC10)</f>
        <v>0</v>
      </c>
      <c r="BD10" s="184">
        <f>IF('Indicator Date hidden'!BD10="x","x",$BD$3-'Indicator Date hidden'!BD10)</f>
        <v>0</v>
      </c>
      <c r="BE10" s="184">
        <f>IF('Indicator Date hidden'!BE10="x","x",$BE$3-'Indicator Date hidden'!BE10)</f>
        <v>0</v>
      </c>
      <c r="BF10" s="184">
        <f>IF('Indicator Date hidden'!BF10="x","x",$BF$3-'Indicator Date hidden'!BF10)</f>
        <v>0</v>
      </c>
      <c r="BG10" s="184" t="str">
        <f>IF('Indicator Date hidden'!BG10="x","x",$BG$3-'Indicator Date hidden'!BG10)</f>
        <v>x</v>
      </c>
      <c r="BH10" s="184">
        <f>IF('Indicator Date hidden'!BH10="x","x",$BH$3-'Indicator Date hidden'!BH10)</f>
        <v>4</v>
      </c>
      <c r="BI10" s="184" t="str">
        <f>IF('Indicator Date hidden'!BI10="x","x",$BI$3-'Indicator Date hidden'!BI10)</f>
        <v>x</v>
      </c>
      <c r="BJ10" s="184">
        <f>IF('Indicator Date hidden'!BJ10="x","x",$BJ$3-'Indicator Date hidden'!BJ10)</f>
        <v>0</v>
      </c>
      <c r="BK10" s="184" t="str">
        <f>IF('Indicator Date hidden'!BK10="x","x",$BK$3-'Indicator Date hidden'!BK10)</f>
        <v>x</v>
      </c>
      <c r="BL10" s="184" t="str">
        <f>IF('Indicator Date hidden'!BL10="x","x",$BL$3-'Indicator Date hidden'!BL10)</f>
        <v>x</v>
      </c>
      <c r="BM10" s="184" t="str">
        <f>IF('Indicator Date hidden'!BM10="x","x",$BM$3-'Indicator Date hidden'!BM10)</f>
        <v>x</v>
      </c>
      <c r="BN10" s="184">
        <f>IF('Indicator Date hidden'!BN10="x","x",$BN$3-'Indicator Date hidden'!BN10)</f>
        <v>0</v>
      </c>
      <c r="BO10" s="184" t="str">
        <f>IF('Indicator Date hidden'!BO10="x","x",$BO$3-'Indicator Date hidden'!BO10)</f>
        <v>x</v>
      </c>
      <c r="BP10" s="184">
        <f>IF('Indicator Date hidden'!BP10="x","x",$BP$3-'Indicator Date hidden'!BP10)</f>
        <v>0</v>
      </c>
      <c r="BQ10" s="184">
        <f>IF('Indicator Date hidden'!BQ10="x","x",$BQ$3-'Indicator Date hidden'!BQ10)</f>
        <v>0</v>
      </c>
      <c r="BR10" s="184">
        <f>IF('Indicator Date hidden'!BR10="x","x",$BR$3-'Indicator Date hidden'!BR10)</f>
        <v>0</v>
      </c>
      <c r="BS10" s="184">
        <f>IF('Indicator Date hidden'!BS10="x","x",$BS$3-'Indicator Date hidden'!BS10)</f>
        <v>0</v>
      </c>
      <c r="BT10" s="184">
        <f>IF('Indicator Date hidden'!BT10="x","x",$BT$3-'Indicator Date hidden'!BT10)</f>
        <v>0</v>
      </c>
      <c r="BU10" s="184">
        <f>IF('Indicator Date hidden'!BU10="x","x",$BU$3-'Indicator Date hidden'!BU10)</f>
        <v>0</v>
      </c>
      <c r="BV10" s="184">
        <f>IF('Indicator Date hidden'!BV10="x","x",$BV$3-'Indicator Date hidden'!BV10)</f>
        <v>0</v>
      </c>
      <c r="BW10" s="184">
        <f>IF('Indicator Date hidden'!BW10="x","x",$BW$3-'Indicator Date hidden'!BW10)</f>
        <v>0</v>
      </c>
      <c r="BX10" s="184" t="str">
        <f>IF('Indicator Date hidden'!BX10="x","x",$BX$3-'Indicator Date hidden'!BX10)</f>
        <v>x</v>
      </c>
      <c r="BY10" s="184">
        <f>IF('Indicator Date hidden'!BY10="x","x",$BY$3-'Indicator Date hidden'!BY10)</f>
        <v>0</v>
      </c>
      <c r="BZ10" s="184" t="str">
        <f>IF('Indicator Date hidden'!BZ10="x","x",$BZ$3-'Indicator Date hidden'!BZ10)</f>
        <v>x</v>
      </c>
      <c r="CA10" s="184">
        <f>IF('Indicator Date hidden'!CA10="x","x",$CA$3-'Indicator Date hidden'!CA10)</f>
        <v>0</v>
      </c>
      <c r="CB10" s="184">
        <f>IF('Indicator Date hidden'!CB10="x","x",$CB$3-'Indicator Date hidden'!CB10)</f>
        <v>0</v>
      </c>
      <c r="CC10" s="184">
        <f>IF('Indicator Date hidden'!CC10="x","x",$CC$3-'Indicator Date hidden'!CC10)</f>
        <v>0</v>
      </c>
      <c r="CD10" s="184">
        <f>IF('Indicator Date hidden'!CD10="x","x",$CD$3-'Indicator Date hidden'!CD10)</f>
        <v>0</v>
      </c>
      <c r="CE10" s="184">
        <f>IF('Indicator Date hidden'!CE10="x","x",$CE$3-'Indicator Date hidden'!CE10)</f>
        <v>0</v>
      </c>
      <c r="CF10" s="184">
        <f>IF('Indicator Date hidden'!CF10="x","x",$CF$3-'Indicator Date hidden'!CF10)</f>
        <v>0</v>
      </c>
      <c r="CG10" s="185">
        <f t="shared" si="0"/>
        <v>19</v>
      </c>
      <c r="CH10" s="186">
        <f t="shared" si="4"/>
        <v>0.23456790123456789</v>
      </c>
      <c r="CI10" s="185">
        <f t="shared" si="1"/>
        <v>6</v>
      </c>
      <c r="CJ10" s="186">
        <f t="shared" si="2"/>
        <v>1.1683279652456326</v>
      </c>
      <c r="CK10" s="187">
        <f t="shared" si="3"/>
        <v>0</v>
      </c>
    </row>
    <row r="11" spans="1:89" x14ac:dyDescent="0.25">
      <c r="A11" s="3" t="str">
        <f>VLOOKUP(C11,Regions!B$3:H$35,7,FALSE)</f>
        <v>Caribbean</v>
      </c>
      <c r="B11" s="119" t="s">
        <v>36</v>
      </c>
      <c r="C11" s="102" t="s">
        <v>35</v>
      </c>
      <c r="D11" s="184">
        <f>IF('Indicator Date hidden'!D11="x","x",$D$3-'Indicator Date hidden'!D11)</f>
        <v>0</v>
      </c>
      <c r="E11" s="184">
        <f>IF('Indicator Date hidden'!E11="x","x",$E$3-'Indicator Date hidden'!E11)</f>
        <v>0</v>
      </c>
      <c r="F11" s="184">
        <f>IF('Indicator Date hidden'!F11="x","x",$F$3-'Indicator Date hidden'!F11)</f>
        <v>0</v>
      </c>
      <c r="G11" s="184">
        <f>IF('Indicator Date hidden'!G11="x","x",$G$3-'Indicator Date hidden'!G11)</f>
        <v>0</v>
      </c>
      <c r="H11" s="184">
        <f>IF('Indicator Date hidden'!H11="x","x",$H$3-'Indicator Date hidden'!H11)</f>
        <v>0</v>
      </c>
      <c r="I11" s="184">
        <f>IF('Indicator Date hidden'!I11="x","x",$I$3-'Indicator Date hidden'!I11)</f>
        <v>0</v>
      </c>
      <c r="J11" s="184">
        <f>IF('Indicator Date hidden'!J11="x","x",$J$3-'Indicator Date hidden'!J11)</f>
        <v>0</v>
      </c>
      <c r="K11" s="184">
        <f>IF('Indicator Date hidden'!K11="x","x",$K$3-'Indicator Date hidden'!K11)</f>
        <v>0</v>
      </c>
      <c r="L11" s="184">
        <f>IF('Indicator Date hidden'!L11="x","x",$L$3-'Indicator Date hidden'!L11)</f>
        <v>0</v>
      </c>
      <c r="M11" s="184">
        <f>IF('Indicator Date hidden'!M11="x","x",$M$3-'Indicator Date hidden'!M11)</f>
        <v>0</v>
      </c>
      <c r="N11" s="184">
        <f>IF('Indicator Date hidden'!N11="x","x",$N$3-'Indicator Date hidden'!N11)</f>
        <v>0</v>
      </c>
      <c r="O11" s="184">
        <f>IF('Indicator Date hidden'!O11="x","x",$O$3-'Indicator Date hidden'!O11)</f>
        <v>0</v>
      </c>
      <c r="P11" s="184">
        <f>IF('Indicator Date hidden'!P11="x","x",$P$3-'Indicator Date hidden'!P11)</f>
        <v>5</v>
      </c>
      <c r="Q11" s="184">
        <f>IF('Indicator Date hidden'!Q11="x","x",$Q$3-'Indicator Date hidden'!Q11)</f>
        <v>0</v>
      </c>
      <c r="R11" s="184">
        <f>IF('Indicator Date hidden'!R11="x","x",$R$3-'Indicator Date hidden'!R11)</f>
        <v>0</v>
      </c>
      <c r="S11" s="184">
        <f>IF('Indicator Date hidden'!S11="x","x",$S$3-'Indicator Date hidden'!S11)</f>
        <v>0</v>
      </c>
      <c r="T11" s="184">
        <f>IF('Indicator Date hidden'!T11="x","x",$T$3-'Indicator Date hidden'!T11)</f>
        <v>0</v>
      </c>
      <c r="U11" s="184">
        <f>IF('Indicator Date hidden'!U11="x","x",$U$3-'Indicator Date hidden'!U11)</f>
        <v>2</v>
      </c>
      <c r="V11" s="184">
        <f>IF('Indicator Date hidden'!V11="x","x",$V$3-'Indicator Date hidden'!V11)</f>
        <v>2</v>
      </c>
      <c r="W11" s="184">
        <f>IF('Indicator Date hidden'!W11="x","x",$W$3-'Indicator Date hidden'!W11)</f>
        <v>0</v>
      </c>
      <c r="X11" s="184">
        <f>IF('Indicator Date hidden'!X11="x","x",$X$3-'Indicator Date hidden'!X11)</f>
        <v>0</v>
      </c>
      <c r="Y11" s="184">
        <f>IF('Indicator Date hidden'!Y11="x","x",$Y$3-'Indicator Date hidden'!Y11)</f>
        <v>2</v>
      </c>
      <c r="Z11" s="184">
        <f>IF('Indicator Date hidden'!Z11="x","x",$Z$3-'Indicator Date hidden'!Z11)</f>
        <v>2</v>
      </c>
      <c r="AA11" s="184">
        <f>IF('Indicator Date hidden'!AA11="x","x",$AA$3-'Indicator Date hidden'!AA11)</f>
        <v>3</v>
      </c>
      <c r="AB11" s="184">
        <f>IF('Indicator Date hidden'!AB11="x","x",$AB$3-'Indicator Date hidden'!AB11)</f>
        <v>0</v>
      </c>
      <c r="AC11" s="184">
        <f>IF('Indicator Date hidden'!AC11="x","x",$AC$3-'Indicator Date hidden'!AC11)</f>
        <v>0</v>
      </c>
      <c r="AD11" s="184" t="str">
        <f>IF('Indicator Date hidden'!AD11="x","x",$AD$3-'Indicator Date hidden'!AD11)</f>
        <v>x</v>
      </c>
      <c r="AE11" s="184">
        <f>IF('Indicator Date hidden'!AE11="x","x",$AE$3-'Indicator Date hidden'!AE11)</f>
        <v>0</v>
      </c>
      <c r="AF11" s="184">
        <f>IF('Indicator Date hidden'!AF11="x","x",$AF$3-'Indicator Date hidden'!AF11)</f>
        <v>3</v>
      </c>
      <c r="AG11" s="184">
        <f>IF('Indicator Date hidden'!AG11="x","x",$AG$3-'Indicator Date hidden'!AG11)</f>
        <v>0</v>
      </c>
      <c r="AH11" s="184">
        <f>IF('Indicator Date hidden'!AH11="x","x",$AH$3-'Indicator Date hidden'!AH11)</f>
        <v>0</v>
      </c>
      <c r="AI11" s="184">
        <f>IF('Indicator Date hidden'!AI11="x","x",$AI$3-'Indicator Date hidden'!AI11)</f>
        <v>0</v>
      </c>
      <c r="AJ11" s="184">
        <f>IF('Indicator Date hidden'!AJ11="x","x",$AJ$3-'Indicator Date hidden'!AJ11)</f>
        <v>0</v>
      </c>
      <c r="AK11" s="184">
        <f>IF('Indicator Date hidden'!AK11="x","x",$AK$3-'Indicator Date hidden'!AK11)</f>
        <v>0</v>
      </c>
      <c r="AL11" s="184">
        <f>IF('Indicator Date hidden'!AL11="x","x",$AL$3-'Indicator Date hidden'!AL11)</f>
        <v>0</v>
      </c>
      <c r="AM11" s="184">
        <f>IF('Indicator Date hidden'!AM11="x","x",$AM$3-'Indicator Date hidden'!AM11)</f>
        <v>0</v>
      </c>
      <c r="AN11" s="184">
        <f>IF('Indicator Date hidden'!AN11="x","x",$AN$3-'Indicator Date hidden'!AN11)</f>
        <v>0</v>
      </c>
      <c r="AO11" s="184">
        <f>IF('Indicator Date hidden'!AO11="x","x",$AO$3-'Indicator Date hidden'!AO11)</f>
        <v>0</v>
      </c>
      <c r="AP11" s="184">
        <f>IF('Indicator Date hidden'!AP11="x","x",$AP$3-'Indicator Date hidden'!AP11)</f>
        <v>0</v>
      </c>
      <c r="AQ11" s="184">
        <f>IF('Indicator Date hidden'!AQ11="x","x",$AQ$3-'Indicator Date hidden'!AQ11)</f>
        <v>0</v>
      </c>
      <c r="AR11" s="184">
        <f>IF('Indicator Date hidden'!AR11="x","x",$AR$3-'Indicator Date hidden'!AR11)</f>
        <v>0</v>
      </c>
      <c r="AS11" s="184">
        <f>IF('Indicator Date hidden'!AS11="x","x",$AS$3-'Indicator Date hidden'!AS11)</f>
        <v>1</v>
      </c>
      <c r="AT11" s="184">
        <f>IF('Indicator Date hidden'!AT11="x","x",$AT$3-'Indicator Date hidden'!AT11)</f>
        <v>0</v>
      </c>
      <c r="AU11" s="184">
        <f>IF('Indicator Date hidden'!AU11="x","x",$AU$3-'Indicator Date hidden'!AU11)</f>
        <v>0</v>
      </c>
      <c r="AV11" s="184">
        <f>IF('Indicator Date hidden'!AV11="x","x",$AV$3-'Indicator Date hidden'!AV11)</f>
        <v>0</v>
      </c>
      <c r="AW11" s="184">
        <f>IF('Indicator Date hidden'!AW11="x","x",$AW$3-'Indicator Date hidden'!AW11)</f>
        <v>0</v>
      </c>
      <c r="AX11" s="184">
        <f>IF('Indicator Date hidden'!AX11="x","x",$AX$3-'Indicator Date hidden'!AX11)</f>
        <v>0</v>
      </c>
      <c r="AY11" s="184">
        <f>IF('Indicator Date hidden'!AY11="x","x",$AY$3-'Indicator Date hidden'!AY11)</f>
        <v>1</v>
      </c>
      <c r="AZ11" s="184">
        <f>IF('Indicator Date hidden'!AZ11="x","x",$AZ$3-'Indicator Date hidden'!AZ11)</f>
        <v>0</v>
      </c>
      <c r="BA11" s="184">
        <f>IF('Indicator Date hidden'!BA11="x","x",$BA$3-'Indicator Date hidden'!BA11)</f>
        <v>0</v>
      </c>
      <c r="BB11" s="184">
        <f>IF('Indicator Date hidden'!BB11="x","x",$BB$3-'Indicator Date hidden'!BB11)</f>
        <v>0</v>
      </c>
      <c r="BC11" s="184">
        <f>IF('Indicator Date hidden'!BC11="x","x",$BC$3-'Indicator Date hidden'!BC11)</f>
        <v>0</v>
      </c>
      <c r="BD11" s="184">
        <f>IF('Indicator Date hidden'!BD11="x","x",$BD$3-'Indicator Date hidden'!BD11)</f>
        <v>0</v>
      </c>
      <c r="BE11" s="184">
        <f>IF('Indicator Date hidden'!BE11="x","x",$BE$3-'Indicator Date hidden'!BE11)</f>
        <v>0</v>
      </c>
      <c r="BF11" s="184">
        <f>IF('Indicator Date hidden'!BF11="x","x",$BF$3-'Indicator Date hidden'!BF11)</f>
        <v>0</v>
      </c>
      <c r="BG11" s="184">
        <f>IF('Indicator Date hidden'!BG11="x","x",$BG$3-'Indicator Date hidden'!BG11)</f>
        <v>0</v>
      </c>
      <c r="BH11" s="184">
        <f>IF('Indicator Date hidden'!BH11="x","x",$BH$3-'Indicator Date hidden'!BH11)</f>
        <v>4</v>
      </c>
      <c r="BI11" s="184">
        <f>IF('Indicator Date hidden'!BI11="x","x",$BI$3-'Indicator Date hidden'!BI11)</f>
        <v>3</v>
      </c>
      <c r="BJ11" s="184">
        <f>IF('Indicator Date hidden'!BJ11="x","x",$BJ$3-'Indicator Date hidden'!BJ11)</f>
        <v>0</v>
      </c>
      <c r="BK11" s="184">
        <f>IF('Indicator Date hidden'!BK11="x","x",$BK$3-'Indicator Date hidden'!BK11)</f>
        <v>0</v>
      </c>
      <c r="BL11" s="184" t="str">
        <f>IF('Indicator Date hidden'!BL11="x","x",$BL$3-'Indicator Date hidden'!BL11)</f>
        <v>x</v>
      </c>
      <c r="BM11" s="184" t="str">
        <f>IF('Indicator Date hidden'!BM11="x","x",$BM$3-'Indicator Date hidden'!BM11)</f>
        <v>x</v>
      </c>
      <c r="BN11" s="184">
        <f>IF('Indicator Date hidden'!BN11="x","x",$BN$3-'Indicator Date hidden'!BN11)</f>
        <v>2</v>
      </c>
      <c r="BO11" s="184">
        <f>IF('Indicator Date hidden'!BO11="x","x",$BO$3-'Indicator Date hidden'!BO11)</f>
        <v>0</v>
      </c>
      <c r="BP11" s="184">
        <f>IF('Indicator Date hidden'!BP11="x","x",$BP$3-'Indicator Date hidden'!BP11)</f>
        <v>0</v>
      </c>
      <c r="BQ11" s="184">
        <f>IF('Indicator Date hidden'!BQ11="x","x",$BQ$3-'Indicator Date hidden'!BQ11)</f>
        <v>0</v>
      </c>
      <c r="BR11" s="184">
        <f>IF('Indicator Date hidden'!BR11="x","x",$BR$3-'Indicator Date hidden'!BR11)</f>
        <v>0</v>
      </c>
      <c r="BS11" s="184">
        <f>IF('Indicator Date hidden'!BS11="x","x",$BS$3-'Indicator Date hidden'!BS11)</f>
        <v>0</v>
      </c>
      <c r="BT11" s="184">
        <f>IF('Indicator Date hidden'!BT11="x","x",$BT$3-'Indicator Date hidden'!BT11)</f>
        <v>0</v>
      </c>
      <c r="BU11" s="184">
        <f>IF('Indicator Date hidden'!BU11="x","x",$BU$3-'Indicator Date hidden'!BU11)</f>
        <v>0</v>
      </c>
      <c r="BV11" s="184">
        <f>IF('Indicator Date hidden'!BV11="x","x",$BV$3-'Indicator Date hidden'!BV11)</f>
        <v>0</v>
      </c>
      <c r="BW11" s="184">
        <f>IF('Indicator Date hidden'!BW11="x","x",$BW$3-'Indicator Date hidden'!BW11)</f>
        <v>0</v>
      </c>
      <c r="BX11" s="184" t="str">
        <f>IF('Indicator Date hidden'!BX11="x","x",$BX$3-'Indicator Date hidden'!BX11)</f>
        <v>x</v>
      </c>
      <c r="BY11" s="184" t="str">
        <f>IF('Indicator Date hidden'!BY11="x","x",$BY$3-'Indicator Date hidden'!BY11)</f>
        <v>x</v>
      </c>
      <c r="BZ11" s="184">
        <f>IF('Indicator Date hidden'!BZ11="x","x",$BZ$3-'Indicator Date hidden'!BZ11)</f>
        <v>2</v>
      </c>
      <c r="CA11" s="184">
        <f>IF('Indicator Date hidden'!CA11="x","x",$CA$3-'Indicator Date hidden'!CA11)</f>
        <v>0</v>
      </c>
      <c r="CB11" s="184">
        <f>IF('Indicator Date hidden'!CB11="x","x",$CB$3-'Indicator Date hidden'!CB11)</f>
        <v>0</v>
      </c>
      <c r="CC11" s="184">
        <f>IF('Indicator Date hidden'!CC11="x","x",$CC$3-'Indicator Date hidden'!CC11)</f>
        <v>0</v>
      </c>
      <c r="CD11" s="184">
        <f>IF('Indicator Date hidden'!CD11="x","x",$CD$3-'Indicator Date hidden'!CD11)</f>
        <v>0</v>
      </c>
      <c r="CE11" s="184">
        <f>IF('Indicator Date hidden'!CE11="x","x",$CE$3-'Indicator Date hidden'!CE11)</f>
        <v>0</v>
      </c>
      <c r="CF11" s="184">
        <f>IF('Indicator Date hidden'!CF11="x","x",$CF$3-'Indicator Date hidden'!CF11)</f>
        <v>0</v>
      </c>
      <c r="CG11" s="185">
        <f t="shared" si="0"/>
        <v>32</v>
      </c>
      <c r="CH11" s="186">
        <f t="shared" si="4"/>
        <v>0.39506172839506171</v>
      </c>
      <c r="CI11" s="185">
        <f t="shared" si="1"/>
        <v>13</v>
      </c>
      <c r="CJ11" s="186">
        <f t="shared" si="2"/>
        <v>1.0293477481898918</v>
      </c>
      <c r="CK11" s="187">
        <f t="shared" si="3"/>
        <v>0</v>
      </c>
    </row>
    <row r="12" spans="1:89" x14ac:dyDescent="0.25">
      <c r="A12" s="3" t="str">
        <f>VLOOKUP(C12,Regions!B$3:H$35,7,FALSE)</f>
        <v>Caribbean</v>
      </c>
      <c r="B12" s="119" t="s">
        <v>40</v>
      </c>
      <c r="C12" s="102" t="s">
        <v>39</v>
      </c>
      <c r="D12" s="184">
        <f>IF('Indicator Date hidden'!D12="x","x",$D$3-'Indicator Date hidden'!D12)</f>
        <v>0</v>
      </c>
      <c r="E12" s="184">
        <f>IF('Indicator Date hidden'!E12="x","x",$E$3-'Indicator Date hidden'!E12)</f>
        <v>0</v>
      </c>
      <c r="F12" s="184">
        <f>IF('Indicator Date hidden'!F12="x","x",$F$3-'Indicator Date hidden'!F12)</f>
        <v>0</v>
      </c>
      <c r="G12" s="184">
        <f>IF('Indicator Date hidden'!G12="x","x",$G$3-'Indicator Date hidden'!G12)</f>
        <v>0</v>
      </c>
      <c r="H12" s="184">
        <f>IF('Indicator Date hidden'!H12="x","x",$H$3-'Indicator Date hidden'!H12)</f>
        <v>0</v>
      </c>
      <c r="I12" s="184">
        <f>IF('Indicator Date hidden'!I12="x","x",$I$3-'Indicator Date hidden'!I12)</f>
        <v>0</v>
      </c>
      <c r="J12" s="184">
        <f>IF('Indicator Date hidden'!J12="x","x",$J$3-'Indicator Date hidden'!J12)</f>
        <v>0</v>
      </c>
      <c r="K12" s="184">
        <f>IF('Indicator Date hidden'!K12="x","x",$K$3-'Indicator Date hidden'!K12)</f>
        <v>0</v>
      </c>
      <c r="L12" s="184">
        <f>IF('Indicator Date hidden'!L12="x","x",$L$3-'Indicator Date hidden'!L12)</f>
        <v>0</v>
      </c>
      <c r="M12" s="184">
        <f>IF('Indicator Date hidden'!M12="x","x",$M$3-'Indicator Date hidden'!M12)</f>
        <v>0</v>
      </c>
      <c r="N12" s="184">
        <f>IF('Indicator Date hidden'!N12="x","x",$N$3-'Indicator Date hidden'!N12)</f>
        <v>0</v>
      </c>
      <c r="O12" s="184">
        <f>IF('Indicator Date hidden'!O12="x","x",$O$3-'Indicator Date hidden'!O12)</f>
        <v>0</v>
      </c>
      <c r="P12" s="184" t="str">
        <f>IF('Indicator Date hidden'!P12="x","x",$P$3-'Indicator Date hidden'!P12)</f>
        <v>x</v>
      </c>
      <c r="Q12" s="184">
        <f>IF('Indicator Date hidden'!Q12="x","x",$Q$3-'Indicator Date hidden'!Q12)</f>
        <v>0</v>
      </c>
      <c r="R12" s="184">
        <f>IF('Indicator Date hidden'!R12="x","x",$R$3-'Indicator Date hidden'!R12)</f>
        <v>0</v>
      </c>
      <c r="S12" s="184">
        <f>IF('Indicator Date hidden'!S12="x","x",$S$3-'Indicator Date hidden'!S12)</f>
        <v>0</v>
      </c>
      <c r="T12" s="184">
        <f>IF('Indicator Date hidden'!T12="x","x",$T$3-'Indicator Date hidden'!T12)</f>
        <v>0</v>
      </c>
      <c r="U12" s="184">
        <f>IF('Indicator Date hidden'!U12="x","x",$U$3-'Indicator Date hidden'!U12)</f>
        <v>0</v>
      </c>
      <c r="V12" s="184">
        <f>IF('Indicator Date hidden'!V12="x","x",$V$3-'Indicator Date hidden'!V12)</f>
        <v>0</v>
      </c>
      <c r="W12" s="184">
        <f>IF('Indicator Date hidden'!W12="x","x",$W$3-'Indicator Date hidden'!W12)</f>
        <v>0</v>
      </c>
      <c r="X12" s="184">
        <f>IF('Indicator Date hidden'!X12="x","x",$X$3-'Indicator Date hidden'!X12)</f>
        <v>0</v>
      </c>
      <c r="Y12" s="184">
        <f>IF('Indicator Date hidden'!Y12="x","x",$Y$3-'Indicator Date hidden'!Y12)</f>
        <v>4</v>
      </c>
      <c r="Z12" s="184">
        <f>IF('Indicator Date hidden'!Z12="x","x",$Z$3-'Indicator Date hidden'!Z12)</f>
        <v>4</v>
      </c>
      <c r="AA12" s="184">
        <f>IF('Indicator Date hidden'!AA12="x","x",$AA$3-'Indicator Date hidden'!AA12)</f>
        <v>3</v>
      </c>
      <c r="AB12" s="184">
        <f>IF('Indicator Date hidden'!AB12="x","x",$AB$3-'Indicator Date hidden'!AB12)</f>
        <v>0</v>
      </c>
      <c r="AC12" s="184">
        <f>IF('Indicator Date hidden'!AC12="x","x",$AC$3-'Indicator Date hidden'!AC12)</f>
        <v>0</v>
      </c>
      <c r="AD12" s="184">
        <f>IF('Indicator Date hidden'!AD12="x","x",$AD$3-'Indicator Date hidden'!AD12)</f>
        <v>2</v>
      </c>
      <c r="AE12" s="184">
        <f>IF('Indicator Date hidden'!AE12="x","x",$AE$3-'Indicator Date hidden'!AE12)</f>
        <v>0</v>
      </c>
      <c r="AF12" s="184">
        <f>IF('Indicator Date hidden'!AF12="x","x",$AF$3-'Indicator Date hidden'!AF12)</f>
        <v>3</v>
      </c>
      <c r="AG12" s="184">
        <f>IF('Indicator Date hidden'!AG12="x","x",$AG$3-'Indicator Date hidden'!AG12)</f>
        <v>1</v>
      </c>
      <c r="AH12" s="184">
        <f>IF('Indicator Date hidden'!AH12="x","x",$AH$3-'Indicator Date hidden'!AH12)</f>
        <v>6</v>
      </c>
      <c r="AI12" s="184">
        <f>IF('Indicator Date hidden'!AI12="x","x",$AI$3-'Indicator Date hidden'!AI12)</f>
        <v>0</v>
      </c>
      <c r="AJ12" s="184">
        <f>IF('Indicator Date hidden'!AJ12="x","x",$AJ$3-'Indicator Date hidden'!AJ12)</f>
        <v>0</v>
      </c>
      <c r="AK12" s="184">
        <f>IF('Indicator Date hidden'!AK12="x","x",$AK$3-'Indicator Date hidden'!AK12)</f>
        <v>0</v>
      </c>
      <c r="AL12" s="184">
        <f>IF('Indicator Date hidden'!AL12="x","x",$AL$3-'Indicator Date hidden'!AL12)</f>
        <v>0</v>
      </c>
      <c r="AM12" s="184">
        <f>IF('Indicator Date hidden'!AM12="x","x",$AM$3-'Indicator Date hidden'!AM12)</f>
        <v>0</v>
      </c>
      <c r="AN12" s="184">
        <f>IF('Indicator Date hidden'!AN12="x","x",$AN$3-'Indicator Date hidden'!AN12)</f>
        <v>0</v>
      </c>
      <c r="AO12" s="184">
        <f>IF('Indicator Date hidden'!AO12="x","x",$AO$3-'Indicator Date hidden'!AO12)</f>
        <v>0</v>
      </c>
      <c r="AP12" s="184">
        <f>IF('Indicator Date hidden'!AP12="x","x",$AP$3-'Indicator Date hidden'!AP12)</f>
        <v>0</v>
      </c>
      <c r="AQ12" s="184">
        <f>IF('Indicator Date hidden'!AQ12="x","x",$AQ$3-'Indicator Date hidden'!AQ12)</f>
        <v>0</v>
      </c>
      <c r="AR12" s="184">
        <f>IF('Indicator Date hidden'!AR12="x","x",$AR$3-'Indicator Date hidden'!AR12)</f>
        <v>0</v>
      </c>
      <c r="AS12" s="184">
        <f>IF('Indicator Date hidden'!AS12="x","x",$AS$3-'Indicator Date hidden'!AS12)</f>
        <v>9</v>
      </c>
      <c r="AT12" s="184" t="str">
        <f>IF('Indicator Date hidden'!AT12="x","x",$AT$3-'Indicator Date hidden'!AT12)</f>
        <v>x</v>
      </c>
      <c r="AU12" s="184">
        <f>IF('Indicator Date hidden'!AU12="x","x",$AU$3-'Indicator Date hidden'!AU12)</f>
        <v>0</v>
      </c>
      <c r="AV12" s="184">
        <f>IF('Indicator Date hidden'!AV12="x","x",$AV$3-'Indicator Date hidden'!AV12)</f>
        <v>0</v>
      </c>
      <c r="AW12" s="184">
        <f>IF('Indicator Date hidden'!AW12="x","x",$AW$3-'Indicator Date hidden'!AW12)</f>
        <v>0</v>
      </c>
      <c r="AX12" s="184" t="str">
        <f>IF('Indicator Date hidden'!AX12="x","x",$AX$3-'Indicator Date hidden'!AX12)</f>
        <v>x</v>
      </c>
      <c r="AY12" s="184">
        <f>IF('Indicator Date hidden'!AY12="x","x",$AY$3-'Indicator Date hidden'!AY12)</f>
        <v>1</v>
      </c>
      <c r="AZ12" s="184">
        <f>IF('Indicator Date hidden'!AZ12="x","x",$AZ$3-'Indicator Date hidden'!AZ12)</f>
        <v>0</v>
      </c>
      <c r="BA12" s="184">
        <f>IF('Indicator Date hidden'!BA12="x","x",$BA$3-'Indicator Date hidden'!BA12)</f>
        <v>0</v>
      </c>
      <c r="BB12" s="184">
        <f>IF('Indicator Date hidden'!BB12="x","x",$BB$3-'Indicator Date hidden'!BB12)</f>
        <v>0</v>
      </c>
      <c r="BC12" s="184">
        <f>IF('Indicator Date hidden'!BC12="x","x",$BC$3-'Indicator Date hidden'!BC12)</f>
        <v>0</v>
      </c>
      <c r="BD12" s="184">
        <f>IF('Indicator Date hidden'!BD12="x","x",$BD$3-'Indicator Date hidden'!BD12)</f>
        <v>0</v>
      </c>
      <c r="BE12" s="184">
        <f>IF('Indicator Date hidden'!BE12="x","x",$BE$3-'Indicator Date hidden'!BE12)</f>
        <v>0</v>
      </c>
      <c r="BF12" s="184">
        <f>IF('Indicator Date hidden'!BF12="x","x",$BF$3-'Indicator Date hidden'!BF12)</f>
        <v>0</v>
      </c>
      <c r="BG12" s="184">
        <f>IF('Indicator Date hidden'!BG12="x","x",$BG$3-'Indicator Date hidden'!BG12)</f>
        <v>0</v>
      </c>
      <c r="BH12" s="184">
        <f>IF('Indicator Date hidden'!BH12="x","x",$BH$3-'Indicator Date hidden'!BH12)</f>
        <v>4</v>
      </c>
      <c r="BI12" s="184">
        <f>IF('Indicator Date hidden'!BI12="x","x",$BI$3-'Indicator Date hidden'!BI12)</f>
        <v>5</v>
      </c>
      <c r="BJ12" s="184">
        <f>IF('Indicator Date hidden'!BJ12="x","x",$BJ$3-'Indicator Date hidden'!BJ12)</f>
        <v>0</v>
      </c>
      <c r="BK12" s="184">
        <f>IF('Indicator Date hidden'!BK12="x","x",$BK$3-'Indicator Date hidden'!BK12)</f>
        <v>0</v>
      </c>
      <c r="BL12" s="184">
        <f>IF('Indicator Date hidden'!BL12="x","x",$BL$3-'Indicator Date hidden'!BL12)</f>
        <v>3</v>
      </c>
      <c r="BM12" s="184" t="str">
        <f>IF('Indicator Date hidden'!BM12="x","x",$BM$3-'Indicator Date hidden'!BM12)</f>
        <v>x</v>
      </c>
      <c r="BN12" s="184">
        <f>IF('Indicator Date hidden'!BN12="x","x",$BN$3-'Indicator Date hidden'!BN12)</f>
        <v>2</v>
      </c>
      <c r="BO12" s="184">
        <f>IF('Indicator Date hidden'!BO12="x","x",$BO$3-'Indicator Date hidden'!BO12)</f>
        <v>0</v>
      </c>
      <c r="BP12" s="184">
        <f>IF('Indicator Date hidden'!BP12="x","x",$BP$3-'Indicator Date hidden'!BP12)</f>
        <v>0</v>
      </c>
      <c r="BQ12" s="184">
        <f>IF('Indicator Date hidden'!BQ12="x","x",$BQ$3-'Indicator Date hidden'!BQ12)</f>
        <v>0</v>
      </c>
      <c r="BR12" s="184">
        <f>IF('Indicator Date hidden'!BR12="x","x",$BR$3-'Indicator Date hidden'!BR12)</f>
        <v>0</v>
      </c>
      <c r="BS12" s="184">
        <f>IF('Indicator Date hidden'!BS12="x","x",$BS$3-'Indicator Date hidden'!BS12)</f>
        <v>0</v>
      </c>
      <c r="BT12" s="184">
        <f>IF('Indicator Date hidden'!BT12="x","x",$BT$3-'Indicator Date hidden'!BT12)</f>
        <v>0</v>
      </c>
      <c r="BU12" s="184">
        <f>IF('Indicator Date hidden'!BU12="x","x",$BU$3-'Indicator Date hidden'!BU12)</f>
        <v>0</v>
      </c>
      <c r="BV12" s="184">
        <f>IF('Indicator Date hidden'!BV12="x","x",$BV$3-'Indicator Date hidden'!BV12)</f>
        <v>0</v>
      </c>
      <c r="BW12" s="184">
        <f>IF('Indicator Date hidden'!BW12="x","x",$BW$3-'Indicator Date hidden'!BW12)</f>
        <v>0</v>
      </c>
      <c r="BX12" s="184">
        <f>IF('Indicator Date hidden'!BX12="x","x",$BX$3-'Indicator Date hidden'!BX12)</f>
        <v>0</v>
      </c>
      <c r="BY12" s="184" t="str">
        <f>IF('Indicator Date hidden'!BY12="x","x",$BY$3-'Indicator Date hidden'!BY12)</f>
        <v>x</v>
      </c>
      <c r="BZ12" s="184">
        <f>IF('Indicator Date hidden'!BZ12="x","x",$BZ$3-'Indicator Date hidden'!BZ12)</f>
        <v>3</v>
      </c>
      <c r="CA12" s="184">
        <f>IF('Indicator Date hidden'!CA12="x","x",$CA$3-'Indicator Date hidden'!CA12)</f>
        <v>0</v>
      </c>
      <c r="CB12" s="184">
        <f>IF('Indicator Date hidden'!CB12="x","x",$CB$3-'Indicator Date hidden'!CB12)</f>
        <v>0</v>
      </c>
      <c r="CC12" s="184">
        <f>IF('Indicator Date hidden'!CC12="x","x",$CC$3-'Indicator Date hidden'!CC12)</f>
        <v>0</v>
      </c>
      <c r="CD12" s="184">
        <f>IF('Indicator Date hidden'!CD12="x","x",$CD$3-'Indicator Date hidden'!CD12)</f>
        <v>0</v>
      </c>
      <c r="CE12" s="184">
        <f>IF('Indicator Date hidden'!CE12="x","x",$CE$3-'Indicator Date hidden'!CE12)</f>
        <v>0</v>
      </c>
      <c r="CF12" s="184">
        <f>IF('Indicator Date hidden'!CF12="x","x",$CF$3-'Indicator Date hidden'!CF12)</f>
        <v>0</v>
      </c>
      <c r="CG12" s="185">
        <f t="shared" si="0"/>
        <v>50</v>
      </c>
      <c r="CH12" s="186">
        <f t="shared" si="4"/>
        <v>0.61728395061728392</v>
      </c>
      <c r="CI12" s="185">
        <f t="shared" si="1"/>
        <v>14</v>
      </c>
      <c r="CJ12" s="186">
        <f t="shared" si="2"/>
        <v>1.634759209526037</v>
      </c>
      <c r="CK12" s="187">
        <f t="shared" si="3"/>
        <v>0</v>
      </c>
    </row>
    <row r="13" spans="1:89" x14ac:dyDescent="0.25">
      <c r="A13" s="3" t="str">
        <f>VLOOKUP(C13,Regions!B$3:H$35,7,FALSE)</f>
        <v>Caribbean</v>
      </c>
      <c r="B13" s="119" t="s">
        <v>52</v>
      </c>
      <c r="C13" s="102" t="s">
        <v>51</v>
      </c>
      <c r="D13" s="184">
        <f>IF('Indicator Date hidden'!D13="x","x",$D$3-'Indicator Date hidden'!D13)</f>
        <v>0</v>
      </c>
      <c r="E13" s="184">
        <f>IF('Indicator Date hidden'!E13="x","x",$E$3-'Indicator Date hidden'!E13)</f>
        <v>0</v>
      </c>
      <c r="F13" s="184">
        <f>IF('Indicator Date hidden'!F13="x","x",$F$3-'Indicator Date hidden'!F13)</f>
        <v>0</v>
      </c>
      <c r="G13" s="184">
        <f>IF('Indicator Date hidden'!G13="x","x",$G$3-'Indicator Date hidden'!G13)</f>
        <v>0</v>
      </c>
      <c r="H13" s="184">
        <f>IF('Indicator Date hidden'!H13="x","x",$H$3-'Indicator Date hidden'!H13)</f>
        <v>0</v>
      </c>
      <c r="I13" s="184">
        <f>IF('Indicator Date hidden'!I13="x","x",$I$3-'Indicator Date hidden'!I13)</f>
        <v>0</v>
      </c>
      <c r="J13" s="184">
        <f>IF('Indicator Date hidden'!J13="x","x",$J$3-'Indicator Date hidden'!J13)</f>
        <v>0</v>
      </c>
      <c r="K13" s="184">
        <f>IF('Indicator Date hidden'!K13="x","x",$K$3-'Indicator Date hidden'!K13)</f>
        <v>0</v>
      </c>
      <c r="L13" s="184">
        <f>IF('Indicator Date hidden'!L13="x","x",$L$3-'Indicator Date hidden'!L13)</f>
        <v>0</v>
      </c>
      <c r="M13" s="184">
        <f>IF('Indicator Date hidden'!M13="x","x",$M$3-'Indicator Date hidden'!M13)</f>
        <v>0</v>
      </c>
      <c r="N13" s="184">
        <f>IF('Indicator Date hidden'!N13="x","x",$N$3-'Indicator Date hidden'!N13)</f>
        <v>0</v>
      </c>
      <c r="O13" s="184">
        <f>IF('Indicator Date hidden'!O13="x","x",$O$3-'Indicator Date hidden'!O13)</f>
        <v>0</v>
      </c>
      <c r="P13" s="184">
        <f>IF('Indicator Date hidden'!P13="x","x",$P$3-'Indicator Date hidden'!P13)</f>
        <v>2</v>
      </c>
      <c r="Q13" s="184">
        <f>IF('Indicator Date hidden'!Q13="x","x",$Q$3-'Indicator Date hidden'!Q13)</f>
        <v>0</v>
      </c>
      <c r="R13" s="184">
        <f>IF('Indicator Date hidden'!R13="x","x",$R$3-'Indicator Date hidden'!R13)</f>
        <v>0</v>
      </c>
      <c r="S13" s="184">
        <f>IF('Indicator Date hidden'!S13="x","x",$S$3-'Indicator Date hidden'!S13)</f>
        <v>0</v>
      </c>
      <c r="T13" s="184">
        <f>IF('Indicator Date hidden'!T13="x","x",$T$3-'Indicator Date hidden'!T13)</f>
        <v>0</v>
      </c>
      <c r="U13" s="184">
        <f>IF('Indicator Date hidden'!U13="x","x",$U$3-'Indicator Date hidden'!U13)</f>
        <v>2</v>
      </c>
      <c r="V13" s="184">
        <f>IF('Indicator Date hidden'!V13="x","x",$V$3-'Indicator Date hidden'!V13)</f>
        <v>2</v>
      </c>
      <c r="W13" s="184">
        <f>IF('Indicator Date hidden'!W13="x","x",$W$3-'Indicator Date hidden'!W13)</f>
        <v>0</v>
      </c>
      <c r="X13" s="184">
        <f>IF('Indicator Date hidden'!X13="x","x",$X$3-'Indicator Date hidden'!X13)</f>
        <v>0</v>
      </c>
      <c r="Y13" s="184" t="str">
        <f>IF('Indicator Date hidden'!Y13="x","x",$Y$3-'Indicator Date hidden'!Y13)</f>
        <v>x</v>
      </c>
      <c r="Z13" s="184" t="str">
        <f>IF('Indicator Date hidden'!Z13="x","x",$Z$3-'Indicator Date hidden'!Z13)</f>
        <v>x</v>
      </c>
      <c r="AA13" s="184">
        <f>IF('Indicator Date hidden'!AA13="x","x",$AA$3-'Indicator Date hidden'!AA13)</f>
        <v>7</v>
      </c>
      <c r="AB13" s="184" t="str">
        <f>IF('Indicator Date hidden'!AB13="x","x",$AB$3-'Indicator Date hidden'!AB13)</f>
        <v>x</v>
      </c>
      <c r="AC13" s="184">
        <f>IF('Indicator Date hidden'!AC13="x","x",$AC$3-'Indicator Date hidden'!AC13)</f>
        <v>1</v>
      </c>
      <c r="AD13" s="184" t="str">
        <f>IF('Indicator Date hidden'!AD13="x","x",$AD$3-'Indicator Date hidden'!AD13)</f>
        <v>x</v>
      </c>
      <c r="AE13" s="184">
        <f>IF('Indicator Date hidden'!AE13="x","x",$AE$3-'Indicator Date hidden'!AE13)</f>
        <v>0</v>
      </c>
      <c r="AF13" s="184" t="str">
        <f>IF('Indicator Date hidden'!AF13="x","x",$AF$3-'Indicator Date hidden'!AF13)</f>
        <v>x</v>
      </c>
      <c r="AG13" s="184">
        <f>IF('Indicator Date hidden'!AG13="x","x",$AG$3-'Indicator Date hidden'!AG13)</f>
        <v>1</v>
      </c>
      <c r="AH13" s="184" t="str">
        <f>IF('Indicator Date hidden'!AH13="x","x",$AH$3-'Indicator Date hidden'!AH13)</f>
        <v>x</v>
      </c>
      <c r="AI13" s="184">
        <f>IF('Indicator Date hidden'!AI13="x","x",$AI$3-'Indicator Date hidden'!AI13)</f>
        <v>0</v>
      </c>
      <c r="AJ13" s="184">
        <f>IF('Indicator Date hidden'!AJ13="x","x",$AJ$3-'Indicator Date hidden'!AJ13)</f>
        <v>0</v>
      </c>
      <c r="AK13" s="184">
        <f>IF('Indicator Date hidden'!AK13="x","x",$AK$3-'Indicator Date hidden'!AK13)</f>
        <v>0</v>
      </c>
      <c r="AL13" s="184" t="str">
        <f>IF('Indicator Date hidden'!AL13="x","x",$AL$3-'Indicator Date hidden'!AL13)</f>
        <v>x</v>
      </c>
      <c r="AM13" s="184">
        <f>IF('Indicator Date hidden'!AM13="x","x",$AM$3-'Indicator Date hidden'!AM13)</f>
        <v>0</v>
      </c>
      <c r="AN13" s="184">
        <f>IF('Indicator Date hidden'!AN13="x","x",$AN$3-'Indicator Date hidden'!AN13)</f>
        <v>0</v>
      </c>
      <c r="AO13" s="184">
        <f>IF('Indicator Date hidden'!AO13="x","x",$AO$3-'Indicator Date hidden'!AO13)</f>
        <v>0</v>
      </c>
      <c r="AP13" s="184">
        <f>IF('Indicator Date hidden'!AP13="x","x",$AP$3-'Indicator Date hidden'!AP13)</f>
        <v>0</v>
      </c>
      <c r="AQ13" s="184">
        <f>IF('Indicator Date hidden'!AQ13="x","x",$AQ$3-'Indicator Date hidden'!AQ13)</f>
        <v>0</v>
      </c>
      <c r="AR13" s="184" t="str">
        <f>IF('Indicator Date hidden'!AR13="x","x",$AR$3-'Indicator Date hidden'!AR13)</f>
        <v>x</v>
      </c>
      <c r="AS13" s="184">
        <f>IF('Indicator Date hidden'!AS13="x","x",$AS$3-'Indicator Date hidden'!AS13)</f>
        <v>4</v>
      </c>
      <c r="AT13" s="184" t="str">
        <f>IF('Indicator Date hidden'!AT13="x","x",$AT$3-'Indicator Date hidden'!AT13)</f>
        <v>x</v>
      </c>
      <c r="AU13" s="184">
        <f>IF('Indicator Date hidden'!AU13="x","x",$AU$3-'Indicator Date hidden'!AU13)</f>
        <v>0</v>
      </c>
      <c r="AV13" s="184">
        <f>IF('Indicator Date hidden'!AV13="x","x",$AV$3-'Indicator Date hidden'!AV13)</f>
        <v>0</v>
      </c>
      <c r="AW13" s="184">
        <f>IF('Indicator Date hidden'!AW13="x","x",$AW$3-'Indicator Date hidden'!AW13)</f>
        <v>0</v>
      </c>
      <c r="AX13" s="184" t="str">
        <f>IF('Indicator Date hidden'!AX13="x","x",$AX$3-'Indicator Date hidden'!AX13)</f>
        <v>x</v>
      </c>
      <c r="AY13" s="184">
        <f>IF('Indicator Date hidden'!AY13="x","x",$AY$3-'Indicator Date hidden'!AY13)</f>
        <v>1</v>
      </c>
      <c r="AZ13" s="184">
        <f>IF('Indicator Date hidden'!AZ13="x","x",$AZ$3-'Indicator Date hidden'!AZ13)</f>
        <v>0</v>
      </c>
      <c r="BA13" s="184" t="str">
        <f>IF('Indicator Date hidden'!BA13="x","x",$BA$3-'Indicator Date hidden'!BA13)</f>
        <v>x</v>
      </c>
      <c r="BB13" s="184" t="str">
        <f>IF('Indicator Date hidden'!BB13="x","x",$BB$3-'Indicator Date hidden'!BB13)</f>
        <v>x</v>
      </c>
      <c r="BC13" s="184">
        <f>IF('Indicator Date hidden'!BC13="x","x",$BC$3-'Indicator Date hidden'!BC13)</f>
        <v>0</v>
      </c>
      <c r="BD13" s="184">
        <f>IF('Indicator Date hidden'!BD13="x","x",$BD$3-'Indicator Date hidden'!BD13)</f>
        <v>0</v>
      </c>
      <c r="BE13" s="184" t="str">
        <f>IF('Indicator Date hidden'!BE13="x","x",$BE$3-'Indicator Date hidden'!BE13)</f>
        <v>x</v>
      </c>
      <c r="BF13" s="184">
        <f>IF('Indicator Date hidden'!BF13="x","x",$BF$3-'Indicator Date hidden'!BF13)</f>
        <v>0</v>
      </c>
      <c r="BG13" s="184" t="str">
        <f>IF('Indicator Date hidden'!BG13="x","x",$BG$3-'Indicator Date hidden'!BG13)</f>
        <v>x</v>
      </c>
      <c r="BH13" s="184">
        <f>IF('Indicator Date hidden'!BH13="x","x",$BH$3-'Indicator Date hidden'!BH13)</f>
        <v>0</v>
      </c>
      <c r="BI13" s="184" t="str">
        <f>IF('Indicator Date hidden'!BI13="x","x",$BI$3-'Indicator Date hidden'!BI13)</f>
        <v>x</v>
      </c>
      <c r="BJ13" s="184">
        <f>IF('Indicator Date hidden'!BJ13="x","x",$BJ$3-'Indicator Date hidden'!BJ13)</f>
        <v>0</v>
      </c>
      <c r="BK13" s="184" t="str">
        <f>IF('Indicator Date hidden'!BK13="x","x",$BK$3-'Indicator Date hidden'!BK13)</f>
        <v>x</v>
      </c>
      <c r="BL13" s="184" t="str">
        <f>IF('Indicator Date hidden'!BL13="x","x",$BL$3-'Indicator Date hidden'!BL13)</f>
        <v>x</v>
      </c>
      <c r="BM13" s="184" t="str">
        <f>IF('Indicator Date hidden'!BM13="x","x",$BM$3-'Indicator Date hidden'!BM13)</f>
        <v>x</v>
      </c>
      <c r="BN13" s="184">
        <f>IF('Indicator Date hidden'!BN13="x","x",$BN$3-'Indicator Date hidden'!BN13)</f>
        <v>0</v>
      </c>
      <c r="BO13" s="184" t="str">
        <f>IF('Indicator Date hidden'!BO13="x","x",$BO$3-'Indicator Date hidden'!BO13)</f>
        <v>x</v>
      </c>
      <c r="BP13" s="184">
        <f>IF('Indicator Date hidden'!BP13="x","x",$BP$3-'Indicator Date hidden'!BP13)</f>
        <v>0</v>
      </c>
      <c r="BQ13" s="184">
        <f>IF('Indicator Date hidden'!BQ13="x","x",$BQ$3-'Indicator Date hidden'!BQ13)</f>
        <v>0</v>
      </c>
      <c r="BR13" s="184">
        <f>IF('Indicator Date hidden'!BR13="x","x",$BR$3-'Indicator Date hidden'!BR13)</f>
        <v>0</v>
      </c>
      <c r="BS13" s="184">
        <f>IF('Indicator Date hidden'!BS13="x","x",$BS$3-'Indicator Date hidden'!BS13)</f>
        <v>0</v>
      </c>
      <c r="BT13" s="184">
        <f>IF('Indicator Date hidden'!BT13="x","x",$BT$3-'Indicator Date hidden'!BT13)</f>
        <v>8</v>
      </c>
      <c r="BU13" s="184">
        <f>IF('Indicator Date hidden'!BU13="x","x",$BU$3-'Indicator Date hidden'!BU13)</f>
        <v>0</v>
      </c>
      <c r="BV13" s="184">
        <f>IF('Indicator Date hidden'!BV13="x","x",$BV$3-'Indicator Date hidden'!BV13)</f>
        <v>0</v>
      </c>
      <c r="BW13" s="184">
        <f>IF('Indicator Date hidden'!BW13="x","x",$BW$3-'Indicator Date hidden'!BW13)</f>
        <v>0</v>
      </c>
      <c r="BX13" s="184">
        <f>IF('Indicator Date hidden'!BX13="x","x",$BX$3-'Indicator Date hidden'!BX13)</f>
        <v>1</v>
      </c>
      <c r="BY13" s="184">
        <f>IF('Indicator Date hidden'!BY13="x","x",$BY$3-'Indicator Date hidden'!BY13)</f>
        <v>0</v>
      </c>
      <c r="BZ13" s="184" t="str">
        <f>IF('Indicator Date hidden'!BZ13="x","x",$BZ$3-'Indicator Date hidden'!BZ13)</f>
        <v>x</v>
      </c>
      <c r="CA13" s="184">
        <f>IF('Indicator Date hidden'!CA13="x","x",$CA$3-'Indicator Date hidden'!CA13)</f>
        <v>0</v>
      </c>
      <c r="CB13" s="184">
        <f>IF('Indicator Date hidden'!CB13="x","x",$CB$3-'Indicator Date hidden'!CB13)</f>
        <v>0</v>
      </c>
      <c r="CC13" s="184">
        <f>IF('Indicator Date hidden'!CC13="x","x",$CC$3-'Indicator Date hidden'!CC13)</f>
        <v>0</v>
      </c>
      <c r="CD13" s="184">
        <f>IF('Indicator Date hidden'!CD13="x","x",$CD$3-'Indicator Date hidden'!CD13)</f>
        <v>0</v>
      </c>
      <c r="CE13" s="184">
        <f>IF('Indicator Date hidden'!CE13="x","x",$CE$3-'Indicator Date hidden'!CE13)</f>
        <v>0</v>
      </c>
      <c r="CF13" s="184">
        <f>IF('Indicator Date hidden'!CF13="x","x",$CF$3-'Indicator Date hidden'!CF13)</f>
        <v>0</v>
      </c>
      <c r="CG13" s="185">
        <f t="shared" si="0"/>
        <v>29</v>
      </c>
      <c r="CH13" s="186">
        <f t="shared" si="4"/>
        <v>0.35802469135802467</v>
      </c>
      <c r="CI13" s="185">
        <f t="shared" si="1"/>
        <v>10</v>
      </c>
      <c r="CJ13" s="186">
        <f t="shared" si="2"/>
        <v>1.4666406063177078</v>
      </c>
      <c r="CK13" s="187">
        <f t="shared" si="3"/>
        <v>0</v>
      </c>
    </row>
    <row r="14" spans="1:89" x14ac:dyDescent="0.25">
      <c r="A14" s="3" t="str">
        <f>VLOOKUP(C14,Regions!B$3:H$35,7,FALSE)</f>
        <v>Caribbean</v>
      </c>
      <c r="B14" s="119" t="s">
        <v>54</v>
      </c>
      <c r="C14" s="102" t="s">
        <v>53</v>
      </c>
      <c r="D14" s="184">
        <f>IF('Indicator Date hidden'!D14="x","x",$D$3-'Indicator Date hidden'!D14)</f>
        <v>0</v>
      </c>
      <c r="E14" s="184">
        <f>IF('Indicator Date hidden'!E14="x","x",$E$3-'Indicator Date hidden'!E14)</f>
        <v>0</v>
      </c>
      <c r="F14" s="184">
        <f>IF('Indicator Date hidden'!F14="x","x",$F$3-'Indicator Date hidden'!F14)</f>
        <v>0</v>
      </c>
      <c r="G14" s="184">
        <f>IF('Indicator Date hidden'!G14="x","x",$G$3-'Indicator Date hidden'!G14)</f>
        <v>0</v>
      </c>
      <c r="H14" s="184">
        <f>IF('Indicator Date hidden'!H14="x","x",$H$3-'Indicator Date hidden'!H14)</f>
        <v>0</v>
      </c>
      <c r="I14" s="184">
        <f>IF('Indicator Date hidden'!I14="x","x",$I$3-'Indicator Date hidden'!I14)</f>
        <v>0</v>
      </c>
      <c r="J14" s="184">
        <f>IF('Indicator Date hidden'!J14="x","x",$J$3-'Indicator Date hidden'!J14)</f>
        <v>0</v>
      </c>
      <c r="K14" s="184">
        <f>IF('Indicator Date hidden'!K14="x","x",$K$3-'Indicator Date hidden'!K14)</f>
        <v>0</v>
      </c>
      <c r="L14" s="184">
        <f>IF('Indicator Date hidden'!L14="x","x",$L$3-'Indicator Date hidden'!L14)</f>
        <v>0</v>
      </c>
      <c r="M14" s="184">
        <f>IF('Indicator Date hidden'!M14="x","x",$M$3-'Indicator Date hidden'!M14)</f>
        <v>0</v>
      </c>
      <c r="N14" s="184">
        <f>IF('Indicator Date hidden'!N14="x","x",$N$3-'Indicator Date hidden'!N14)</f>
        <v>0</v>
      </c>
      <c r="O14" s="184">
        <f>IF('Indicator Date hidden'!O14="x","x",$O$3-'Indicator Date hidden'!O14)</f>
        <v>0</v>
      </c>
      <c r="P14" s="184" t="str">
        <f>IF('Indicator Date hidden'!P14="x","x",$P$3-'Indicator Date hidden'!P14)</f>
        <v>x</v>
      </c>
      <c r="Q14" s="184">
        <f>IF('Indicator Date hidden'!Q14="x","x",$Q$3-'Indicator Date hidden'!Q14)</f>
        <v>0</v>
      </c>
      <c r="R14" s="184">
        <f>IF('Indicator Date hidden'!R14="x","x",$R$3-'Indicator Date hidden'!R14)</f>
        <v>0</v>
      </c>
      <c r="S14" s="184">
        <f>IF('Indicator Date hidden'!S14="x","x",$S$3-'Indicator Date hidden'!S14)</f>
        <v>0</v>
      </c>
      <c r="T14" s="184">
        <f>IF('Indicator Date hidden'!T14="x","x",$T$3-'Indicator Date hidden'!T14)</f>
        <v>0</v>
      </c>
      <c r="U14" s="184">
        <f>IF('Indicator Date hidden'!U14="x","x",$U$3-'Indicator Date hidden'!U14)</f>
        <v>2</v>
      </c>
      <c r="V14" s="184">
        <f>IF('Indicator Date hidden'!V14="x","x",$V$3-'Indicator Date hidden'!V14)</f>
        <v>2</v>
      </c>
      <c r="W14" s="184">
        <f>IF('Indicator Date hidden'!W14="x","x",$W$3-'Indicator Date hidden'!W14)</f>
        <v>0</v>
      </c>
      <c r="X14" s="184">
        <f>IF('Indicator Date hidden'!X14="x","x",$X$3-'Indicator Date hidden'!X14)</f>
        <v>0</v>
      </c>
      <c r="Y14" s="184">
        <f>IF('Indicator Date hidden'!Y14="x","x",$Y$3-'Indicator Date hidden'!Y14)</f>
        <v>2</v>
      </c>
      <c r="Z14" s="184">
        <f>IF('Indicator Date hidden'!Z14="x","x",$Z$3-'Indicator Date hidden'!Z14)</f>
        <v>2</v>
      </c>
      <c r="AA14" s="184">
        <f>IF('Indicator Date hidden'!AA14="x","x",$AA$3-'Indicator Date hidden'!AA14)</f>
        <v>10</v>
      </c>
      <c r="AB14" s="184">
        <f>IF('Indicator Date hidden'!AB14="x","x",$AB$3-'Indicator Date hidden'!AB14)</f>
        <v>0</v>
      </c>
      <c r="AC14" s="184">
        <f>IF('Indicator Date hidden'!AC14="x","x",$AC$3-'Indicator Date hidden'!AC14)</f>
        <v>1</v>
      </c>
      <c r="AD14" s="184" t="str">
        <f>IF('Indicator Date hidden'!AD14="x","x",$AD$3-'Indicator Date hidden'!AD14)</f>
        <v>x</v>
      </c>
      <c r="AE14" s="184">
        <f>IF('Indicator Date hidden'!AE14="x","x",$AE$3-'Indicator Date hidden'!AE14)</f>
        <v>0</v>
      </c>
      <c r="AF14" s="184">
        <f>IF('Indicator Date hidden'!AF14="x","x",$AF$3-'Indicator Date hidden'!AF14)</f>
        <v>3</v>
      </c>
      <c r="AG14" s="184">
        <f>IF('Indicator Date hidden'!AG14="x","x",$AG$3-'Indicator Date hidden'!AG14)</f>
        <v>1</v>
      </c>
      <c r="AH14" s="184">
        <f>IF('Indicator Date hidden'!AH14="x","x",$AH$3-'Indicator Date hidden'!AH14)</f>
        <v>2</v>
      </c>
      <c r="AI14" s="184">
        <f>IF('Indicator Date hidden'!AI14="x","x",$AI$3-'Indicator Date hidden'!AI14)</f>
        <v>0</v>
      </c>
      <c r="AJ14" s="184">
        <f>IF('Indicator Date hidden'!AJ14="x","x",$AJ$3-'Indicator Date hidden'!AJ14)</f>
        <v>0</v>
      </c>
      <c r="AK14" s="184">
        <f>IF('Indicator Date hidden'!AK14="x","x",$AK$3-'Indicator Date hidden'!AK14)</f>
        <v>0</v>
      </c>
      <c r="AL14" s="184" t="str">
        <f>IF('Indicator Date hidden'!AL14="x","x",$AL$3-'Indicator Date hidden'!AL14)</f>
        <v>x</v>
      </c>
      <c r="AM14" s="184">
        <f>IF('Indicator Date hidden'!AM14="x","x",$AM$3-'Indicator Date hidden'!AM14)</f>
        <v>0</v>
      </c>
      <c r="AN14" s="184">
        <f>IF('Indicator Date hidden'!AN14="x","x",$AN$3-'Indicator Date hidden'!AN14)</f>
        <v>0</v>
      </c>
      <c r="AO14" s="184">
        <f>IF('Indicator Date hidden'!AO14="x","x",$AO$3-'Indicator Date hidden'!AO14)</f>
        <v>0</v>
      </c>
      <c r="AP14" s="184">
        <f>IF('Indicator Date hidden'!AP14="x","x",$AP$3-'Indicator Date hidden'!AP14)</f>
        <v>0</v>
      </c>
      <c r="AQ14" s="184">
        <f>IF('Indicator Date hidden'!AQ14="x","x",$AQ$3-'Indicator Date hidden'!AQ14)</f>
        <v>0</v>
      </c>
      <c r="AR14" s="184" t="str">
        <f>IF('Indicator Date hidden'!AR14="x","x",$AR$3-'Indicator Date hidden'!AR14)</f>
        <v>x</v>
      </c>
      <c r="AS14" s="184">
        <f>IF('Indicator Date hidden'!AS14="x","x",$AS$3-'Indicator Date hidden'!AS14)</f>
        <v>8</v>
      </c>
      <c r="AT14" s="184" t="str">
        <f>IF('Indicator Date hidden'!AT14="x","x",$AT$3-'Indicator Date hidden'!AT14)</f>
        <v>x</v>
      </c>
      <c r="AU14" s="184">
        <f>IF('Indicator Date hidden'!AU14="x","x",$AU$3-'Indicator Date hidden'!AU14)</f>
        <v>0</v>
      </c>
      <c r="AV14" s="184">
        <f>IF('Indicator Date hidden'!AV14="x","x",$AV$3-'Indicator Date hidden'!AV14)</f>
        <v>0</v>
      </c>
      <c r="AW14" s="184">
        <f>IF('Indicator Date hidden'!AW14="x","x",$AW$3-'Indicator Date hidden'!AW14)</f>
        <v>0</v>
      </c>
      <c r="AX14" s="184" t="str">
        <f>IF('Indicator Date hidden'!AX14="x","x",$AX$3-'Indicator Date hidden'!AX14)</f>
        <v>x</v>
      </c>
      <c r="AY14" s="184">
        <f>IF('Indicator Date hidden'!AY14="x","x",$AY$3-'Indicator Date hidden'!AY14)</f>
        <v>1</v>
      </c>
      <c r="AZ14" s="184">
        <f>IF('Indicator Date hidden'!AZ14="x","x",$AZ$3-'Indicator Date hidden'!AZ14)</f>
        <v>0</v>
      </c>
      <c r="BA14" s="184">
        <f>IF('Indicator Date hidden'!BA14="x","x",$BA$3-'Indicator Date hidden'!BA14)</f>
        <v>0</v>
      </c>
      <c r="BB14" s="184">
        <f>IF('Indicator Date hidden'!BB14="x","x",$BB$3-'Indicator Date hidden'!BB14)</f>
        <v>0</v>
      </c>
      <c r="BC14" s="184">
        <f>IF('Indicator Date hidden'!BC14="x","x",$BC$3-'Indicator Date hidden'!BC14)</f>
        <v>0</v>
      </c>
      <c r="BD14" s="184">
        <f>IF('Indicator Date hidden'!BD14="x","x",$BD$3-'Indicator Date hidden'!BD14)</f>
        <v>0</v>
      </c>
      <c r="BE14" s="184">
        <f>IF('Indicator Date hidden'!BE14="x","x",$BE$3-'Indicator Date hidden'!BE14)</f>
        <v>0</v>
      </c>
      <c r="BF14" s="184">
        <f>IF('Indicator Date hidden'!BF14="x","x",$BF$3-'Indicator Date hidden'!BF14)</f>
        <v>0</v>
      </c>
      <c r="BG14" s="184">
        <f>IF('Indicator Date hidden'!BG14="x","x",$BG$3-'Indicator Date hidden'!BG14)</f>
        <v>0</v>
      </c>
      <c r="BH14" s="184">
        <f>IF('Indicator Date hidden'!BH14="x","x",$BH$3-'Indicator Date hidden'!BH14)</f>
        <v>6</v>
      </c>
      <c r="BI14" s="184" t="str">
        <f>IF('Indicator Date hidden'!BI14="x","x",$BI$3-'Indicator Date hidden'!BI14)</f>
        <v>x</v>
      </c>
      <c r="BJ14" s="184">
        <f>IF('Indicator Date hidden'!BJ14="x","x",$BJ$3-'Indicator Date hidden'!BJ14)</f>
        <v>0</v>
      </c>
      <c r="BK14" s="184">
        <f>IF('Indicator Date hidden'!BK14="x","x",$BK$3-'Indicator Date hidden'!BK14)</f>
        <v>2</v>
      </c>
      <c r="BL14" s="184" t="str">
        <f>IF('Indicator Date hidden'!BL14="x","x",$BL$3-'Indicator Date hidden'!BL14)</f>
        <v>x</v>
      </c>
      <c r="BM14" s="184" t="str">
        <f>IF('Indicator Date hidden'!BM14="x","x",$BM$3-'Indicator Date hidden'!BM14)</f>
        <v>x</v>
      </c>
      <c r="BN14" s="184">
        <f>IF('Indicator Date hidden'!BN14="x","x",$BN$3-'Indicator Date hidden'!BN14)</f>
        <v>0</v>
      </c>
      <c r="BO14" s="184" t="str">
        <f>IF('Indicator Date hidden'!BO14="x","x",$BO$3-'Indicator Date hidden'!BO14)</f>
        <v>x</v>
      </c>
      <c r="BP14" s="184">
        <f>IF('Indicator Date hidden'!BP14="x","x",$BP$3-'Indicator Date hidden'!BP14)</f>
        <v>0</v>
      </c>
      <c r="BQ14" s="184">
        <f>IF('Indicator Date hidden'!BQ14="x","x",$BQ$3-'Indicator Date hidden'!BQ14)</f>
        <v>0</v>
      </c>
      <c r="BR14" s="184">
        <f>IF('Indicator Date hidden'!BR14="x","x",$BR$3-'Indicator Date hidden'!BR14)</f>
        <v>0</v>
      </c>
      <c r="BS14" s="184">
        <f>IF('Indicator Date hidden'!BS14="x","x",$BS$3-'Indicator Date hidden'!BS14)</f>
        <v>0</v>
      </c>
      <c r="BT14" s="184">
        <f>IF('Indicator Date hidden'!BT14="x","x",$BT$3-'Indicator Date hidden'!BT14)</f>
        <v>0</v>
      </c>
      <c r="BU14" s="184">
        <f>IF('Indicator Date hidden'!BU14="x","x",$BU$3-'Indicator Date hidden'!BU14)</f>
        <v>0</v>
      </c>
      <c r="BV14" s="184">
        <f>IF('Indicator Date hidden'!BV14="x","x",$BV$3-'Indicator Date hidden'!BV14)</f>
        <v>0</v>
      </c>
      <c r="BW14" s="184">
        <f>IF('Indicator Date hidden'!BW14="x","x",$BW$3-'Indicator Date hidden'!BW14)</f>
        <v>0</v>
      </c>
      <c r="BX14" s="184">
        <f>IF('Indicator Date hidden'!BX14="x","x",$BX$3-'Indicator Date hidden'!BX14)</f>
        <v>0</v>
      </c>
      <c r="BY14" s="184">
        <f>IF('Indicator Date hidden'!BY14="x","x",$BY$3-'Indicator Date hidden'!BY14)</f>
        <v>0</v>
      </c>
      <c r="BZ14" s="184">
        <f>IF('Indicator Date hidden'!BZ14="x","x",$BZ$3-'Indicator Date hidden'!BZ14)</f>
        <v>1</v>
      </c>
      <c r="CA14" s="184">
        <f>IF('Indicator Date hidden'!CA14="x","x",$CA$3-'Indicator Date hidden'!CA14)</f>
        <v>0</v>
      </c>
      <c r="CB14" s="184">
        <f>IF('Indicator Date hidden'!CB14="x","x",$CB$3-'Indicator Date hidden'!CB14)</f>
        <v>0</v>
      </c>
      <c r="CC14" s="184">
        <f>IF('Indicator Date hidden'!CC14="x","x",$CC$3-'Indicator Date hidden'!CC14)</f>
        <v>0</v>
      </c>
      <c r="CD14" s="184">
        <f>IF('Indicator Date hidden'!CD14="x","x",$CD$3-'Indicator Date hidden'!CD14)</f>
        <v>0</v>
      </c>
      <c r="CE14" s="184">
        <f>IF('Indicator Date hidden'!CE14="x","x",$CE$3-'Indicator Date hidden'!CE14)</f>
        <v>0</v>
      </c>
      <c r="CF14" s="184">
        <f>IF('Indicator Date hidden'!CF14="x","x",$CF$3-'Indicator Date hidden'!CF14)</f>
        <v>0</v>
      </c>
      <c r="CG14" s="185">
        <f t="shared" si="0"/>
        <v>43</v>
      </c>
      <c r="CH14" s="186">
        <f t="shared" si="4"/>
        <v>0.53086419753086422</v>
      </c>
      <c r="CI14" s="185">
        <f t="shared" si="1"/>
        <v>14</v>
      </c>
      <c r="CJ14" s="186">
        <f t="shared" si="2"/>
        <v>1.72372731773318</v>
      </c>
      <c r="CK14" s="187">
        <f t="shared" si="3"/>
        <v>0</v>
      </c>
    </row>
    <row r="15" spans="1:89" x14ac:dyDescent="0.25">
      <c r="A15" s="3" t="str">
        <f>VLOOKUP(C15,Regions!B$3:H$35,7,FALSE)</f>
        <v>Caribbean</v>
      </c>
      <c r="B15" s="119" t="s">
        <v>56</v>
      </c>
      <c r="C15" s="102" t="s">
        <v>55</v>
      </c>
      <c r="D15" s="184">
        <f>IF('Indicator Date hidden'!D15="x","x",$D$3-'Indicator Date hidden'!D15)</f>
        <v>0</v>
      </c>
      <c r="E15" s="184">
        <f>IF('Indicator Date hidden'!E15="x","x",$E$3-'Indicator Date hidden'!E15)</f>
        <v>0</v>
      </c>
      <c r="F15" s="184">
        <f>IF('Indicator Date hidden'!F15="x","x",$F$3-'Indicator Date hidden'!F15)</f>
        <v>0</v>
      </c>
      <c r="G15" s="184">
        <f>IF('Indicator Date hidden'!G15="x","x",$G$3-'Indicator Date hidden'!G15)</f>
        <v>0</v>
      </c>
      <c r="H15" s="184">
        <f>IF('Indicator Date hidden'!H15="x","x",$H$3-'Indicator Date hidden'!H15)</f>
        <v>0</v>
      </c>
      <c r="I15" s="184">
        <f>IF('Indicator Date hidden'!I15="x","x",$I$3-'Indicator Date hidden'!I15)</f>
        <v>0</v>
      </c>
      <c r="J15" s="184">
        <f>IF('Indicator Date hidden'!J15="x","x",$J$3-'Indicator Date hidden'!J15)</f>
        <v>0</v>
      </c>
      <c r="K15" s="184">
        <f>IF('Indicator Date hidden'!K15="x","x",$K$3-'Indicator Date hidden'!K15)</f>
        <v>0</v>
      </c>
      <c r="L15" s="184">
        <f>IF('Indicator Date hidden'!L15="x","x",$L$3-'Indicator Date hidden'!L15)</f>
        <v>0</v>
      </c>
      <c r="M15" s="184">
        <f>IF('Indicator Date hidden'!M15="x","x",$M$3-'Indicator Date hidden'!M15)</f>
        <v>0</v>
      </c>
      <c r="N15" s="184">
        <f>IF('Indicator Date hidden'!N15="x","x",$N$3-'Indicator Date hidden'!N15)</f>
        <v>0</v>
      </c>
      <c r="O15" s="184">
        <f>IF('Indicator Date hidden'!O15="x","x",$O$3-'Indicator Date hidden'!O15)</f>
        <v>0</v>
      </c>
      <c r="P15" s="184">
        <f>IF('Indicator Date hidden'!P15="x","x",$P$3-'Indicator Date hidden'!P15)</f>
        <v>1</v>
      </c>
      <c r="Q15" s="184">
        <f>IF('Indicator Date hidden'!Q15="x","x",$Q$3-'Indicator Date hidden'!Q15)</f>
        <v>0</v>
      </c>
      <c r="R15" s="184">
        <f>IF('Indicator Date hidden'!R15="x","x",$R$3-'Indicator Date hidden'!R15)</f>
        <v>0</v>
      </c>
      <c r="S15" s="184">
        <f>IF('Indicator Date hidden'!S15="x","x",$S$3-'Indicator Date hidden'!S15)</f>
        <v>0</v>
      </c>
      <c r="T15" s="184">
        <f>IF('Indicator Date hidden'!T15="x","x",$T$3-'Indicator Date hidden'!T15)</f>
        <v>0</v>
      </c>
      <c r="U15" s="184">
        <f>IF('Indicator Date hidden'!U15="x","x",$U$3-'Indicator Date hidden'!U15)</f>
        <v>2</v>
      </c>
      <c r="V15" s="184">
        <f>IF('Indicator Date hidden'!V15="x","x",$V$3-'Indicator Date hidden'!V15)</f>
        <v>2</v>
      </c>
      <c r="W15" s="184">
        <f>IF('Indicator Date hidden'!W15="x","x",$W$3-'Indicator Date hidden'!W15)</f>
        <v>0</v>
      </c>
      <c r="X15" s="184">
        <f>IF('Indicator Date hidden'!X15="x","x",$X$3-'Indicator Date hidden'!X15)</f>
        <v>0</v>
      </c>
      <c r="Y15" s="184" t="str">
        <f>IF('Indicator Date hidden'!Y15="x","x",$Y$3-'Indicator Date hidden'!Y15)</f>
        <v>x</v>
      </c>
      <c r="Z15" s="184" t="str">
        <f>IF('Indicator Date hidden'!Z15="x","x",$Z$3-'Indicator Date hidden'!Z15)</f>
        <v>x</v>
      </c>
      <c r="AA15" s="184">
        <f>IF('Indicator Date hidden'!AA15="x","x",$AA$3-'Indicator Date hidden'!AA15)</f>
        <v>8</v>
      </c>
      <c r="AB15" s="184">
        <f>IF('Indicator Date hidden'!AB15="x","x",$AB$3-'Indicator Date hidden'!AB15)</f>
        <v>0</v>
      </c>
      <c r="AC15" s="184">
        <f>IF('Indicator Date hidden'!AC15="x","x",$AC$3-'Indicator Date hidden'!AC15)</f>
        <v>1</v>
      </c>
      <c r="AD15" s="184" t="str">
        <f>IF('Indicator Date hidden'!AD15="x","x",$AD$3-'Indicator Date hidden'!AD15)</f>
        <v>x</v>
      </c>
      <c r="AE15" s="184">
        <f>IF('Indicator Date hidden'!AE15="x","x",$AE$3-'Indicator Date hidden'!AE15)</f>
        <v>0</v>
      </c>
      <c r="AF15" s="184" t="str">
        <f>IF('Indicator Date hidden'!AF15="x","x",$AF$3-'Indicator Date hidden'!AF15)</f>
        <v>x</v>
      </c>
      <c r="AG15" s="184">
        <f>IF('Indicator Date hidden'!AG15="x","x",$AG$3-'Indicator Date hidden'!AG15)</f>
        <v>1</v>
      </c>
      <c r="AH15" s="184">
        <f>IF('Indicator Date hidden'!AH15="x","x",$AH$3-'Indicator Date hidden'!AH15)</f>
        <v>2</v>
      </c>
      <c r="AI15" s="184">
        <f>IF('Indicator Date hidden'!AI15="x","x",$AI$3-'Indicator Date hidden'!AI15)</f>
        <v>0</v>
      </c>
      <c r="AJ15" s="184">
        <f>IF('Indicator Date hidden'!AJ15="x","x",$AJ$3-'Indicator Date hidden'!AJ15)</f>
        <v>0</v>
      </c>
      <c r="AK15" s="184">
        <f>IF('Indicator Date hidden'!AK15="x","x",$AK$3-'Indicator Date hidden'!AK15)</f>
        <v>0</v>
      </c>
      <c r="AL15" s="184" t="str">
        <f>IF('Indicator Date hidden'!AL15="x","x",$AL$3-'Indicator Date hidden'!AL15)</f>
        <v>x</v>
      </c>
      <c r="AM15" s="184">
        <f>IF('Indicator Date hidden'!AM15="x","x",$AM$3-'Indicator Date hidden'!AM15)</f>
        <v>0</v>
      </c>
      <c r="AN15" s="184">
        <f>IF('Indicator Date hidden'!AN15="x","x",$AN$3-'Indicator Date hidden'!AN15)</f>
        <v>0</v>
      </c>
      <c r="AO15" s="184">
        <f>IF('Indicator Date hidden'!AO15="x","x",$AO$3-'Indicator Date hidden'!AO15)</f>
        <v>0</v>
      </c>
      <c r="AP15" s="184">
        <f>IF('Indicator Date hidden'!AP15="x","x",$AP$3-'Indicator Date hidden'!AP15)</f>
        <v>0</v>
      </c>
      <c r="AQ15" s="184">
        <f>IF('Indicator Date hidden'!AQ15="x","x",$AQ$3-'Indicator Date hidden'!AQ15)</f>
        <v>0</v>
      </c>
      <c r="AR15" s="184" t="str">
        <f>IF('Indicator Date hidden'!AR15="x","x",$AR$3-'Indicator Date hidden'!AR15)</f>
        <v>x</v>
      </c>
      <c r="AS15" s="184">
        <f>IF('Indicator Date hidden'!AS15="x","x",$AS$3-'Indicator Date hidden'!AS15)</f>
        <v>5</v>
      </c>
      <c r="AT15" s="184" t="str">
        <f>IF('Indicator Date hidden'!AT15="x","x",$AT$3-'Indicator Date hidden'!AT15)</f>
        <v>x</v>
      </c>
      <c r="AU15" s="184">
        <f>IF('Indicator Date hidden'!AU15="x","x",$AU$3-'Indicator Date hidden'!AU15)</f>
        <v>0</v>
      </c>
      <c r="AV15" s="184">
        <f>IF('Indicator Date hidden'!AV15="x","x",$AV$3-'Indicator Date hidden'!AV15)</f>
        <v>0</v>
      </c>
      <c r="AW15" s="184">
        <f>IF('Indicator Date hidden'!AW15="x","x",$AW$3-'Indicator Date hidden'!AW15)</f>
        <v>0</v>
      </c>
      <c r="AX15" s="184" t="str">
        <f>IF('Indicator Date hidden'!AX15="x","x",$AX$3-'Indicator Date hidden'!AX15)</f>
        <v>x</v>
      </c>
      <c r="AY15" s="184">
        <f>IF('Indicator Date hidden'!AY15="x","x",$AY$3-'Indicator Date hidden'!AY15)</f>
        <v>1</v>
      </c>
      <c r="AZ15" s="184">
        <f>IF('Indicator Date hidden'!AZ15="x","x",$AZ$3-'Indicator Date hidden'!AZ15)</f>
        <v>0</v>
      </c>
      <c r="BA15" s="184">
        <f>IF('Indicator Date hidden'!BA15="x","x",$BA$3-'Indicator Date hidden'!BA15)</f>
        <v>0</v>
      </c>
      <c r="BB15" s="184">
        <f>IF('Indicator Date hidden'!BB15="x","x",$BB$3-'Indicator Date hidden'!BB15)</f>
        <v>0</v>
      </c>
      <c r="BC15" s="184">
        <f>IF('Indicator Date hidden'!BC15="x","x",$BC$3-'Indicator Date hidden'!BC15)</f>
        <v>0</v>
      </c>
      <c r="BD15" s="184">
        <f>IF('Indicator Date hidden'!BD15="x","x",$BD$3-'Indicator Date hidden'!BD15)</f>
        <v>0</v>
      </c>
      <c r="BE15" s="184">
        <f>IF('Indicator Date hidden'!BE15="x","x",$BE$3-'Indicator Date hidden'!BE15)</f>
        <v>0</v>
      </c>
      <c r="BF15" s="184">
        <f>IF('Indicator Date hidden'!BF15="x","x",$BF$3-'Indicator Date hidden'!BF15)</f>
        <v>0</v>
      </c>
      <c r="BG15" s="184">
        <f>IF('Indicator Date hidden'!BG15="x","x",$BG$3-'Indicator Date hidden'!BG15)</f>
        <v>0</v>
      </c>
      <c r="BH15" s="184" t="str">
        <f>IF('Indicator Date hidden'!BH15="x","x",$BH$3-'Indicator Date hidden'!BH15)</f>
        <v>x</v>
      </c>
      <c r="BI15" s="184" t="str">
        <f>IF('Indicator Date hidden'!BI15="x","x",$BI$3-'Indicator Date hidden'!BI15)</f>
        <v>x</v>
      </c>
      <c r="BJ15" s="184">
        <f>IF('Indicator Date hidden'!BJ15="x","x",$BJ$3-'Indicator Date hidden'!BJ15)</f>
        <v>0</v>
      </c>
      <c r="BK15" s="184">
        <f>IF('Indicator Date hidden'!BK15="x","x",$BK$3-'Indicator Date hidden'!BK15)</f>
        <v>0</v>
      </c>
      <c r="BL15" s="184" t="str">
        <f>IF('Indicator Date hidden'!BL15="x","x",$BL$3-'Indicator Date hidden'!BL15)</f>
        <v>x</v>
      </c>
      <c r="BM15" s="184" t="str">
        <f>IF('Indicator Date hidden'!BM15="x","x",$BM$3-'Indicator Date hidden'!BM15)</f>
        <v>x</v>
      </c>
      <c r="BN15" s="184">
        <f>IF('Indicator Date hidden'!BN15="x","x",$BN$3-'Indicator Date hidden'!BN15)</f>
        <v>0</v>
      </c>
      <c r="BO15" s="184" t="str">
        <f>IF('Indicator Date hidden'!BO15="x","x",$BO$3-'Indicator Date hidden'!BO15)</f>
        <v>x</v>
      </c>
      <c r="BP15" s="184">
        <f>IF('Indicator Date hidden'!BP15="x","x",$BP$3-'Indicator Date hidden'!BP15)</f>
        <v>0</v>
      </c>
      <c r="BQ15" s="184">
        <f>IF('Indicator Date hidden'!BQ15="x","x",$BQ$3-'Indicator Date hidden'!BQ15)</f>
        <v>0</v>
      </c>
      <c r="BR15" s="184">
        <f>IF('Indicator Date hidden'!BR15="x","x",$BR$3-'Indicator Date hidden'!BR15)</f>
        <v>0</v>
      </c>
      <c r="BS15" s="184">
        <f>IF('Indicator Date hidden'!BS15="x","x",$BS$3-'Indicator Date hidden'!BS15)</f>
        <v>0</v>
      </c>
      <c r="BT15" s="184">
        <f>IF('Indicator Date hidden'!BT15="x","x",$BT$3-'Indicator Date hidden'!BT15)</f>
        <v>8</v>
      </c>
      <c r="BU15" s="184">
        <f>IF('Indicator Date hidden'!BU15="x","x",$BU$3-'Indicator Date hidden'!BU15)</f>
        <v>0</v>
      </c>
      <c r="BV15" s="184">
        <f>IF('Indicator Date hidden'!BV15="x","x",$BV$3-'Indicator Date hidden'!BV15)</f>
        <v>0</v>
      </c>
      <c r="BW15" s="184">
        <f>IF('Indicator Date hidden'!BW15="x","x",$BW$3-'Indicator Date hidden'!BW15)</f>
        <v>0</v>
      </c>
      <c r="BX15" s="184">
        <f>IF('Indicator Date hidden'!BX15="x","x",$BX$3-'Indicator Date hidden'!BX15)</f>
        <v>3</v>
      </c>
      <c r="BY15" s="184">
        <f>IF('Indicator Date hidden'!BY15="x","x",$BY$3-'Indicator Date hidden'!BY15)</f>
        <v>0</v>
      </c>
      <c r="BZ15" s="184" t="str">
        <f>IF('Indicator Date hidden'!BZ15="x","x",$BZ$3-'Indicator Date hidden'!BZ15)</f>
        <v>x</v>
      </c>
      <c r="CA15" s="184">
        <f>IF('Indicator Date hidden'!CA15="x","x",$CA$3-'Indicator Date hidden'!CA15)</f>
        <v>0</v>
      </c>
      <c r="CB15" s="184">
        <f>IF('Indicator Date hidden'!CB15="x","x",$CB$3-'Indicator Date hidden'!CB15)</f>
        <v>0</v>
      </c>
      <c r="CC15" s="184">
        <f>IF('Indicator Date hidden'!CC15="x","x",$CC$3-'Indicator Date hidden'!CC15)</f>
        <v>0</v>
      </c>
      <c r="CD15" s="184">
        <f>IF('Indicator Date hidden'!CD15="x","x",$CD$3-'Indicator Date hidden'!CD15)</f>
        <v>0</v>
      </c>
      <c r="CE15" s="184">
        <f>IF('Indicator Date hidden'!CE15="x","x",$CE$3-'Indicator Date hidden'!CE15)</f>
        <v>0</v>
      </c>
      <c r="CF15" s="184">
        <f>IF('Indicator Date hidden'!CF15="x","x",$CF$3-'Indicator Date hidden'!CF15)</f>
        <v>0</v>
      </c>
      <c r="CG15" s="185">
        <f t="shared" si="0"/>
        <v>34</v>
      </c>
      <c r="CH15" s="186">
        <f t="shared" si="4"/>
        <v>0.41975308641975306</v>
      </c>
      <c r="CI15" s="185">
        <f t="shared" si="1"/>
        <v>11</v>
      </c>
      <c r="CJ15" s="186">
        <f t="shared" si="2"/>
        <v>1.5489344852680127</v>
      </c>
      <c r="CK15" s="187">
        <f t="shared" si="3"/>
        <v>0</v>
      </c>
    </row>
    <row r="16" spans="1:89" x14ac:dyDescent="0.25">
      <c r="A16" s="3" t="str">
        <f>VLOOKUP(C16,Regions!B$3:H$35,7,FALSE)</f>
        <v>Caribbean</v>
      </c>
      <c r="B16" s="119" t="s">
        <v>60</v>
      </c>
      <c r="C16" s="102" t="s">
        <v>59</v>
      </c>
      <c r="D16" s="184">
        <f>IF('Indicator Date hidden'!D16="x","x",$D$3-'Indicator Date hidden'!D16)</f>
        <v>0</v>
      </c>
      <c r="E16" s="184">
        <f>IF('Indicator Date hidden'!E16="x","x",$E$3-'Indicator Date hidden'!E16)</f>
        <v>0</v>
      </c>
      <c r="F16" s="184">
        <f>IF('Indicator Date hidden'!F16="x","x",$F$3-'Indicator Date hidden'!F16)</f>
        <v>0</v>
      </c>
      <c r="G16" s="184">
        <f>IF('Indicator Date hidden'!G16="x","x",$G$3-'Indicator Date hidden'!G16)</f>
        <v>0</v>
      </c>
      <c r="H16" s="184">
        <f>IF('Indicator Date hidden'!H16="x","x",$H$3-'Indicator Date hidden'!H16)</f>
        <v>0</v>
      </c>
      <c r="I16" s="184">
        <f>IF('Indicator Date hidden'!I16="x","x",$I$3-'Indicator Date hidden'!I16)</f>
        <v>0</v>
      </c>
      <c r="J16" s="184">
        <f>IF('Indicator Date hidden'!J16="x","x",$J$3-'Indicator Date hidden'!J16)</f>
        <v>0</v>
      </c>
      <c r="K16" s="184">
        <f>IF('Indicator Date hidden'!K16="x","x",$K$3-'Indicator Date hidden'!K16)</f>
        <v>0</v>
      </c>
      <c r="L16" s="184">
        <f>IF('Indicator Date hidden'!L16="x","x",$L$3-'Indicator Date hidden'!L16)</f>
        <v>0</v>
      </c>
      <c r="M16" s="184">
        <f>IF('Indicator Date hidden'!M16="x","x",$M$3-'Indicator Date hidden'!M16)</f>
        <v>0</v>
      </c>
      <c r="N16" s="184">
        <f>IF('Indicator Date hidden'!N16="x","x",$N$3-'Indicator Date hidden'!N16)</f>
        <v>0</v>
      </c>
      <c r="O16" s="184">
        <f>IF('Indicator Date hidden'!O16="x","x",$O$3-'Indicator Date hidden'!O16)</f>
        <v>0</v>
      </c>
      <c r="P16" s="184">
        <f>IF('Indicator Date hidden'!P16="x","x",$P$3-'Indicator Date hidden'!P16)</f>
        <v>3</v>
      </c>
      <c r="Q16" s="184">
        <f>IF('Indicator Date hidden'!Q16="x","x",$Q$3-'Indicator Date hidden'!Q16)</f>
        <v>0</v>
      </c>
      <c r="R16" s="184">
        <f>IF('Indicator Date hidden'!R16="x","x",$R$3-'Indicator Date hidden'!R16)</f>
        <v>0</v>
      </c>
      <c r="S16" s="184">
        <f>IF('Indicator Date hidden'!S16="x","x",$S$3-'Indicator Date hidden'!S16)</f>
        <v>0</v>
      </c>
      <c r="T16" s="184">
        <f>IF('Indicator Date hidden'!T16="x","x",$T$3-'Indicator Date hidden'!T16)</f>
        <v>0</v>
      </c>
      <c r="U16" s="184">
        <f>IF('Indicator Date hidden'!U16="x","x",$U$3-'Indicator Date hidden'!U16)</f>
        <v>0</v>
      </c>
      <c r="V16" s="184">
        <f>IF('Indicator Date hidden'!V16="x","x",$V$3-'Indicator Date hidden'!V16)</f>
        <v>0</v>
      </c>
      <c r="W16" s="184">
        <f>IF('Indicator Date hidden'!W16="x","x",$W$3-'Indicator Date hidden'!W16)</f>
        <v>0</v>
      </c>
      <c r="X16" s="184">
        <f>IF('Indicator Date hidden'!X16="x","x",$X$3-'Indicator Date hidden'!X16)</f>
        <v>0</v>
      </c>
      <c r="Y16" s="184">
        <f>IF('Indicator Date hidden'!Y16="x","x",$Y$3-'Indicator Date hidden'!Y16)</f>
        <v>8</v>
      </c>
      <c r="Z16" s="184">
        <f>IF('Indicator Date hidden'!Z16="x","x",$Z$3-'Indicator Date hidden'!Z16)</f>
        <v>8</v>
      </c>
      <c r="AA16" s="184">
        <f>IF('Indicator Date hidden'!AA16="x","x",$AA$3-'Indicator Date hidden'!AA16)</f>
        <v>10</v>
      </c>
      <c r="AB16" s="184">
        <f>IF('Indicator Date hidden'!AB16="x","x",$AB$3-'Indicator Date hidden'!AB16)</f>
        <v>0</v>
      </c>
      <c r="AC16" s="184">
        <f>IF('Indicator Date hidden'!AC16="x","x",$AC$3-'Indicator Date hidden'!AC16)</f>
        <v>1</v>
      </c>
      <c r="AD16" s="184">
        <f>IF('Indicator Date hidden'!AD16="x","x",$AD$3-'Indicator Date hidden'!AD16)</f>
        <v>1</v>
      </c>
      <c r="AE16" s="184">
        <f>IF('Indicator Date hidden'!AE16="x","x",$AE$3-'Indicator Date hidden'!AE16)</f>
        <v>0</v>
      </c>
      <c r="AF16" s="184" t="str">
        <f>IF('Indicator Date hidden'!AF16="x","x",$AF$3-'Indicator Date hidden'!AF16)</f>
        <v>x</v>
      </c>
      <c r="AG16" s="184">
        <f>IF('Indicator Date hidden'!AG16="x","x",$AG$3-'Indicator Date hidden'!AG16)</f>
        <v>1</v>
      </c>
      <c r="AH16" s="184">
        <f>IF('Indicator Date hidden'!AH16="x","x",$AH$3-'Indicator Date hidden'!AH16)</f>
        <v>4</v>
      </c>
      <c r="AI16" s="184">
        <f>IF('Indicator Date hidden'!AI16="x","x",$AI$3-'Indicator Date hidden'!AI16)</f>
        <v>0</v>
      </c>
      <c r="AJ16" s="184">
        <f>IF('Indicator Date hidden'!AJ16="x","x",$AJ$3-'Indicator Date hidden'!AJ16)</f>
        <v>0</v>
      </c>
      <c r="AK16" s="184">
        <f>IF('Indicator Date hidden'!AK16="x","x",$AK$3-'Indicator Date hidden'!AK16)</f>
        <v>0</v>
      </c>
      <c r="AL16" s="184">
        <f>IF('Indicator Date hidden'!AL16="x","x",$AL$3-'Indicator Date hidden'!AL16)</f>
        <v>1</v>
      </c>
      <c r="AM16" s="184">
        <f>IF('Indicator Date hidden'!AM16="x","x",$AM$3-'Indicator Date hidden'!AM16)</f>
        <v>0</v>
      </c>
      <c r="AN16" s="184">
        <f>IF('Indicator Date hidden'!AN16="x","x",$AN$3-'Indicator Date hidden'!AN16)</f>
        <v>0</v>
      </c>
      <c r="AO16" s="184">
        <f>IF('Indicator Date hidden'!AO16="x","x",$AO$3-'Indicator Date hidden'!AO16)</f>
        <v>0</v>
      </c>
      <c r="AP16" s="184">
        <f>IF('Indicator Date hidden'!AP16="x","x",$AP$3-'Indicator Date hidden'!AP16)</f>
        <v>0</v>
      </c>
      <c r="AQ16" s="184">
        <f>IF('Indicator Date hidden'!AQ16="x","x",$AQ$3-'Indicator Date hidden'!AQ16)</f>
        <v>0</v>
      </c>
      <c r="AR16" s="184">
        <f>IF('Indicator Date hidden'!AR16="x","x",$AR$3-'Indicator Date hidden'!AR16)</f>
        <v>0</v>
      </c>
      <c r="AS16" s="184">
        <f>IF('Indicator Date hidden'!AS16="x","x",$AS$3-'Indicator Date hidden'!AS16)</f>
        <v>8</v>
      </c>
      <c r="AT16" s="184" t="str">
        <f>IF('Indicator Date hidden'!AT16="x","x",$AT$3-'Indicator Date hidden'!AT16)</f>
        <v>x</v>
      </c>
      <c r="AU16" s="184">
        <f>IF('Indicator Date hidden'!AU16="x","x",$AU$3-'Indicator Date hidden'!AU16)</f>
        <v>0</v>
      </c>
      <c r="AV16" s="184">
        <f>IF('Indicator Date hidden'!AV16="x","x",$AV$3-'Indicator Date hidden'!AV16)</f>
        <v>0</v>
      </c>
      <c r="AW16" s="184">
        <f>IF('Indicator Date hidden'!AW16="x","x",$AW$3-'Indicator Date hidden'!AW16)</f>
        <v>0</v>
      </c>
      <c r="AX16" s="184" t="str">
        <f>IF('Indicator Date hidden'!AX16="x","x",$AX$3-'Indicator Date hidden'!AX16)</f>
        <v>x</v>
      </c>
      <c r="AY16" s="184">
        <f>IF('Indicator Date hidden'!AY16="x","x",$AY$3-'Indicator Date hidden'!AY16)</f>
        <v>1</v>
      </c>
      <c r="AZ16" s="184">
        <f>IF('Indicator Date hidden'!AZ16="x","x",$AZ$3-'Indicator Date hidden'!AZ16)</f>
        <v>0</v>
      </c>
      <c r="BA16" s="184">
        <f>IF('Indicator Date hidden'!BA16="x","x",$BA$3-'Indicator Date hidden'!BA16)</f>
        <v>0</v>
      </c>
      <c r="BB16" s="184">
        <f>IF('Indicator Date hidden'!BB16="x","x",$BB$3-'Indicator Date hidden'!BB16)</f>
        <v>0</v>
      </c>
      <c r="BC16" s="184">
        <f>IF('Indicator Date hidden'!BC16="x","x",$BC$3-'Indicator Date hidden'!BC16)</f>
        <v>0</v>
      </c>
      <c r="BD16" s="184">
        <f>IF('Indicator Date hidden'!BD16="x","x",$BD$3-'Indicator Date hidden'!BD16)</f>
        <v>0</v>
      </c>
      <c r="BE16" s="184">
        <f>IF('Indicator Date hidden'!BE16="x","x",$BE$3-'Indicator Date hidden'!BE16)</f>
        <v>0</v>
      </c>
      <c r="BF16" s="184">
        <f>IF('Indicator Date hidden'!BF16="x","x",$BF$3-'Indicator Date hidden'!BF16)</f>
        <v>1</v>
      </c>
      <c r="BG16" s="184">
        <f>IF('Indicator Date hidden'!BG16="x","x",$BG$3-'Indicator Date hidden'!BG16)</f>
        <v>1</v>
      </c>
      <c r="BH16" s="184">
        <f>IF('Indicator Date hidden'!BH16="x","x",$BH$3-'Indicator Date hidden'!BH16)</f>
        <v>4</v>
      </c>
      <c r="BI16" s="184">
        <f>IF('Indicator Date hidden'!BI16="x","x",$BI$3-'Indicator Date hidden'!BI16)</f>
        <v>5</v>
      </c>
      <c r="BJ16" s="184">
        <f>IF('Indicator Date hidden'!BJ16="x","x",$BJ$3-'Indicator Date hidden'!BJ16)</f>
        <v>0</v>
      </c>
      <c r="BK16" s="184">
        <f>IF('Indicator Date hidden'!BK16="x","x",$BK$3-'Indicator Date hidden'!BK16)</f>
        <v>0</v>
      </c>
      <c r="BL16" s="184" t="str">
        <f>IF('Indicator Date hidden'!BL16="x","x",$BL$3-'Indicator Date hidden'!BL16)</f>
        <v>x</v>
      </c>
      <c r="BM16" s="184" t="str">
        <f>IF('Indicator Date hidden'!BM16="x","x",$BM$3-'Indicator Date hidden'!BM16)</f>
        <v>x</v>
      </c>
      <c r="BN16" s="184">
        <f>IF('Indicator Date hidden'!BN16="x","x",$BN$3-'Indicator Date hidden'!BN16)</f>
        <v>2</v>
      </c>
      <c r="BO16" s="184">
        <f>IF('Indicator Date hidden'!BO16="x","x",$BO$3-'Indicator Date hidden'!BO16)</f>
        <v>0</v>
      </c>
      <c r="BP16" s="184">
        <f>IF('Indicator Date hidden'!BP16="x","x",$BP$3-'Indicator Date hidden'!BP16)</f>
        <v>0</v>
      </c>
      <c r="BQ16" s="184">
        <f>IF('Indicator Date hidden'!BQ16="x","x",$BQ$3-'Indicator Date hidden'!BQ16)</f>
        <v>0</v>
      </c>
      <c r="BR16" s="184">
        <f>IF('Indicator Date hidden'!BR16="x","x",$BR$3-'Indicator Date hidden'!BR16)</f>
        <v>0</v>
      </c>
      <c r="BS16" s="184">
        <f>IF('Indicator Date hidden'!BS16="x","x",$BS$3-'Indicator Date hidden'!BS16)</f>
        <v>0</v>
      </c>
      <c r="BT16" s="184">
        <f>IF('Indicator Date hidden'!BT16="x","x",$BT$3-'Indicator Date hidden'!BT16)</f>
        <v>0</v>
      </c>
      <c r="BU16" s="184">
        <f>IF('Indicator Date hidden'!BU16="x","x",$BU$3-'Indicator Date hidden'!BU16)</f>
        <v>0</v>
      </c>
      <c r="BV16" s="184">
        <f>IF('Indicator Date hidden'!BV16="x","x",$BV$3-'Indicator Date hidden'!BV16)</f>
        <v>0</v>
      </c>
      <c r="BW16" s="184">
        <f>IF('Indicator Date hidden'!BW16="x","x",$BW$3-'Indicator Date hidden'!BW16)</f>
        <v>0</v>
      </c>
      <c r="BX16" s="184" t="str">
        <f>IF('Indicator Date hidden'!BX16="x","x",$BX$3-'Indicator Date hidden'!BX16)</f>
        <v>x</v>
      </c>
      <c r="BY16" s="184" t="str">
        <f>IF('Indicator Date hidden'!BY16="x","x",$BY$3-'Indicator Date hidden'!BY16)</f>
        <v>x</v>
      </c>
      <c r="BZ16" s="184" t="str">
        <f>IF('Indicator Date hidden'!BZ16="x","x",$BZ$3-'Indicator Date hidden'!BZ16)</f>
        <v>x</v>
      </c>
      <c r="CA16" s="184">
        <f>IF('Indicator Date hidden'!CA16="x","x",$CA$3-'Indicator Date hidden'!CA16)</f>
        <v>0</v>
      </c>
      <c r="CB16" s="184" t="str">
        <f>IF('Indicator Date hidden'!CB16="x","x",$CB$3-'Indicator Date hidden'!CB16)</f>
        <v>x</v>
      </c>
      <c r="CC16" s="184">
        <f>IF('Indicator Date hidden'!CC16="x","x",$CC$3-'Indicator Date hidden'!CC16)</f>
        <v>0</v>
      </c>
      <c r="CD16" s="184">
        <f>IF('Indicator Date hidden'!CD16="x","x",$CD$3-'Indicator Date hidden'!CD16)</f>
        <v>0</v>
      </c>
      <c r="CE16" s="184">
        <f>IF('Indicator Date hidden'!CE16="x","x",$CE$3-'Indicator Date hidden'!CE16)</f>
        <v>0</v>
      </c>
      <c r="CF16" s="184">
        <f>IF('Indicator Date hidden'!CF16="x","x",$CF$3-'Indicator Date hidden'!CF16)</f>
        <v>0</v>
      </c>
      <c r="CG16" s="185">
        <f t="shared" si="0"/>
        <v>59</v>
      </c>
      <c r="CH16" s="186">
        <f t="shared" si="4"/>
        <v>0.72839506172839508</v>
      </c>
      <c r="CI16" s="185">
        <f t="shared" si="1"/>
        <v>16</v>
      </c>
      <c r="CJ16" s="186">
        <f t="shared" si="2"/>
        <v>2.1103342869008066</v>
      </c>
      <c r="CK16" s="187">
        <f t="shared" si="3"/>
        <v>0</v>
      </c>
    </row>
    <row r="17" spans="1:89" x14ac:dyDescent="0.25">
      <c r="A17" s="3" t="str">
        <f>VLOOKUP(C17,Regions!B$3:H$35,7,FALSE)</f>
        <v>Central America</v>
      </c>
      <c r="B17" s="119" t="s">
        <v>9</v>
      </c>
      <c r="C17" s="102" t="s">
        <v>8</v>
      </c>
      <c r="D17" s="184">
        <f>IF('Indicator Date hidden'!D17="x","x",$D$3-'Indicator Date hidden'!D17)</f>
        <v>0</v>
      </c>
      <c r="E17" s="184">
        <f>IF('Indicator Date hidden'!E17="x","x",$E$3-'Indicator Date hidden'!E17)</f>
        <v>0</v>
      </c>
      <c r="F17" s="184">
        <f>IF('Indicator Date hidden'!F17="x","x",$F$3-'Indicator Date hidden'!F17)</f>
        <v>0</v>
      </c>
      <c r="G17" s="184">
        <f>IF('Indicator Date hidden'!G17="x","x",$G$3-'Indicator Date hidden'!G17)</f>
        <v>0</v>
      </c>
      <c r="H17" s="184">
        <f>IF('Indicator Date hidden'!H17="x","x",$H$3-'Indicator Date hidden'!H17)</f>
        <v>0</v>
      </c>
      <c r="I17" s="184">
        <f>IF('Indicator Date hidden'!I17="x","x",$I$3-'Indicator Date hidden'!I17)</f>
        <v>0</v>
      </c>
      <c r="J17" s="184">
        <f>IF('Indicator Date hidden'!J17="x","x",$J$3-'Indicator Date hidden'!J17)</f>
        <v>0</v>
      </c>
      <c r="K17" s="184">
        <f>IF('Indicator Date hidden'!K17="x","x",$K$3-'Indicator Date hidden'!K17)</f>
        <v>0</v>
      </c>
      <c r="L17" s="184">
        <f>IF('Indicator Date hidden'!L17="x","x",$L$3-'Indicator Date hidden'!L17)</f>
        <v>0</v>
      </c>
      <c r="M17" s="184">
        <f>IF('Indicator Date hidden'!M17="x","x",$M$3-'Indicator Date hidden'!M17)</f>
        <v>0</v>
      </c>
      <c r="N17" s="184">
        <f>IF('Indicator Date hidden'!N17="x","x",$N$3-'Indicator Date hidden'!N17)</f>
        <v>0</v>
      </c>
      <c r="O17" s="184">
        <f>IF('Indicator Date hidden'!O17="x","x",$O$3-'Indicator Date hidden'!O17)</f>
        <v>0</v>
      </c>
      <c r="P17" s="184" t="str">
        <f>IF('Indicator Date hidden'!P17="x","x",$P$3-'Indicator Date hidden'!P17)</f>
        <v>x</v>
      </c>
      <c r="Q17" s="184">
        <f>IF('Indicator Date hidden'!Q17="x","x",$Q$3-'Indicator Date hidden'!Q17)</f>
        <v>0</v>
      </c>
      <c r="R17" s="184">
        <f>IF('Indicator Date hidden'!R17="x","x",$R$3-'Indicator Date hidden'!R17)</f>
        <v>0</v>
      </c>
      <c r="S17" s="184">
        <f>IF('Indicator Date hidden'!S17="x","x",$S$3-'Indicator Date hidden'!S17)</f>
        <v>0</v>
      </c>
      <c r="T17" s="184">
        <f>IF('Indicator Date hidden'!T17="x","x",$T$3-'Indicator Date hidden'!T17)</f>
        <v>0</v>
      </c>
      <c r="U17" s="184">
        <f>IF('Indicator Date hidden'!U17="x","x",$U$3-'Indicator Date hidden'!U17)</f>
        <v>0</v>
      </c>
      <c r="V17" s="184">
        <f>IF('Indicator Date hidden'!V17="x","x",$V$3-'Indicator Date hidden'!V17)</f>
        <v>0</v>
      </c>
      <c r="W17" s="184">
        <f>IF('Indicator Date hidden'!W17="x","x",$W$3-'Indicator Date hidden'!W17)</f>
        <v>0</v>
      </c>
      <c r="X17" s="184">
        <f>IF('Indicator Date hidden'!X17="x","x",$X$3-'Indicator Date hidden'!X17)</f>
        <v>0</v>
      </c>
      <c r="Y17" s="184">
        <f>IF('Indicator Date hidden'!Y17="x","x",$Y$3-'Indicator Date hidden'!Y17)</f>
        <v>3</v>
      </c>
      <c r="Z17" s="184">
        <f>IF('Indicator Date hidden'!Z17="x","x",$Z$3-'Indicator Date hidden'!Z17)</f>
        <v>3</v>
      </c>
      <c r="AA17" s="184">
        <f>IF('Indicator Date hidden'!AA17="x","x",$AA$3-'Indicator Date hidden'!AA17)</f>
        <v>6</v>
      </c>
      <c r="AB17" s="184">
        <f>IF('Indicator Date hidden'!AB17="x","x",$AB$3-'Indicator Date hidden'!AB17)</f>
        <v>0</v>
      </c>
      <c r="AC17" s="184">
        <f>IF('Indicator Date hidden'!AC17="x","x",$AC$3-'Indicator Date hidden'!AC17)</f>
        <v>0</v>
      </c>
      <c r="AD17" s="184" t="str">
        <f>IF('Indicator Date hidden'!AD17="x","x",$AD$3-'Indicator Date hidden'!AD17)</f>
        <v>x</v>
      </c>
      <c r="AE17" s="184">
        <f>IF('Indicator Date hidden'!AE17="x","x",$AE$3-'Indicator Date hidden'!AE17)</f>
        <v>0</v>
      </c>
      <c r="AF17" s="184">
        <f>IF('Indicator Date hidden'!AF17="x","x",$AF$3-'Indicator Date hidden'!AF17)</f>
        <v>4</v>
      </c>
      <c r="AG17" s="184">
        <f>IF('Indicator Date hidden'!AG17="x","x",$AG$3-'Indicator Date hidden'!AG17)</f>
        <v>1</v>
      </c>
      <c r="AH17" s="184">
        <f>IF('Indicator Date hidden'!AH17="x","x",$AH$3-'Indicator Date hidden'!AH17)</f>
        <v>4</v>
      </c>
      <c r="AI17" s="184">
        <f>IF('Indicator Date hidden'!AI17="x","x",$AI$3-'Indicator Date hidden'!AI17)</f>
        <v>0</v>
      </c>
      <c r="AJ17" s="184">
        <f>IF('Indicator Date hidden'!AJ17="x","x",$AJ$3-'Indicator Date hidden'!AJ17)</f>
        <v>0</v>
      </c>
      <c r="AK17" s="184">
        <f>IF('Indicator Date hidden'!AK17="x","x",$AK$3-'Indicator Date hidden'!AK17)</f>
        <v>0</v>
      </c>
      <c r="AL17" s="184">
        <f>IF('Indicator Date hidden'!AL17="x","x",$AL$3-'Indicator Date hidden'!AL17)</f>
        <v>0</v>
      </c>
      <c r="AM17" s="184">
        <f>IF('Indicator Date hidden'!AM17="x","x",$AM$3-'Indicator Date hidden'!AM17)</f>
        <v>0</v>
      </c>
      <c r="AN17" s="184">
        <f>IF('Indicator Date hidden'!AN17="x","x",$AN$3-'Indicator Date hidden'!AN17)</f>
        <v>0</v>
      </c>
      <c r="AO17" s="184">
        <f>IF('Indicator Date hidden'!AO17="x","x",$AO$3-'Indicator Date hidden'!AO17)</f>
        <v>0</v>
      </c>
      <c r="AP17" s="184">
        <f>IF('Indicator Date hidden'!AP17="x","x",$AP$3-'Indicator Date hidden'!AP17)</f>
        <v>0</v>
      </c>
      <c r="AQ17" s="184">
        <f>IF('Indicator Date hidden'!AQ17="x","x",$AQ$3-'Indicator Date hidden'!AQ17)</f>
        <v>0</v>
      </c>
      <c r="AR17" s="184">
        <f>IF('Indicator Date hidden'!AR17="x","x",$AR$3-'Indicator Date hidden'!AR17)</f>
        <v>0</v>
      </c>
      <c r="AS17" s="184">
        <f>IF('Indicator Date hidden'!AS17="x","x",$AS$3-'Indicator Date hidden'!AS17)</f>
        <v>4</v>
      </c>
      <c r="AT17" s="184">
        <f>IF('Indicator Date hidden'!AT17="x","x",$AT$3-'Indicator Date hidden'!AT17)</f>
        <v>0</v>
      </c>
      <c r="AU17" s="184">
        <f>IF('Indicator Date hidden'!AU17="x","x",$AU$3-'Indicator Date hidden'!AU17)</f>
        <v>0</v>
      </c>
      <c r="AV17" s="184">
        <f>IF('Indicator Date hidden'!AV17="x","x",$AV$3-'Indicator Date hidden'!AV17)</f>
        <v>0</v>
      </c>
      <c r="AW17" s="184">
        <f>IF('Indicator Date hidden'!AW17="x","x",$AW$3-'Indicator Date hidden'!AW17)</f>
        <v>0</v>
      </c>
      <c r="AX17" s="184" t="str">
        <f>IF('Indicator Date hidden'!AX17="x","x",$AX$3-'Indicator Date hidden'!AX17)</f>
        <v>x</v>
      </c>
      <c r="AY17" s="184">
        <f>IF('Indicator Date hidden'!AY17="x","x",$AY$3-'Indicator Date hidden'!AY17)</f>
        <v>1</v>
      </c>
      <c r="AZ17" s="184">
        <f>IF('Indicator Date hidden'!AZ17="x","x",$AZ$3-'Indicator Date hidden'!AZ17)</f>
        <v>0</v>
      </c>
      <c r="BA17" s="184">
        <f>IF('Indicator Date hidden'!BA17="x","x",$BA$3-'Indicator Date hidden'!BA17)</f>
        <v>0</v>
      </c>
      <c r="BB17" s="184">
        <f>IF('Indicator Date hidden'!BB17="x","x",$BB$3-'Indicator Date hidden'!BB17)</f>
        <v>0</v>
      </c>
      <c r="BC17" s="184">
        <f>IF('Indicator Date hidden'!BC17="x","x",$BC$3-'Indicator Date hidden'!BC17)</f>
        <v>0</v>
      </c>
      <c r="BD17" s="184">
        <f>IF('Indicator Date hidden'!BD17="x","x",$BD$3-'Indicator Date hidden'!BD17)</f>
        <v>0</v>
      </c>
      <c r="BE17" s="184">
        <f>IF('Indicator Date hidden'!BE17="x","x",$BE$3-'Indicator Date hidden'!BE17)</f>
        <v>0</v>
      </c>
      <c r="BF17" s="184">
        <f>IF('Indicator Date hidden'!BF17="x","x",$BF$3-'Indicator Date hidden'!BF17)</f>
        <v>3</v>
      </c>
      <c r="BG17" s="184">
        <f>IF('Indicator Date hidden'!BG17="x","x",$BG$3-'Indicator Date hidden'!BG17)</f>
        <v>2</v>
      </c>
      <c r="BH17" s="184" t="str">
        <f>IF('Indicator Date hidden'!BH17="x","x",$BH$3-'Indicator Date hidden'!BH17)</f>
        <v>x</v>
      </c>
      <c r="BI17" s="184">
        <f>IF('Indicator Date hidden'!BI17="x","x",$BI$3-'Indicator Date hidden'!BI17)</f>
        <v>3</v>
      </c>
      <c r="BJ17" s="184">
        <f>IF('Indicator Date hidden'!BJ17="x","x",$BJ$3-'Indicator Date hidden'!BJ17)</f>
        <v>0</v>
      </c>
      <c r="BK17" s="184" t="str">
        <f>IF('Indicator Date hidden'!BK17="x","x",$BK$3-'Indicator Date hidden'!BK17)</f>
        <v>x</v>
      </c>
      <c r="BL17" s="184">
        <f>IF('Indicator Date hidden'!BL17="x","x",$BL$3-'Indicator Date hidden'!BL17)</f>
        <v>4</v>
      </c>
      <c r="BM17" s="184" t="str">
        <f>IF('Indicator Date hidden'!BM17="x","x",$BM$3-'Indicator Date hidden'!BM17)</f>
        <v>x</v>
      </c>
      <c r="BN17" s="184">
        <f>IF('Indicator Date hidden'!BN17="x","x",$BN$3-'Indicator Date hidden'!BN17)</f>
        <v>2</v>
      </c>
      <c r="BO17" s="184" t="str">
        <f>IF('Indicator Date hidden'!BO17="x","x",$BO$3-'Indicator Date hidden'!BO17)</f>
        <v>x</v>
      </c>
      <c r="BP17" s="184">
        <f>IF('Indicator Date hidden'!BP17="x","x",$BP$3-'Indicator Date hidden'!BP17)</f>
        <v>0</v>
      </c>
      <c r="BQ17" s="184">
        <f>IF('Indicator Date hidden'!BQ17="x","x",$BQ$3-'Indicator Date hidden'!BQ17)</f>
        <v>0</v>
      </c>
      <c r="BR17" s="184">
        <f>IF('Indicator Date hidden'!BR17="x","x",$BR$3-'Indicator Date hidden'!BR17)</f>
        <v>0</v>
      </c>
      <c r="BS17" s="184">
        <f>IF('Indicator Date hidden'!BS17="x","x",$BS$3-'Indicator Date hidden'!BS17)</f>
        <v>0</v>
      </c>
      <c r="BT17" s="184">
        <f>IF('Indicator Date hidden'!BT17="x","x",$BT$3-'Indicator Date hidden'!BT17)</f>
        <v>0</v>
      </c>
      <c r="BU17" s="184">
        <f>IF('Indicator Date hidden'!BU17="x","x",$BU$3-'Indicator Date hidden'!BU17)</f>
        <v>0</v>
      </c>
      <c r="BV17" s="184">
        <f>IF('Indicator Date hidden'!BV17="x","x",$BV$3-'Indicator Date hidden'!BV17)</f>
        <v>0</v>
      </c>
      <c r="BW17" s="184">
        <f>IF('Indicator Date hidden'!BW17="x","x",$BW$3-'Indicator Date hidden'!BW17)</f>
        <v>0</v>
      </c>
      <c r="BX17" s="184">
        <f>IF('Indicator Date hidden'!BX17="x","x",$BX$3-'Indicator Date hidden'!BX17)</f>
        <v>0</v>
      </c>
      <c r="BY17" s="184">
        <f>IF('Indicator Date hidden'!BY17="x","x",$BY$3-'Indicator Date hidden'!BY17)</f>
        <v>0</v>
      </c>
      <c r="BZ17" s="184">
        <f>IF('Indicator Date hidden'!BZ17="x","x",$BZ$3-'Indicator Date hidden'!BZ17)</f>
        <v>3</v>
      </c>
      <c r="CA17" s="184">
        <f>IF('Indicator Date hidden'!CA17="x","x",$CA$3-'Indicator Date hidden'!CA17)</f>
        <v>1</v>
      </c>
      <c r="CB17" s="184">
        <f>IF('Indicator Date hidden'!CB17="x","x",$CB$3-'Indicator Date hidden'!CB17)</f>
        <v>0</v>
      </c>
      <c r="CC17" s="184">
        <f>IF('Indicator Date hidden'!CC17="x","x",$CC$3-'Indicator Date hidden'!CC17)</f>
        <v>0</v>
      </c>
      <c r="CD17" s="184">
        <f>IF('Indicator Date hidden'!CD17="x","x",$CD$3-'Indicator Date hidden'!CD17)</f>
        <v>0</v>
      </c>
      <c r="CE17" s="184">
        <f>IF('Indicator Date hidden'!CE17="x","x",$CE$3-'Indicator Date hidden'!CE17)</f>
        <v>0</v>
      </c>
      <c r="CF17" s="184">
        <f>IF('Indicator Date hidden'!CF17="x","x",$CF$3-'Indicator Date hidden'!CF17)</f>
        <v>0</v>
      </c>
      <c r="CG17" s="185">
        <f t="shared" si="0"/>
        <v>44</v>
      </c>
      <c r="CH17" s="186">
        <f t="shared" si="4"/>
        <v>0.54320987654320985</v>
      </c>
      <c r="CI17" s="185">
        <f t="shared" si="1"/>
        <v>15</v>
      </c>
      <c r="CJ17" s="186">
        <f t="shared" si="2"/>
        <v>1.3246000816046319</v>
      </c>
      <c r="CK17" s="187">
        <f t="shared" si="3"/>
        <v>0</v>
      </c>
    </row>
    <row r="18" spans="1:89" x14ac:dyDescent="0.25">
      <c r="A18" s="3" t="str">
        <f>VLOOKUP(C18,Regions!B$3:H$35,7,FALSE)</f>
        <v>Central America</v>
      </c>
      <c r="B18" s="119" t="s">
        <v>18</v>
      </c>
      <c r="C18" s="102" t="s">
        <v>17</v>
      </c>
      <c r="D18" s="184">
        <f>IF('Indicator Date hidden'!D18="x","x",$D$3-'Indicator Date hidden'!D18)</f>
        <v>0</v>
      </c>
      <c r="E18" s="184">
        <f>IF('Indicator Date hidden'!E18="x","x",$E$3-'Indicator Date hidden'!E18)</f>
        <v>0</v>
      </c>
      <c r="F18" s="184">
        <f>IF('Indicator Date hidden'!F18="x","x",$F$3-'Indicator Date hidden'!F18)</f>
        <v>0</v>
      </c>
      <c r="G18" s="184">
        <f>IF('Indicator Date hidden'!G18="x","x",$G$3-'Indicator Date hidden'!G18)</f>
        <v>0</v>
      </c>
      <c r="H18" s="184">
        <f>IF('Indicator Date hidden'!H18="x","x",$H$3-'Indicator Date hidden'!H18)</f>
        <v>0</v>
      </c>
      <c r="I18" s="184">
        <f>IF('Indicator Date hidden'!I18="x","x",$I$3-'Indicator Date hidden'!I18)</f>
        <v>0</v>
      </c>
      <c r="J18" s="184">
        <f>IF('Indicator Date hidden'!J18="x","x",$J$3-'Indicator Date hidden'!J18)</f>
        <v>0</v>
      </c>
      <c r="K18" s="184">
        <f>IF('Indicator Date hidden'!K18="x","x",$K$3-'Indicator Date hidden'!K18)</f>
        <v>0</v>
      </c>
      <c r="L18" s="184">
        <f>IF('Indicator Date hidden'!L18="x","x",$L$3-'Indicator Date hidden'!L18)</f>
        <v>0</v>
      </c>
      <c r="M18" s="184">
        <f>IF('Indicator Date hidden'!M18="x","x",$M$3-'Indicator Date hidden'!M18)</f>
        <v>0</v>
      </c>
      <c r="N18" s="184">
        <f>IF('Indicator Date hidden'!N18="x","x",$N$3-'Indicator Date hidden'!N18)</f>
        <v>0</v>
      </c>
      <c r="O18" s="184">
        <f>IF('Indicator Date hidden'!O18="x","x",$O$3-'Indicator Date hidden'!O18)</f>
        <v>0</v>
      </c>
      <c r="P18" s="184">
        <f>IF('Indicator Date hidden'!P18="x","x",$P$3-'Indicator Date hidden'!P18)</f>
        <v>1</v>
      </c>
      <c r="Q18" s="184">
        <f>IF('Indicator Date hidden'!Q18="x","x",$Q$3-'Indicator Date hidden'!Q18)</f>
        <v>0</v>
      </c>
      <c r="R18" s="184">
        <f>IF('Indicator Date hidden'!R18="x","x",$R$3-'Indicator Date hidden'!R18)</f>
        <v>0</v>
      </c>
      <c r="S18" s="184">
        <f>IF('Indicator Date hidden'!S18="x","x",$S$3-'Indicator Date hidden'!S18)</f>
        <v>0</v>
      </c>
      <c r="T18" s="184">
        <f>IF('Indicator Date hidden'!T18="x","x",$T$3-'Indicator Date hidden'!T18)</f>
        <v>0</v>
      </c>
      <c r="U18" s="184">
        <f>IF('Indicator Date hidden'!U18="x","x",$U$3-'Indicator Date hidden'!U18)</f>
        <v>0</v>
      </c>
      <c r="V18" s="184">
        <f>IF('Indicator Date hidden'!V18="x","x",$V$3-'Indicator Date hidden'!V18)</f>
        <v>0</v>
      </c>
      <c r="W18" s="184">
        <f>IF('Indicator Date hidden'!W18="x","x",$W$3-'Indicator Date hidden'!W18)</f>
        <v>0</v>
      </c>
      <c r="X18" s="184">
        <f>IF('Indicator Date hidden'!X18="x","x",$X$3-'Indicator Date hidden'!X18)</f>
        <v>0</v>
      </c>
      <c r="Y18" s="184" t="str">
        <f>IF('Indicator Date hidden'!Y18="x","x",$Y$3-'Indicator Date hidden'!Y18)</f>
        <v>x</v>
      </c>
      <c r="Z18" s="184" t="str">
        <f>IF('Indicator Date hidden'!Z18="x","x",$Z$3-'Indicator Date hidden'!Z18)</f>
        <v>x</v>
      </c>
      <c r="AA18" s="184">
        <f>IF('Indicator Date hidden'!AA18="x","x",$AA$3-'Indicator Date hidden'!AA18)</f>
        <v>0</v>
      </c>
      <c r="AB18" s="184">
        <f>IF('Indicator Date hidden'!AB18="x","x",$AB$3-'Indicator Date hidden'!AB18)</f>
        <v>0</v>
      </c>
      <c r="AC18" s="184">
        <f>IF('Indicator Date hidden'!AC18="x","x",$AC$3-'Indicator Date hidden'!AC18)</f>
        <v>0</v>
      </c>
      <c r="AD18" s="184">
        <f>IF('Indicator Date hidden'!AD18="x","x",$AD$3-'Indicator Date hidden'!AD18)</f>
        <v>1</v>
      </c>
      <c r="AE18" s="184">
        <f>IF('Indicator Date hidden'!AE18="x","x",$AE$3-'Indicator Date hidden'!AE18)</f>
        <v>0</v>
      </c>
      <c r="AF18" s="184">
        <f>IF('Indicator Date hidden'!AF18="x","x",$AF$3-'Indicator Date hidden'!AF18)</f>
        <v>6</v>
      </c>
      <c r="AG18" s="184">
        <f>IF('Indicator Date hidden'!AG18="x","x",$AG$3-'Indicator Date hidden'!AG18)</f>
        <v>0</v>
      </c>
      <c r="AH18" s="184">
        <f>IF('Indicator Date hidden'!AH18="x","x",$AH$3-'Indicator Date hidden'!AH18)</f>
        <v>1</v>
      </c>
      <c r="AI18" s="184">
        <f>IF('Indicator Date hidden'!AI18="x","x",$AI$3-'Indicator Date hidden'!AI18)</f>
        <v>0</v>
      </c>
      <c r="AJ18" s="184">
        <f>IF('Indicator Date hidden'!AJ18="x","x",$AJ$3-'Indicator Date hidden'!AJ18)</f>
        <v>0</v>
      </c>
      <c r="AK18" s="184">
        <f>IF('Indicator Date hidden'!AK18="x","x",$AK$3-'Indicator Date hidden'!AK18)</f>
        <v>0</v>
      </c>
      <c r="AL18" s="184">
        <f>IF('Indicator Date hidden'!AL18="x","x",$AL$3-'Indicator Date hidden'!AL18)</f>
        <v>0</v>
      </c>
      <c r="AM18" s="184">
        <f>IF('Indicator Date hidden'!AM18="x","x",$AM$3-'Indicator Date hidden'!AM18)</f>
        <v>0</v>
      </c>
      <c r="AN18" s="184">
        <f>IF('Indicator Date hidden'!AN18="x","x",$AN$3-'Indicator Date hidden'!AN18)</f>
        <v>0</v>
      </c>
      <c r="AO18" s="184">
        <f>IF('Indicator Date hidden'!AO18="x","x",$AO$3-'Indicator Date hidden'!AO18)</f>
        <v>0</v>
      </c>
      <c r="AP18" s="184">
        <f>IF('Indicator Date hidden'!AP18="x","x",$AP$3-'Indicator Date hidden'!AP18)</f>
        <v>0</v>
      </c>
      <c r="AQ18" s="184">
        <f>IF('Indicator Date hidden'!AQ18="x","x",$AQ$3-'Indicator Date hidden'!AQ18)</f>
        <v>0</v>
      </c>
      <c r="AR18" s="184">
        <f>IF('Indicator Date hidden'!AR18="x","x",$AR$3-'Indicator Date hidden'!AR18)</f>
        <v>0</v>
      </c>
      <c r="AS18" s="184">
        <f>IF('Indicator Date hidden'!AS18="x","x",$AS$3-'Indicator Date hidden'!AS18)</f>
        <v>0</v>
      </c>
      <c r="AT18" s="184">
        <f>IF('Indicator Date hidden'!AT18="x","x",$AT$3-'Indicator Date hidden'!AT18)</f>
        <v>0</v>
      </c>
      <c r="AU18" s="184">
        <f>IF('Indicator Date hidden'!AU18="x","x",$AU$3-'Indicator Date hidden'!AU18)</f>
        <v>0</v>
      </c>
      <c r="AV18" s="184">
        <f>IF('Indicator Date hidden'!AV18="x","x",$AV$3-'Indicator Date hidden'!AV18)</f>
        <v>0</v>
      </c>
      <c r="AW18" s="184">
        <f>IF('Indicator Date hidden'!AW18="x","x",$AW$3-'Indicator Date hidden'!AW18)</f>
        <v>0</v>
      </c>
      <c r="AX18" s="184" t="str">
        <f>IF('Indicator Date hidden'!AX18="x","x",$AX$3-'Indicator Date hidden'!AX18)</f>
        <v>x</v>
      </c>
      <c r="AY18" s="184">
        <f>IF('Indicator Date hidden'!AY18="x","x",$AY$3-'Indicator Date hidden'!AY18)</f>
        <v>1</v>
      </c>
      <c r="AZ18" s="184">
        <f>IF('Indicator Date hidden'!AZ18="x","x",$AZ$3-'Indicator Date hidden'!AZ18)</f>
        <v>0</v>
      </c>
      <c r="BA18" s="184">
        <f>IF('Indicator Date hidden'!BA18="x","x",$BA$3-'Indicator Date hidden'!BA18)</f>
        <v>0</v>
      </c>
      <c r="BB18" s="184">
        <f>IF('Indicator Date hidden'!BB18="x","x",$BB$3-'Indicator Date hidden'!BB18)</f>
        <v>0</v>
      </c>
      <c r="BC18" s="184">
        <f>IF('Indicator Date hidden'!BC18="x","x",$BC$3-'Indicator Date hidden'!BC18)</f>
        <v>0</v>
      </c>
      <c r="BD18" s="184">
        <f>IF('Indicator Date hidden'!BD18="x","x",$BD$3-'Indicator Date hidden'!BD18)</f>
        <v>0</v>
      </c>
      <c r="BE18" s="184">
        <f>IF('Indicator Date hidden'!BE18="x","x",$BE$3-'Indicator Date hidden'!BE18)</f>
        <v>0</v>
      </c>
      <c r="BF18" s="184">
        <f>IF('Indicator Date hidden'!BF18="x","x",$BF$3-'Indicator Date hidden'!BF18)</f>
        <v>0</v>
      </c>
      <c r="BG18" s="184">
        <f>IF('Indicator Date hidden'!BG18="x","x",$BG$3-'Indicator Date hidden'!BG18)</f>
        <v>0</v>
      </c>
      <c r="BH18" s="184">
        <f>IF('Indicator Date hidden'!BH18="x","x",$BH$3-'Indicator Date hidden'!BH18)</f>
        <v>4</v>
      </c>
      <c r="BI18" s="184">
        <f>IF('Indicator Date hidden'!BI18="x","x",$BI$3-'Indicator Date hidden'!BI18)</f>
        <v>0</v>
      </c>
      <c r="BJ18" s="184">
        <f>IF('Indicator Date hidden'!BJ18="x","x",$BJ$3-'Indicator Date hidden'!BJ18)</f>
        <v>0</v>
      </c>
      <c r="BK18" s="184">
        <f>IF('Indicator Date hidden'!BK18="x","x",$BK$3-'Indicator Date hidden'!BK18)</f>
        <v>0</v>
      </c>
      <c r="BL18" s="184">
        <f>IF('Indicator Date hidden'!BL18="x","x",$BL$3-'Indicator Date hidden'!BL18)</f>
        <v>1</v>
      </c>
      <c r="BM18" s="184">
        <f>IF('Indicator Date hidden'!BM18="x","x",$BM$3-'Indicator Date hidden'!BM18)</f>
        <v>0</v>
      </c>
      <c r="BN18" s="184">
        <f>IF('Indicator Date hidden'!BN18="x","x",$BN$3-'Indicator Date hidden'!BN18)</f>
        <v>2</v>
      </c>
      <c r="BO18" s="184">
        <f>IF('Indicator Date hidden'!BO18="x","x",$BO$3-'Indicator Date hidden'!BO18)</f>
        <v>0</v>
      </c>
      <c r="BP18" s="184">
        <f>IF('Indicator Date hidden'!BP18="x","x",$BP$3-'Indicator Date hidden'!BP18)</f>
        <v>0</v>
      </c>
      <c r="BQ18" s="184">
        <f>IF('Indicator Date hidden'!BQ18="x","x",$BQ$3-'Indicator Date hidden'!BQ18)</f>
        <v>0</v>
      </c>
      <c r="BR18" s="184">
        <f>IF('Indicator Date hidden'!BR18="x","x",$BR$3-'Indicator Date hidden'!BR18)</f>
        <v>0</v>
      </c>
      <c r="BS18" s="184">
        <f>IF('Indicator Date hidden'!BS18="x","x",$BS$3-'Indicator Date hidden'!BS18)</f>
        <v>0</v>
      </c>
      <c r="BT18" s="184">
        <f>IF('Indicator Date hidden'!BT18="x","x",$BT$3-'Indicator Date hidden'!BT18)</f>
        <v>0</v>
      </c>
      <c r="BU18" s="184">
        <f>IF('Indicator Date hidden'!BU18="x","x",$BU$3-'Indicator Date hidden'!BU18)</f>
        <v>0</v>
      </c>
      <c r="BV18" s="184">
        <f>IF('Indicator Date hidden'!BV18="x","x",$BV$3-'Indicator Date hidden'!BV18)</f>
        <v>0</v>
      </c>
      <c r="BW18" s="184">
        <f>IF('Indicator Date hidden'!BW18="x","x",$BW$3-'Indicator Date hidden'!BW18)</f>
        <v>0</v>
      </c>
      <c r="BX18" s="184">
        <f>IF('Indicator Date hidden'!BX18="x","x",$BX$3-'Indicator Date hidden'!BX18)</f>
        <v>0</v>
      </c>
      <c r="BY18" s="184">
        <f>IF('Indicator Date hidden'!BY18="x","x",$BY$3-'Indicator Date hidden'!BY18)</f>
        <v>0</v>
      </c>
      <c r="BZ18" s="184">
        <f>IF('Indicator Date hidden'!BZ18="x","x",$BZ$3-'Indicator Date hidden'!BZ18)</f>
        <v>0</v>
      </c>
      <c r="CA18" s="184">
        <f>IF('Indicator Date hidden'!CA18="x","x",$CA$3-'Indicator Date hidden'!CA18)</f>
        <v>0</v>
      </c>
      <c r="CB18" s="184">
        <f>IF('Indicator Date hidden'!CB18="x","x",$CB$3-'Indicator Date hidden'!CB18)</f>
        <v>0</v>
      </c>
      <c r="CC18" s="184">
        <f>IF('Indicator Date hidden'!CC18="x","x",$CC$3-'Indicator Date hidden'!CC18)</f>
        <v>0</v>
      </c>
      <c r="CD18" s="184">
        <f>IF('Indicator Date hidden'!CD18="x","x",$CD$3-'Indicator Date hidden'!CD18)</f>
        <v>0</v>
      </c>
      <c r="CE18" s="184">
        <f>IF('Indicator Date hidden'!CE18="x","x",$CE$3-'Indicator Date hidden'!CE18)</f>
        <v>0</v>
      </c>
      <c r="CF18" s="184">
        <f>IF('Indicator Date hidden'!CF18="x","x",$CF$3-'Indicator Date hidden'!CF18)</f>
        <v>0</v>
      </c>
      <c r="CG18" s="185">
        <f t="shared" si="0"/>
        <v>17</v>
      </c>
      <c r="CH18" s="186">
        <f t="shared" si="4"/>
        <v>0.20987654320987653</v>
      </c>
      <c r="CI18" s="185">
        <f t="shared" si="1"/>
        <v>8</v>
      </c>
      <c r="CJ18" s="186">
        <f t="shared" si="2"/>
        <v>0.85705871350555218</v>
      </c>
      <c r="CK18" s="187">
        <f t="shared" si="3"/>
        <v>0</v>
      </c>
    </row>
    <row r="19" spans="1:89" x14ac:dyDescent="0.25">
      <c r="A19" s="3" t="str">
        <f>VLOOKUP(C19,Regions!B$3:H$35,7,FALSE)</f>
        <v>Central America</v>
      </c>
      <c r="B19" s="119" t="s">
        <v>28</v>
      </c>
      <c r="C19" s="102" t="s">
        <v>27</v>
      </c>
      <c r="D19" s="184">
        <f>IF('Indicator Date hidden'!D19="x","x",$D$3-'Indicator Date hidden'!D19)</f>
        <v>0</v>
      </c>
      <c r="E19" s="184">
        <f>IF('Indicator Date hidden'!E19="x","x",$E$3-'Indicator Date hidden'!E19)</f>
        <v>0</v>
      </c>
      <c r="F19" s="184">
        <f>IF('Indicator Date hidden'!F19="x","x",$F$3-'Indicator Date hidden'!F19)</f>
        <v>0</v>
      </c>
      <c r="G19" s="184">
        <f>IF('Indicator Date hidden'!G19="x","x",$G$3-'Indicator Date hidden'!G19)</f>
        <v>0</v>
      </c>
      <c r="H19" s="184">
        <f>IF('Indicator Date hidden'!H19="x","x",$H$3-'Indicator Date hidden'!H19)</f>
        <v>0</v>
      </c>
      <c r="I19" s="184">
        <f>IF('Indicator Date hidden'!I19="x","x",$I$3-'Indicator Date hidden'!I19)</f>
        <v>0</v>
      </c>
      <c r="J19" s="184">
        <f>IF('Indicator Date hidden'!J19="x","x",$J$3-'Indicator Date hidden'!J19)</f>
        <v>0</v>
      </c>
      <c r="K19" s="184">
        <f>IF('Indicator Date hidden'!K19="x","x",$K$3-'Indicator Date hidden'!K19)</f>
        <v>0</v>
      </c>
      <c r="L19" s="184">
        <f>IF('Indicator Date hidden'!L19="x","x",$L$3-'Indicator Date hidden'!L19)</f>
        <v>0</v>
      </c>
      <c r="M19" s="184">
        <f>IF('Indicator Date hidden'!M19="x","x",$M$3-'Indicator Date hidden'!M19)</f>
        <v>0</v>
      </c>
      <c r="N19" s="184">
        <f>IF('Indicator Date hidden'!N19="x","x",$N$3-'Indicator Date hidden'!N19)</f>
        <v>0</v>
      </c>
      <c r="O19" s="184">
        <f>IF('Indicator Date hidden'!O19="x","x",$O$3-'Indicator Date hidden'!O19)</f>
        <v>0</v>
      </c>
      <c r="P19" s="184" t="str">
        <f>IF('Indicator Date hidden'!P19="x","x",$P$3-'Indicator Date hidden'!P19)</f>
        <v>x</v>
      </c>
      <c r="Q19" s="184">
        <f>IF('Indicator Date hidden'!Q19="x","x",$Q$3-'Indicator Date hidden'!Q19)</f>
        <v>0</v>
      </c>
      <c r="R19" s="184">
        <f>IF('Indicator Date hidden'!R19="x","x",$R$3-'Indicator Date hidden'!R19)</f>
        <v>0</v>
      </c>
      <c r="S19" s="184">
        <f>IF('Indicator Date hidden'!S19="x","x",$S$3-'Indicator Date hidden'!S19)</f>
        <v>0</v>
      </c>
      <c r="T19" s="184">
        <f>IF('Indicator Date hidden'!T19="x","x",$T$3-'Indicator Date hidden'!T19)</f>
        <v>0</v>
      </c>
      <c r="U19" s="184">
        <f>IF('Indicator Date hidden'!U19="x","x",$U$3-'Indicator Date hidden'!U19)</f>
        <v>0</v>
      </c>
      <c r="V19" s="184">
        <f>IF('Indicator Date hidden'!V19="x","x",$V$3-'Indicator Date hidden'!V19)</f>
        <v>0</v>
      </c>
      <c r="W19" s="184">
        <f>IF('Indicator Date hidden'!W19="x","x",$W$3-'Indicator Date hidden'!W19)</f>
        <v>0</v>
      </c>
      <c r="X19" s="184">
        <f>IF('Indicator Date hidden'!X19="x","x",$X$3-'Indicator Date hidden'!X19)</f>
        <v>0</v>
      </c>
      <c r="Y19" s="184" t="str">
        <f>IF('Indicator Date hidden'!Y19="x","x",$Y$3-'Indicator Date hidden'!Y19)</f>
        <v>x</v>
      </c>
      <c r="Z19" s="184" t="str">
        <f>IF('Indicator Date hidden'!Z19="x","x",$Z$3-'Indicator Date hidden'!Z19)</f>
        <v>x</v>
      </c>
      <c r="AA19" s="184">
        <f>IF('Indicator Date hidden'!AA19="x","x",$AA$3-'Indicator Date hidden'!AA19)</f>
        <v>1</v>
      </c>
      <c r="AB19" s="184">
        <f>IF('Indicator Date hidden'!AB19="x","x",$AB$3-'Indicator Date hidden'!AB19)</f>
        <v>0</v>
      </c>
      <c r="AC19" s="184">
        <f>IF('Indicator Date hidden'!AC19="x","x",$AC$3-'Indicator Date hidden'!AC19)</f>
        <v>0</v>
      </c>
      <c r="AD19" s="184">
        <f>IF('Indicator Date hidden'!AD19="x","x",$AD$3-'Indicator Date hidden'!AD19)</f>
        <v>1</v>
      </c>
      <c r="AE19" s="184">
        <f>IF('Indicator Date hidden'!AE19="x","x",$AE$3-'Indicator Date hidden'!AE19)</f>
        <v>0</v>
      </c>
      <c r="AF19" s="184">
        <f>IF('Indicator Date hidden'!AF19="x","x",$AF$3-'Indicator Date hidden'!AF19)</f>
        <v>1</v>
      </c>
      <c r="AG19" s="184">
        <f>IF('Indicator Date hidden'!AG19="x","x",$AG$3-'Indicator Date hidden'!AG19)</f>
        <v>1</v>
      </c>
      <c r="AH19" s="184">
        <f>IF('Indicator Date hidden'!AH19="x","x",$AH$3-'Indicator Date hidden'!AH19)</f>
        <v>4</v>
      </c>
      <c r="AI19" s="184">
        <f>IF('Indicator Date hidden'!AI19="x","x",$AI$3-'Indicator Date hidden'!AI19)</f>
        <v>0</v>
      </c>
      <c r="AJ19" s="184">
        <f>IF('Indicator Date hidden'!AJ19="x","x",$AJ$3-'Indicator Date hidden'!AJ19)</f>
        <v>0</v>
      </c>
      <c r="AK19" s="184">
        <f>IF('Indicator Date hidden'!AK19="x","x",$AK$3-'Indicator Date hidden'!AK19)</f>
        <v>0</v>
      </c>
      <c r="AL19" s="184">
        <f>IF('Indicator Date hidden'!AL19="x","x",$AL$3-'Indicator Date hidden'!AL19)</f>
        <v>0</v>
      </c>
      <c r="AM19" s="184">
        <f>IF('Indicator Date hidden'!AM19="x","x",$AM$3-'Indicator Date hidden'!AM19)</f>
        <v>0</v>
      </c>
      <c r="AN19" s="184">
        <f>IF('Indicator Date hidden'!AN19="x","x",$AN$3-'Indicator Date hidden'!AN19)</f>
        <v>0</v>
      </c>
      <c r="AO19" s="184">
        <f>IF('Indicator Date hidden'!AO19="x","x",$AO$3-'Indicator Date hidden'!AO19)</f>
        <v>0</v>
      </c>
      <c r="AP19" s="184">
        <f>IF('Indicator Date hidden'!AP19="x","x",$AP$3-'Indicator Date hidden'!AP19)</f>
        <v>0</v>
      </c>
      <c r="AQ19" s="184">
        <f>IF('Indicator Date hidden'!AQ19="x","x",$AQ$3-'Indicator Date hidden'!AQ19)</f>
        <v>0</v>
      </c>
      <c r="AR19" s="184">
        <f>IF('Indicator Date hidden'!AR19="x","x",$AR$3-'Indicator Date hidden'!AR19)</f>
        <v>0</v>
      </c>
      <c r="AS19" s="184">
        <f>IF('Indicator Date hidden'!AS19="x","x",$AS$3-'Indicator Date hidden'!AS19)</f>
        <v>0</v>
      </c>
      <c r="AT19" s="184" t="str">
        <f>IF('Indicator Date hidden'!AT19="x","x",$AT$3-'Indicator Date hidden'!AT19)</f>
        <v>x</v>
      </c>
      <c r="AU19" s="184">
        <f>IF('Indicator Date hidden'!AU19="x","x",$AU$3-'Indicator Date hidden'!AU19)</f>
        <v>0</v>
      </c>
      <c r="AV19" s="184">
        <f>IF('Indicator Date hidden'!AV19="x","x",$AV$3-'Indicator Date hidden'!AV19)</f>
        <v>0</v>
      </c>
      <c r="AW19" s="184">
        <f>IF('Indicator Date hidden'!AW19="x","x",$AW$3-'Indicator Date hidden'!AW19)</f>
        <v>0</v>
      </c>
      <c r="AX19" s="184">
        <f>IF('Indicator Date hidden'!AX19="x","x",$AX$3-'Indicator Date hidden'!AX19)</f>
        <v>1</v>
      </c>
      <c r="AY19" s="184">
        <f>IF('Indicator Date hidden'!AY19="x","x",$AY$3-'Indicator Date hidden'!AY19)</f>
        <v>1</v>
      </c>
      <c r="AZ19" s="184">
        <f>IF('Indicator Date hidden'!AZ19="x","x",$AZ$3-'Indicator Date hidden'!AZ19)</f>
        <v>0</v>
      </c>
      <c r="BA19" s="184">
        <f>IF('Indicator Date hidden'!BA19="x","x",$BA$3-'Indicator Date hidden'!BA19)</f>
        <v>0</v>
      </c>
      <c r="BB19" s="184">
        <f>IF('Indicator Date hidden'!BB19="x","x",$BB$3-'Indicator Date hidden'!BB19)</f>
        <v>0</v>
      </c>
      <c r="BC19" s="184">
        <f>IF('Indicator Date hidden'!BC19="x","x",$BC$3-'Indicator Date hidden'!BC19)</f>
        <v>0</v>
      </c>
      <c r="BD19" s="184">
        <f>IF('Indicator Date hidden'!BD19="x","x",$BD$3-'Indicator Date hidden'!BD19)</f>
        <v>0</v>
      </c>
      <c r="BE19" s="184">
        <f>IF('Indicator Date hidden'!BE19="x","x",$BE$3-'Indicator Date hidden'!BE19)</f>
        <v>0</v>
      </c>
      <c r="BF19" s="184">
        <f>IF('Indicator Date hidden'!BF19="x","x",$BF$3-'Indicator Date hidden'!BF19)</f>
        <v>0</v>
      </c>
      <c r="BG19" s="184">
        <f>IF('Indicator Date hidden'!BG19="x","x",$BG$3-'Indicator Date hidden'!BG19)</f>
        <v>0</v>
      </c>
      <c r="BH19" s="184">
        <f>IF('Indicator Date hidden'!BH19="x","x",$BH$3-'Indicator Date hidden'!BH19)</f>
        <v>6</v>
      </c>
      <c r="BI19" s="184">
        <f>IF('Indicator Date hidden'!BI19="x","x",$BI$3-'Indicator Date hidden'!BI19)</f>
        <v>5</v>
      </c>
      <c r="BJ19" s="184">
        <f>IF('Indicator Date hidden'!BJ19="x","x",$BJ$3-'Indicator Date hidden'!BJ19)</f>
        <v>0</v>
      </c>
      <c r="BK19" s="184">
        <f>IF('Indicator Date hidden'!BK19="x","x",$BK$3-'Indicator Date hidden'!BK19)</f>
        <v>0</v>
      </c>
      <c r="BL19" s="184">
        <f>IF('Indicator Date hidden'!BL19="x","x",$BL$3-'Indicator Date hidden'!BL19)</f>
        <v>1</v>
      </c>
      <c r="BM19" s="184">
        <f>IF('Indicator Date hidden'!BM19="x","x",$BM$3-'Indicator Date hidden'!BM19)</f>
        <v>0</v>
      </c>
      <c r="BN19" s="184">
        <f>IF('Indicator Date hidden'!BN19="x","x",$BN$3-'Indicator Date hidden'!BN19)</f>
        <v>2</v>
      </c>
      <c r="BO19" s="184">
        <f>IF('Indicator Date hidden'!BO19="x","x",$BO$3-'Indicator Date hidden'!BO19)</f>
        <v>0</v>
      </c>
      <c r="BP19" s="184">
        <f>IF('Indicator Date hidden'!BP19="x","x",$BP$3-'Indicator Date hidden'!BP19)</f>
        <v>0</v>
      </c>
      <c r="BQ19" s="184">
        <f>IF('Indicator Date hidden'!BQ19="x","x",$BQ$3-'Indicator Date hidden'!BQ19)</f>
        <v>0</v>
      </c>
      <c r="BR19" s="184">
        <f>IF('Indicator Date hidden'!BR19="x","x",$BR$3-'Indicator Date hidden'!BR19)</f>
        <v>0</v>
      </c>
      <c r="BS19" s="184">
        <f>IF('Indicator Date hidden'!BS19="x","x",$BS$3-'Indicator Date hidden'!BS19)</f>
        <v>0</v>
      </c>
      <c r="BT19" s="184">
        <f>IF('Indicator Date hidden'!BT19="x","x",$BT$3-'Indicator Date hidden'!BT19)</f>
        <v>0</v>
      </c>
      <c r="BU19" s="184">
        <f>IF('Indicator Date hidden'!BU19="x","x",$BU$3-'Indicator Date hidden'!BU19)</f>
        <v>0</v>
      </c>
      <c r="BV19" s="184">
        <f>IF('Indicator Date hidden'!BV19="x","x",$BV$3-'Indicator Date hidden'!BV19)</f>
        <v>0</v>
      </c>
      <c r="BW19" s="184">
        <f>IF('Indicator Date hidden'!BW19="x","x",$BW$3-'Indicator Date hidden'!BW19)</f>
        <v>0</v>
      </c>
      <c r="BX19" s="184">
        <f>IF('Indicator Date hidden'!BX19="x","x",$BX$3-'Indicator Date hidden'!BX19)</f>
        <v>0</v>
      </c>
      <c r="BY19" s="184">
        <f>IF('Indicator Date hidden'!BY19="x","x",$BY$3-'Indicator Date hidden'!BY19)</f>
        <v>0</v>
      </c>
      <c r="BZ19" s="184">
        <f>IF('Indicator Date hidden'!BZ19="x","x",$BZ$3-'Indicator Date hidden'!BZ19)</f>
        <v>1</v>
      </c>
      <c r="CA19" s="184">
        <f>IF('Indicator Date hidden'!CA19="x","x",$CA$3-'Indicator Date hidden'!CA19)</f>
        <v>0</v>
      </c>
      <c r="CB19" s="184">
        <f>IF('Indicator Date hidden'!CB19="x","x",$CB$3-'Indicator Date hidden'!CB19)</f>
        <v>1</v>
      </c>
      <c r="CC19" s="184">
        <f>IF('Indicator Date hidden'!CC19="x","x",$CC$3-'Indicator Date hidden'!CC19)</f>
        <v>0</v>
      </c>
      <c r="CD19" s="184">
        <f>IF('Indicator Date hidden'!CD19="x","x",$CD$3-'Indicator Date hidden'!CD19)</f>
        <v>0</v>
      </c>
      <c r="CE19" s="184">
        <f>IF('Indicator Date hidden'!CE19="x","x",$CE$3-'Indicator Date hidden'!CE19)</f>
        <v>0</v>
      </c>
      <c r="CF19" s="184">
        <f>IF('Indicator Date hidden'!CF19="x","x",$CF$3-'Indicator Date hidden'!CF19)</f>
        <v>0</v>
      </c>
      <c r="CG19" s="185">
        <f t="shared" si="0"/>
        <v>26</v>
      </c>
      <c r="CH19" s="186">
        <f t="shared" si="4"/>
        <v>0.32098765432098764</v>
      </c>
      <c r="CI19" s="185">
        <f t="shared" si="1"/>
        <v>13</v>
      </c>
      <c r="CJ19" s="186">
        <f t="shared" si="2"/>
        <v>1.0270420218061063</v>
      </c>
      <c r="CK19" s="187">
        <f t="shared" si="3"/>
        <v>0</v>
      </c>
    </row>
    <row r="20" spans="1:89" x14ac:dyDescent="0.25">
      <c r="A20" s="3" t="str">
        <f>VLOOKUP(C20,Regions!B$3:H$35,7,FALSE)</f>
        <v>Central America</v>
      </c>
      <c r="B20" s="119" t="s">
        <v>32</v>
      </c>
      <c r="C20" s="102" t="s">
        <v>31</v>
      </c>
      <c r="D20" s="184">
        <f>IF('Indicator Date hidden'!D20="x","x",$D$3-'Indicator Date hidden'!D20)</f>
        <v>0</v>
      </c>
      <c r="E20" s="184">
        <f>IF('Indicator Date hidden'!E20="x","x",$E$3-'Indicator Date hidden'!E20)</f>
        <v>0</v>
      </c>
      <c r="F20" s="184">
        <f>IF('Indicator Date hidden'!F20="x","x",$F$3-'Indicator Date hidden'!F20)</f>
        <v>0</v>
      </c>
      <c r="G20" s="184">
        <f>IF('Indicator Date hidden'!G20="x","x",$G$3-'Indicator Date hidden'!G20)</f>
        <v>0</v>
      </c>
      <c r="H20" s="184">
        <f>IF('Indicator Date hidden'!H20="x","x",$H$3-'Indicator Date hidden'!H20)</f>
        <v>0</v>
      </c>
      <c r="I20" s="184">
        <f>IF('Indicator Date hidden'!I20="x","x",$I$3-'Indicator Date hidden'!I20)</f>
        <v>0</v>
      </c>
      <c r="J20" s="184">
        <f>IF('Indicator Date hidden'!J20="x","x",$J$3-'Indicator Date hidden'!J20)</f>
        <v>0</v>
      </c>
      <c r="K20" s="184">
        <f>IF('Indicator Date hidden'!K20="x","x",$K$3-'Indicator Date hidden'!K20)</f>
        <v>0</v>
      </c>
      <c r="L20" s="184">
        <f>IF('Indicator Date hidden'!L20="x","x",$L$3-'Indicator Date hidden'!L20)</f>
        <v>0</v>
      </c>
      <c r="M20" s="184">
        <f>IF('Indicator Date hidden'!M20="x","x",$M$3-'Indicator Date hidden'!M20)</f>
        <v>0</v>
      </c>
      <c r="N20" s="184">
        <f>IF('Indicator Date hidden'!N20="x","x",$N$3-'Indicator Date hidden'!N20)</f>
        <v>0</v>
      </c>
      <c r="O20" s="184">
        <f>IF('Indicator Date hidden'!O20="x","x",$O$3-'Indicator Date hidden'!O20)</f>
        <v>0</v>
      </c>
      <c r="P20" s="184" t="str">
        <f>IF('Indicator Date hidden'!P20="x","x",$P$3-'Indicator Date hidden'!P20)</f>
        <v>x</v>
      </c>
      <c r="Q20" s="184">
        <f>IF('Indicator Date hidden'!Q20="x","x",$Q$3-'Indicator Date hidden'!Q20)</f>
        <v>0</v>
      </c>
      <c r="R20" s="184">
        <f>IF('Indicator Date hidden'!R20="x","x",$R$3-'Indicator Date hidden'!R20)</f>
        <v>0</v>
      </c>
      <c r="S20" s="184">
        <f>IF('Indicator Date hidden'!S20="x","x",$S$3-'Indicator Date hidden'!S20)</f>
        <v>0</v>
      </c>
      <c r="T20" s="184">
        <f>IF('Indicator Date hidden'!T20="x","x",$T$3-'Indicator Date hidden'!T20)</f>
        <v>0</v>
      </c>
      <c r="U20" s="184">
        <f>IF('Indicator Date hidden'!U20="x","x",$U$3-'Indicator Date hidden'!U20)</f>
        <v>0</v>
      </c>
      <c r="V20" s="184">
        <f>IF('Indicator Date hidden'!V20="x","x",$V$3-'Indicator Date hidden'!V20)</f>
        <v>0</v>
      </c>
      <c r="W20" s="184">
        <f>IF('Indicator Date hidden'!W20="x","x",$W$3-'Indicator Date hidden'!W20)</f>
        <v>0</v>
      </c>
      <c r="X20" s="184">
        <f>IF('Indicator Date hidden'!X20="x","x",$X$3-'Indicator Date hidden'!X20)</f>
        <v>0</v>
      </c>
      <c r="Y20" s="184" t="str">
        <f>IF('Indicator Date hidden'!Y20="x","x",$Y$3-'Indicator Date hidden'!Y20)</f>
        <v>x</v>
      </c>
      <c r="Z20" s="184" t="str">
        <f>IF('Indicator Date hidden'!Z20="x","x",$Z$3-'Indicator Date hidden'!Z20)</f>
        <v>x</v>
      </c>
      <c r="AA20" s="184">
        <f>IF('Indicator Date hidden'!AA20="x","x",$AA$3-'Indicator Date hidden'!AA20)</f>
        <v>1</v>
      </c>
      <c r="AB20" s="184">
        <f>IF('Indicator Date hidden'!AB20="x","x",$AB$3-'Indicator Date hidden'!AB20)</f>
        <v>0</v>
      </c>
      <c r="AC20" s="184">
        <f>IF('Indicator Date hidden'!AC20="x","x",$AC$3-'Indicator Date hidden'!AC20)</f>
        <v>0</v>
      </c>
      <c r="AD20" s="184">
        <f>IF('Indicator Date hidden'!AD20="x","x",$AD$3-'Indicator Date hidden'!AD20)</f>
        <v>2</v>
      </c>
      <c r="AE20" s="184">
        <f>IF('Indicator Date hidden'!AE20="x","x",$AE$3-'Indicator Date hidden'!AE20)</f>
        <v>0</v>
      </c>
      <c r="AF20" s="184">
        <f>IF('Indicator Date hidden'!AF20="x","x",$AF$3-'Indicator Date hidden'!AF20)</f>
        <v>0</v>
      </c>
      <c r="AG20" s="184">
        <f>IF('Indicator Date hidden'!AG20="x","x",$AG$3-'Indicator Date hidden'!AG20)</f>
        <v>3</v>
      </c>
      <c r="AH20" s="184">
        <f>IF('Indicator Date hidden'!AH20="x","x",$AH$3-'Indicator Date hidden'!AH20)</f>
        <v>5</v>
      </c>
      <c r="AI20" s="184">
        <f>IF('Indicator Date hidden'!AI20="x","x",$AI$3-'Indicator Date hidden'!AI20)</f>
        <v>0</v>
      </c>
      <c r="AJ20" s="184">
        <f>IF('Indicator Date hidden'!AJ20="x","x",$AJ$3-'Indicator Date hidden'!AJ20)</f>
        <v>0</v>
      </c>
      <c r="AK20" s="184">
        <f>IF('Indicator Date hidden'!AK20="x","x",$AK$3-'Indicator Date hidden'!AK20)</f>
        <v>0</v>
      </c>
      <c r="AL20" s="184">
        <f>IF('Indicator Date hidden'!AL20="x","x",$AL$3-'Indicator Date hidden'!AL20)</f>
        <v>0</v>
      </c>
      <c r="AM20" s="184">
        <f>IF('Indicator Date hidden'!AM20="x","x",$AM$3-'Indicator Date hidden'!AM20)</f>
        <v>0</v>
      </c>
      <c r="AN20" s="184">
        <f>IF('Indicator Date hidden'!AN20="x","x",$AN$3-'Indicator Date hidden'!AN20)</f>
        <v>0</v>
      </c>
      <c r="AO20" s="184">
        <f>IF('Indicator Date hidden'!AO20="x","x",$AO$3-'Indicator Date hidden'!AO20)</f>
        <v>0</v>
      </c>
      <c r="AP20" s="184">
        <f>IF('Indicator Date hidden'!AP20="x","x",$AP$3-'Indicator Date hidden'!AP20)</f>
        <v>0</v>
      </c>
      <c r="AQ20" s="184">
        <f>IF('Indicator Date hidden'!AQ20="x","x",$AQ$3-'Indicator Date hidden'!AQ20)</f>
        <v>0</v>
      </c>
      <c r="AR20" s="184">
        <f>IF('Indicator Date hidden'!AR20="x","x",$AR$3-'Indicator Date hidden'!AR20)</f>
        <v>0</v>
      </c>
      <c r="AS20" s="184">
        <f>IF('Indicator Date hidden'!AS20="x","x",$AS$3-'Indicator Date hidden'!AS20)</f>
        <v>2</v>
      </c>
      <c r="AT20" s="184">
        <f>IF('Indicator Date hidden'!AT20="x","x",$AT$3-'Indicator Date hidden'!AT20)</f>
        <v>0</v>
      </c>
      <c r="AU20" s="184">
        <f>IF('Indicator Date hidden'!AU20="x","x",$AU$3-'Indicator Date hidden'!AU20)</f>
        <v>0</v>
      </c>
      <c r="AV20" s="184">
        <f>IF('Indicator Date hidden'!AV20="x","x",$AV$3-'Indicator Date hidden'!AV20)</f>
        <v>0</v>
      </c>
      <c r="AW20" s="184">
        <f>IF('Indicator Date hidden'!AW20="x","x",$AW$3-'Indicator Date hidden'!AW20)</f>
        <v>0</v>
      </c>
      <c r="AX20" s="184">
        <f>IF('Indicator Date hidden'!AX20="x","x",$AX$3-'Indicator Date hidden'!AX20)</f>
        <v>1</v>
      </c>
      <c r="AY20" s="184">
        <f>IF('Indicator Date hidden'!AY20="x","x",$AY$3-'Indicator Date hidden'!AY20)</f>
        <v>1</v>
      </c>
      <c r="AZ20" s="184">
        <f>IF('Indicator Date hidden'!AZ20="x","x",$AZ$3-'Indicator Date hidden'!AZ20)</f>
        <v>0</v>
      </c>
      <c r="BA20" s="184">
        <f>IF('Indicator Date hidden'!BA20="x","x",$BA$3-'Indicator Date hidden'!BA20)</f>
        <v>0</v>
      </c>
      <c r="BB20" s="184">
        <f>IF('Indicator Date hidden'!BB20="x","x",$BB$3-'Indicator Date hidden'!BB20)</f>
        <v>0</v>
      </c>
      <c r="BC20" s="184">
        <f>IF('Indicator Date hidden'!BC20="x","x",$BC$3-'Indicator Date hidden'!BC20)</f>
        <v>0</v>
      </c>
      <c r="BD20" s="184">
        <f>IF('Indicator Date hidden'!BD20="x","x",$BD$3-'Indicator Date hidden'!BD20)</f>
        <v>0</v>
      </c>
      <c r="BE20" s="184">
        <f>IF('Indicator Date hidden'!BE20="x","x",$BE$3-'Indicator Date hidden'!BE20)</f>
        <v>0</v>
      </c>
      <c r="BF20" s="184">
        <f>IF('Indicator Date hidden'!BF20="x","x",$BF$3-'Indicator Date hidden'!BF20)</f>
        <v>0</v>
      </c>
      <c r="BG20" s="184">
        <f>IF('Indicator Date hidden'!BG20="x","x",$BG$3-'Indicator Date hidden'!BG20)</f>
        <v>0</v>
      </c>
      <c r="BH20" s="184">
        <f>IF('Indicator Date hidden'!BH20="x","x",$BH$3-'Indicator Date hidden'!BH20)</f>
        <v>0</v>
      </c>
      <c r="BI20" s="184">
        <f>IF('Indicator Date hidden'!BI20="x","x",$BI$3-'Indicator Date hidden'!BI20)</f>
        <v>0</v>
      </c>
      <c r="BJ20" s="184">
        <f>IF('Indicator Date hidden'!BJ20="x","x",$BJ$3-'Indicator Date hidden'!BJ20)</f>
        <v>0</v>
      </c>
      <c r="BK20" s="184">
        <f>IF('Indicator Date hidden'!BK20="x","x",$BK$3-'Indicator Date hidden'!BK20)</f>
        <v>0</v>
      </c>
      <c r="BL20" s="184">
        <f>IF('Indicator Date hidden'!BL20="x","x",$BL$3-'Indicator Date hidden'!BL20)</f>
        <v>2</v>
      </c>
      <c r="BM20" s="184">
        <f>IF('Indicator Date hidden'!BM20="x","x",$BM$3-'Indicator Date hidden'!BM20)</f>
        <v>0</v>
      </c>
      <c r="BN20" s="184">
        <f>IF('Indicator Date hidden'!BN20="x","x",$BN$3-'Indicator Date hidden'!BN20)</f>
        <v>2</v>
      </c>
      <c r="BO20" s="184">
        <f>IF('Indicator Date hidden'!BO20="x","x",$BO$3-'Indicator Date hidden'!BO20)</f>
        <v>0</v>
      </c>
      <c r="BP20" s="184">
        <f>IF('Indicator Date hidden'!BP20="x","x",$BP$3-'Indicator Date hidden'!BP20)</f>
        <v>0</v>
      </c>
      <c r="BQ20" s="184">
        <f>IF('Indicator Date hidden'!BQ20="x","x",$BQ$3-'Indicator Date hidden'!BQ20)</f>
        <v>0</v>
      </c>
      <c r="BR20" s="184">
        <f>IF('Indicator Date hidden'!BR20="x","x",$BR$3-'Indicator Date hidden'!BR20)</f>
        <v>0</v>
      </c>
      <c r="BS20" s="184">
        <f>IF('Indicator Date hidden'!BS20="x","x",$BS$3-'Indicator Date hidden'!BS20)</f>
        <v>0</v>
      </c>
      <c r="BT20" s="184">
        <f>IF('Indicator Date hidden'!BT20="x","x",$BT$3-'Indicator Date hidden'!BT20)</f>
        <v>0</v>
      </c>
      <c r="BU20" s="184">
        <f>IF('Indicator Date hidden'!BU20="x","x",$BU$3-'Indicator Date hidden'!BU20)</f>
        <v>0</v>
      </c>
      <c r="BV20" s="184">
        <f>IF('Indicator Date hidden'!BV20="x","x",$BV$3-'Indicator Date hidden'!BV20)</f>
        <v>0</v>
      </c>
      <c r="BW20" s="184">
        <f>IF('Indicator Date hidden'!BW20="x","x",$BW$3-'Indicator Date hidden'!BW20)</f>
        <v>0</v>
      </c>
      <c r="BX20" s="184">
        <f>IF('Indicator Date hidden'!BX20="x","x",$BX$3-'Indicator Date hidden'!BX20)</f>
        <v>0</v>
      </c>
      <c r="BY20" s="184">
        <f>IF('Indicator Date hidden'!BY20="x","x",$BY$3-'Indicator Date hidden'!BY20)</f>
        <v>0</v>
      </c>
      <c r="BZ20" s="184">
        <f>IF('Indicator Date hidden'!BZ20="x","x",$BZ$3-'Indicator Date hidden'!BZ20)</f>
        <v>0</v>
      </c>
      <c r="CA20" s="184">
        <f>IF('Indicator Date hidden'!CA20="x","x",$CA$3-'Indicator Date hidden'!CA20)</f>
        <v>0</v>
      </c>
      <c r="CB20" s="184">
        <f>IF('Indicator Date hidden'!CB20="x","x",$CB$3-'Indicator Date hidden'!CB20)</f>
        <v>0</v>
      </c>
      <c r="CC20" s="184">
        <f>IF('Indicator Date hidden'!CC20="x","x",$CC$3-'Indicator Date hidden'!CC20)</f>
        <v>0</v>
      </c>
      <c r="CD20" s="184">
        <f>IF('Indicator Date hidden'!CD20="x","x",$CD$3-'Indicator Date hidden'!CD20)</f>
        <v>0</v>
      </c>
      <c r="CE20" s="184">
        <f>IF('Indicator Date hidden'!CE20="x","x",$CE$3-'Indicator Date hidden'!CE20)</f>
        <v>0</v>
      </c>
      <c r="CF20" s="184">
        <f>IF('Indicator Date hidden'!CF20="x","x",$CF$3-'Indicator Date hidden'!CF20)</f>
        <v>0</v>
      </c>
      <c r="CG20" s="185">
        <f t="shared" si="0"/>
        <v>19</v>
      </c>
      <c r="CH20" s="186">
        <f t="shared" si="4"/>
        <v>0.23456790123456789</v>
      </c>
      <c r="CI20" s="185">
        <f t="shared" si="1"/>
        <v>9</v>
      </c>
      <c r="CJ20" s="186">
        <f t="shared" si="2"/>
        <v>0.78749680399672883</v>
      </c>
      <c r="CK20" s="187">
        <f t="shared" si="3"/>
        <v>0</v>
      </c>
    </row>
    <row r="21" spans="1:89" x14ac:dyDescent="0.25">
      <c r="A21" s="3" t="str">
        <f>VLOOKUP(C21,Regions!B$3:H$35,7,FALSE)</f>
        <v>Central America</v>
      </c>
      <c r="B21" s="119" t="s">
        <v>38</v>
      </c>
      <c r="C21" s="102" t="s">
        <v>37</v>
      </c>
      <c r="D21" s="184">
        <f>IF('Indicator Date hidden'!D21="x","x",$D$3-'Indicator Date hidden'!D21)</f>
        <v>0</v>
      </c>
      <c r="E21" s="184">
        <f>IF('Indicator Date hidden'!E21="x","x",$E$3-'Indicator Date hidden'!E21)</f>
        <v>0</v>
      </c>
      <c r="F21" s="184">
        <f>IF('Indicator Date hidden'!F21="x","x",$F$3-'Indicator Date hidden'!F21)</f>
        <v>0</v>
      </c>
      <c r="G21" s="184">
        <f>IF('Indicator Date hidden'!G21="x","x",$G$3-'Indicator Date hidden'!G21)</f>
        <v>0</v>
      </c>
      <c r="H21" s="184">
        <f>IF('Indicator Date hidden'!H21="x","x",$H$3-'Indicator Date hidden'!H21)</f>
        <v>0</v>
      </c>
      <c r="I21" s="184">
        <f>IF('Indicator Date hidden'!I21="x","x",$I$3-'Indicator Date hidden'!I21)</f>
        <v>0</v>
      </c>
      <c r="J21" s="184">
        <f>IF('Indicator Date hidden'!J21="x","x",$J$3-'Indicator Date hidden'!J21)</f>
        <v>0</v>
      </c>
      <c r="K21" s="184">
        <f>IF('Indicator Date hidden'!K21="x","x",$K$3-'Indicator Date hidden'!K21)</f>
        <v>0</v>
      </c>
      <c r="L21" s="184">
        <f>IF('Indicator Date hidden'!L21="x","x",$L$3-'Indicator Date hidden'!L21)</f>
        <v>0</v>
      </c>
      <c r="M21" s="184">
        <f>IF('Indicator Date hidden'!M21="x","x",$M$3-'Indicator Date hidden'!M21)</f>
        <v>0</v>
      </c>
      <c r="N21" s="184">
        <f>IF('Indicator Date hidden'!N21="x","x",$N$3-'Indicator Date hidden'!N21)</f>
        <v>0</v>
      </c>
      <c r="O21" s="184">
        <f>IF('Indicator Date hidden'!O21="x","x",$O$3-'Indicator Date hidden'!O21)</f>
        <v>0</v>
      </c>
      <c r="P21" s="184" t="str">
        <f>IF('Indicator Date hidden'!P21="x","x",$P$3-'Indicator Date hidden'!P21)</f>
        <v>x</v>
      </c>
      <c r="Q21" s="184">
        <f>IF('Indicator Date hidden'!Q21="x","x",$Q$3-'Indicator Date hidden'!Q21)</f>
        <v>0</v>
      </c>
      <c r="R21" s="184">
        <f>IF('Indicator Date hidden'!R21="x","x",$R$3-'Indicator Date hidden'!R21)</f>
        <v>0</v>
      </c>
      <c r="S21" s="184">
        <f>IF('Indicator Date hidden'!S21="x","x",$S$3-'Indicator Date hidden'!S21)</f>
        <v>0</v>
      </c>
      <c r="T21" s="184">
        <f>IF('Indicator Date hidden'!T21="x","x",$T$3-'Indicator Date hidden'!T21)</f>
        <v>0</v>
      </c>
      <c r="U21" s="184">
        <f>IF('Indicator Date hidden'!U21="x","x",$U$3-'Indicator Date hidden'!U21)</f>
        <v>0</v>
      </c>
      <c r="V21" s="184">
        <f>IF('Indicator Date hidden'!V21="x","x",$V$3-'Indicator Date hidden'!V21)</f>
        <v>0</v>
      </c>
      <c r="W21" s="184">
        <f>IF('Indicator Date hidden'!W21="x","x",$W$3-'Indicator Date hidden'!W21)</f>
        <v>0</v>
      </c>
      <c r="X21" s="184">
        <f>IF('Indicator Date hidden'!X21="x","x",$X$3-'Indicator Date hidden'!X21)</f>
        <v>0</v>
      </c>
      <c r="Y21" s="184">
        <f>IF('Indicator Date hidden'!Y21="x","x",$Y$3-'Indicator Date hidden'!Y21)</f>
        <v>2</v>
      </c>
      <c r="Z21" s="184">
        <f>IF('Indicator Date hidden'!Z21="x","x",$Z$3-'Indicator Date hidden'!Z21)</f>
        <v>2</v>
      </c>
      <c r="AA21" s="184">
        <f>IF('Indicator Date hidden'!AA21="x","x",$AA$3-'Indicator Date hidden'!AA21)</f>
        <v>1</v>
      </c>
      <c r="AB21" s="184">
        <f>IF('Indicator Date hidden'!AB21="x","x",$AB$3-'Indicator Date hidden'!AB21)</f>
        <v>0</v>
      </c>
      <c r="AC21" s="184">
        <f>IF('Indicator Date hidden'!AC21="x","x",$AC$3-'Indicator Date hidden'!AC21)</f>
        <v>0</v>
      </c>
      <c r="AD21" s="184">
        <f>IF('Indicator Date hidden'!AD21="x","x",$AD$3-'Indicator Date hidden'!AD21)</f>
        <v>4</v>
      </c>
      <c r="AE21" s="184">
        <f>IF('Indicator Date hidden'!AE21="x","x",$AE$3-'Indicator Date hidden'!AE21)</f>
        <v>0</v>
      </c>
      <c r="AF21" s="184">
        <f>IF('Indicator Date hidden'!AF21="x","x",$AF$3-'Indicator Date hidden'!AF21)</f>
        <v>3</v>
      </c>
      <c r="AG21" s="184">
        <f>IF('Indicator Date hidden'!AG21="x","x",$AG$3-'Indicator Date hidden'!AG21)</f>
        <v>0</v>
      </c>
      <c r="AH21" s="184" t="str">
        <f>IF('Indicator Date hidden'!AH21="x","x",$AH$3-'Indicator Date hidden'!AH21)</f>
        <v>x</v>
      </c>
      <c r="AI21" s="184">
        <f>IF('Indicator Date hidden'!AI21="x","x",$AI$3-'Indicator Date hidden'!AI21)</f>
        <v>0</v>
      </c>
      <c r="AJ21" s="184">
        <f>IF('Indicator Date hidden'!AJ21="x","x",$AJ$3-'Indicator Date hidden'!AJ21)</f>
        <v>0</v>
      </c>
      <c r="AK21" s="184">
        <f>IF('Indicator Date hidden'!AK21="x","x",$AK$3-'Indicator Date hidden'!AK21)</f>
        <v>0</v>
      </c>
      <c r="AL21" s="184">
        <f>IF('Indicator Date hidden'!AL21="x","x",$AL$3-'Indicator Date hidden'!AL21)</f>
        <v>0</v>
      </c>
      <c r="AM21" s="184">
        <f>IF('Indicator Date hidden'!AM21="x","x",$AM$3-'Indicator Date hidden'!AM21)</f>
        <v>0</v>
      </c>
      <c r="AN21" s="184">
        <f>IF('Indicator Date hidden'!AN21="x","x",$AN$3-'Indicator Date hidden'!AN21)</f>
        <v>0</v>
      </c>
      <c r="AO21" s="184">
        <f>IF('Indicator Date hidden'!AO21="x","x",$AO$3-'Indicator Date hidden'!AO21)</f>
        <v>0</v>
      </c>
      <c r="AP21" s="184">
        <f>IF('Indicator Date hidden'!AP21="x","x",$AP$3-'Indicator Date hidden'!AP21)</f>
        <v>0</v>
      </c>
      <c r="AQ21" s="184">
        <f>IF('Indicator Date hidden'!AQ21="x","x",$AQ$3-'Indicator Date hidden'!AQ21)</f>
        <v>0</v>
      </c>
      <c r="AR21" s="184">
        <f>IF('Indicator Date hidden'!AR21="x","x",$AR$3-'Indicator Date hidden'!AR21)</f>
        <v>0</v>
      </c>
      <c r="AS21" s="184">
        <f>IF('Indicator Date hidden'!AS21="x","x",$AS$3-'Indicator Date hidden'!AS21)</f>
        <v>0</v>
      </c>
      <c r="AT21" s="184">
        <f>IF('Indicator Date hidden'!AT21="x","x",$AT$3-'Indicator Date hidden'!AT21)</f>
        <v>0</v>
      </c>
      <c r="AU21" s="184">
        <f>IF('Indicator Date hidden'!AU21="x","x",$AU$3-'Indicator Date hidden'!AU21)</f>
        <v>0</v>
      </c>
      <c r="AV21" s="184">
        <f>IF('Indicator Date hidden'!AV21="x","x",$AV$3-'Indicator Date hidden'!AV21)</f>
        <v>0</v>
      </c>
      <c r="AW21" s="184">
        <f>IF('Indicator Date hidden'!AW21="x","x",$AW$3-'Indicator Date hidden'!AW21)</f>
        <v>0</v>
      </c>
      <c r="AX21" s="184">
        <f>IF('Indicator Date hidden'!AX21="x","x",$AX$3-'Indicator Date hidden'!AX21)</f>
        <v>1</v>
      </c>
      <c r="AY21" s="184">
        <f>IF('Indicator Date hidden'!AY21="x","x",$AY$3-'Indicator Date hidden'!AY21)</f>
        <v>1</v>
      </c>
      <c r="AZ21" s="184">
        <f>IF('Indicator Date hidden'!AZ21="x","x",$AZ$3-'Indicator Date hidden'!AZ21)</f>
        <v>0</v>
      </c>
      <c r="BA21" s="184">
        <f>IF('Indicator Date hidden'!BA21="x","x",$BA$3-'Indicator Date hidden'!BA21)</f>
        <v>0</v>
      </c>
      <c r="BB21" s="184">
        <f>IF('Indicator Date hidden'!BB21="x","x",$BB$3-'Indicator Date hidden'!BB21)</f>
        <v>0</v>
      </c>
      <c r="BC21" s="184">
        <f>IF('Indicator Date hidden'!BC21="x","x",$BC$3-'Indicator Date hidden'!BC21)</f>
        <v>0</v>
      </c>
      <c r="BD21" s="184">
        <f>IF('Indicator Date hidden'!BD21="x","x",$BD$3-'Indicator Date hidden'!BD21)</f>
        <v>0</v>
      </c>
      <c r="BE21" s="184">
        <f>IF('Indicator Date hidden'!BE21="x","x",$BE$3-'Indicator Date hidden'!BE21)</f>
        <v>0</v>
      </c>
      <c r="BF21" s="184">
        <f>IF('Indicator Date hidden'!BF21="x","x",$BF$3-'Indicator Date hidden'!BF21)</f>
        <v>0</v>
      </c>
      <c r="BG21" s="184">
        <f>IF('Indicator Date hidden'!BG21="x","x",$BG$3-'Indicator Date hidden'!BG21)</f>
        <v>0</v>
      </c>
      <c r="BH21" s="184">
        <f>IF('Indicator Date hidden'!BH21="x","x",$BH$3-'Indicator Date hidden'!BH21)</f>
        <v>4</v>
      </c>
      <c r="BI21" s="184" t="str">
        <f>IF('Indicator Date hidden'!BI21="x","x",$BI$3-'Indicator Date hidden'!BI21)</f>
        <v>x</v>
      </c>
      <c r="BJ21" s="184">
        <f>IF('Indicator Date hidden'!BJ21="x","x",$BJ$3-'Indicator Date hidden'!BJ21)</f>
        <v>0</v>
      </c>
      <c r="BK21" s="184">
        <f>IF('Indicator Date hidden'!BK21="x","x",$BK$3-'Indicator Date hidden'!BK21)</f>
        <v>0</v>
      </c>
      <c r="BL21" s="184">
        <f>IF('Indicator Date hidden'!BL21="x","x",$BL$3-'Indicator Date hidden'!BL21)</f>
        <v>2</v>
      </c>
      <c r="BM21" s="184">
        <f>IF('Indicator Date hidden'!BM21="x","x",$BM$3-'Indicator Date hidden'!BM21)</f>
        <v>0</v>
      </c>
      <c r="BN21" s="184">
        <f>IF('Indicator Date hidden'!BN21="x","x",$BN$3-'Indicator Date hidden'!BN21)</f>
        <v>2</v>
      </c>
      <c r="BO21" s="184">
        <f>IF('Indicator Date hidden'!BO21="x","x",$BO$3-'Indicator Date hidden'!BO21)</f>
        <v>0</v>
      </c>
      <c r="BP21" s="184">
        <f>IF('Indicator Date hidden'!BP21="x","x",$BP$3-'Indicator Date hidden'!BP21)</f>
        <v>0</v>
      </c>
      <c r="BQ21" s="184">
        <f>IF('Indicator Date hidden'!BQ21="x","x",$BQ$3-'Indicator Date hidden'!BQ21)</f>
        <v>0</v>
      </c>
      <c r="BR21" s="184">
        <f>IF('Indicator Date hidden'!BR21="x","x",$BR$3-'Indicator Date hidden'!BR21)</f>
        <v>0</v>
      </c>
      <c r="BS21" s="184">
        <f>IF('Indicator Date hidden'!BS21="x","x",$BS$3-'Indicator Date hidden'!BS21)</f>
        <v>0</v>
      </c>
      <c r="BT21" s="184">
        <f>IF('Indicator Date hidden'!BT21="x","x",$BT$3-'Indicator Date hidden'!BT21)</f>
        <v>0</v>
      </c>
      <c r="BU21" s="184">
        <f>IF('Indicator Date hidden'!BU21="x","x",$BU$3-'Indicator Date hidden'!BU21)</f>
        <v>0</v>
      </c>
      <c r="BV21" s="184">
        <f>IF('Indicator Date hidden'!BV21="x","x",$BV$3-'Indicator Date hidden'!BV21)</f>
        <v>0</v>
      </c>
      <c r="BW21" s="184">
        <f>IF('Indicator Date hidden'!BW21="x","x",$BW$3-'Indicator Date hidden'!BW21)</f>
        <v>0</v>
      </c>
      <c r="BX21" s="184">
        <f>IF('Indicator Date hidden'!BX21="x","x",$BX$3-'Indicator Date hidden'!BX21)</f>
        <v>0</v>
      </c>
      <c r="BY21" s="184">
        <f>IF('Indicator Date hidden'!BY21="x","x",$BY$3-'Indicator Date hidden'!BY21)</f>
        <v>0</v>
      </c>
      <c r="BZ21" s="184">
        <f>IF('Indicator Date hidden'!BZ21="x","x",$BZ$3-'Indicator Date hidden'!BZ21)</f>
        <v>0</v>
      </c>
      <c r="CA21" s="184">
        <f>IF('Indicator Date hidden'!CA21="x","x",$CA$3-'Indicator Date hidden'!CA21)</f>
        <v>0</v>
      </c>
      <c r="CB21" s="184">
        <f>IF('Indicator Date hidden'!CB21="x","x",$CB$3-'Indicator Date hidden'!CB21)</f>
        <v>0</v>
      </c>
      <c r="CC21" s="184">
        <f>IF('Indicator Date hidden'!CC21="x","x",$CC$3-'Indicator Date hidden'!CC21)</f>
        <v>0</v>
      </c>
      <c r="CD21" s="184">
        <f>IF('Indicator Date hidden'!CD21="x","x",$CD$3-'Indicator Date hidden'!CD21)</f>
        <v>0</v>
      </c>
      <c r="CE21" s="184">
        <f>IF('Indicator Date hidden'!CE21="x","x",$CE$3-'Indicator Date hidden'!CE21)</f>
        <v>0</v>
      </c>
      <c r="CF21" s="184">
        <f>IF('Indicator Date hidden'!CF21="x","x",$CF$3-'Indicator Date hidden'!CF21)</f>
        <v>0</v>
      </c>
      <c r="CG21" s="185">
        <f t="shared" si="0"/>
        <v>22</v>
      </c>
      <c r="CH21" s="186">
        <f t="shared" si="4"/>
        <v>0.27160493827160492</v>
      </c>
      <c r="CI21" s="185">
        <f t="shared" si="1"/>
        <v>10</v>
      </c>
      <c r="CJ21" s="186">
        <f t="shared" si="2"/>
        <v>0.8304684482411101</v>
      </c>
      <c r="CK21" s="187">
        <f t="shared" si="3"/>
        <v>0</v>
      </c>
    </row>
    <row r="22" spans="1:89" x14ac:dyDescent="0.25">
      <c r="A22" s="3" t="str">
        <f>VLOOKUP(C22,Regions!B$3:H$35,7,FALSE)</f>
        <v>Central America</v>
      </c>
      <c r="B22" s="119" t="s">
        <v>42</v>
      </c>
      <c r="C22" s="102" t="s">
        <v>41</v>
      </c>
      <c r="D22" s="184">
        <f>IF('Indicator Date hidden'!D22="x","x",$D$3-'Indicator Date hidden'!D22)</f>
        <v>0</v>
      </c>
      <c r="E22" s="184">
        <f>IF('Indicator Date hidden'!E22="x","x",$E$3-'Indicator Date hidden'!E22)</f>
        <v>0</v>
      </c>
      <c r="F22" s="184">
        <f>IF('Indicator Date hidden'!F22="x","x",$F$3-'Indicator Date hidden'!F22)</f>
        <v>0</v>
      </c>
      <c r="G22" s="184">
        <f>IF('Indicator Date hidden'!G22="x","x",$G$3-'Indicator Date hidden'!G22)</f>
        <v>0</v>
      </c>
      <c r="H22" s="184">
        <f>IF('Indicator Date hidden'!H22="x","x",$H$3-'Indicator Date hidden'!H22)</f>
        <v>0</v>
      </c>
      <c r="I22" s="184">
        <f>IF('Indicator Date hidden'!I22="x","x",$I$3-'Indicator Date hidden'!I22)</f>
        <v>0</v>
      </c>
      <c r="J22" s="184">
        <f>IF('Indicator Date hidden'!J22="x","x",$J$3-'Indicator Date hidden'!J22)</f>
        <v>0</v>
      </c>
      <c r="K22" s="184">
        <f>IF('Indicator Date hidden'!K22="x","x",$K$3-'Indicator Date hidden'!K22)</f>
        <v>0</v>
      </c>
      <c r="L22" s="184">
        <f>IF('Indicator Date hidden'!L22="x","x",$L$3-'Indicator Date hidden'!L22)</f>
        <v>0</v>
      </c>
      <c r="M22" s="184">
        <f>IF('Indicator Date hidden'!M22="x","x",$M$3-'Indicator Date hidden'!M22)</f>
        <v>0</v>
      </c>
      <c r="N22" s="184">
        <f>IF('Indicator Date hidden'!N22="x","x",$N$3-'Indicator Date hidden'!N22)</f>
        <v>0</v>
      </c>
      <c r="O22" s="184">
        <f>IF('Indicator Date hidden'!O22="x","x",$O$3-'Indicator Date hidden'!O22)</f>
        <v>0</v>
      </c>
      <c r="P22" s="184">
        <f>IF('Indicator Date hidden'!P22="x","x",$P$3-'Indicator Date hidden'!P22)</f>
        <v>3</v>
      </c>
      <c r="Q22" s="184">
        <f>IF('Indicator Date hidden'!Q22="x","x",$Q$3-'Indicator Date hidden'!Q22)</f>
        <v>0</v>
      </c>
      <c r="R22" s="184">
        <f>IF('Indicator Date hidden'!R22="x","x",$R$3-'Indicator Date hidden'!R22)</f>
        <v>0</v>
      </c>
      <c r="S22" s="184">
        <f>IF('Indicator Date hidden'!S22="x","x",$S$3-'Indicator Date hidden'!S22)</f>
        <v>0</v>
      </c>
      <c r="T22" s="184">
        <f>IF('Indicator Date hidden'!T22="x","x",$T$3-'Indicator Date hidden'!T22)</f>
        <v>0</v>
      </c>
      <c r="U22" s="184">
        <f>IF('Indicator Date hidden'!U22="x","x",$U$3-'Indicator Date hidden'!U22)</f>
        <v>0</v>
      </c>
      <c r="V22" s="184">
        <f>IF('Indicator Date hidden'!V22="x","x",$V$3-'Indicator Date hidden'!V22)</f>
        <v>0</v>
      </c>
      <c r="W22" s="184">
        <f>IF('Indicator Date hidden'!W22="x","x",$W$3-'Indicator Date hidden'!W22)</f>
        <v>0</v>
      </c>
      <c r="X22" s="184">
        <f>IF('Indicator Date hidden'!X22="x","x",$X$3-'Indicator Date hidden'!X22)</f>
        <v>0</v>
      </c>
      <c r="Y22" s="184">
        <f>IF('Indicator Date hidden'!Y22="x","x",$Y$3-'Indicator Date hidden'!Y22)</f>
        <v>2</v>
      </c>
      <c r="Z22" s="184">
        <f>IF('Indicator Date hidden'!Z22="x","x",$Z$3-'Indicator Date hidden'!Z22)</f>
        <v>2</v>
      </c>
      <c r="AA22" s="184">
        <f>IF('Indicator Date hidden'!AA22="x","x",$AA$3-'Indicator Date hidden'!AA22)</f>
        <v>1</v>
      </c>
      <c r="AB22" s="184">
        <f>IF('Indicator Date hidden'!AB22="x","x",$AB$3-'Indicator Date hidden'!AB22)</f>
        <v>0</v>
      </c>
      <c r="AC22" s="184">
        <f>IF('Indicator Date hidden'!AC22="x","x",$AC$3-'Indicator Date hidden'!AC22)</f>
        <v>0</v>
      </c>
      <c r="AD22" s="184" t="str">
        <f>IF('Indicator Date hidden'!AD22="x","x",$AD$3-'Indicator Date hidden'!AD22)</f>
        <v>x</v>
      </c>
      <c r="AE22" s="184">
        <f>IF('Indicator Date hidden'!AE22="x","x",$AE$3-'Indicator Date hidden'!AE22)</f>
        <v>0</v>
      </c>
      <c r="AF22" s="184">
        <f>IF('Indicator Date hidden'!AF22="x","x",$AF$3-'Indicator Date hidden'!AF22)</f>
        <v>3</v>
      </c>
      <c r="AG22" s="184">
        <f>IF('Indicator Date hidden'!AG22="x","x",$AG$3-'Indicator Date hidden'!AG22)</f>
        <v>0</v>
      </c>
      <c r="AH22" s="184">
        <f>IF('Indicator Date hidden'!AH22="x","x",$AH$3-'Indicator Date hidden'!AH22)</f>
        <v>3</v>
      </c>
      <c r="AI22" s="184">
        <f>IF('Indicator Date hidden'!AI22="x","x",$AI$3-'Indicator Date hidden'!AI22)</f>
        <v>0</v>
      </c>
      <c r="AJ22" s="184">
        <f>IF('Indicator Date hidden'!AJ22="x","x",$AJ$3-'Indicator Date hidden'!AJ22)</f>
        <v>0</v>
      </c>
      <c r="AK22" s="184">
        <f>IF('Indicator Date hidden'!AK22="x","x",$AK$3-'Indicator Date hidden'!AK22)</f>
        <v>0</v>
      </c>
      <c r="AL22" s="184">
        <f>IF('Indicator Date hidden'!AL22="x","x",$AL$3-'Indicator Date hidden'!AL22)</f>
        <v>0</v>
      </c>
      <c r="AM22" s="184">
        <f>IF('Indicator Date hidden'!AM22="x","x",$AM$3-'Indicator Date hidden'!AM22)</f>
        <v>0</v>
      </c>
      <c r="AN22" s="184">
        <f>IF('Indicator Date hidden'!AN22="x","x",$AN$3-'Indicator Date hidden'!AN22)</f>
        <v>0</v>
      </c>
      <c r="AO22" s="184">
        <f>IF('Indicator Date hidden'!AO22="x","x",$AO$3-'Indicator Date hidden'!AO22)</f>
        <v>0</v>
      </c>
      <c r="AP22" s="184">
        <f>IF('Indicator Date hidden'!AP22="x","x",$AP$3-'Indicator Date hidden'!AP22)</f>
        <v>0</v>
      </c>
      <c r="AQ22" s="184">
        <f>IF('Indicator Date hidden'!AQ22="x","x",$AQ$3-'Indicator Date hidden'!AQ22)</f>
        <v>0</v>
      </c>
      <c r="AR22" s="184">
        <f>IF('Indicator Date hidden'!AR22="x","x",$AR$3-'Indicator Date hidden'!AR22)</f>
        <v>0</v>
      </c>
      <c r="AS22" s="184">
        <f>IF('Indicator Date hidden'!AS22="x","x",$AS$3-'Indicator Date hidden'!AS22)</f>
        <v>1</v>
      </c>
      <c r="AT22" s="184">
        <f>IF('Indicator Date hidden'!AT22="x","x",$AT$3-'Indicator Date hidden'!AT22)</f>
        <v>0</v>
      </c>
      <c r="AU22" s="184">
        <f>IF('Indicator Date hidden'!AU22="x","x",$AU$3-'Indicator Date hidden'!AU22)</f>
        <v>0</v>
      </c>
      <c r="AV22" s="184">
        <f>IF('Indicator Date hidden'!AV22="x","x",$AV$3-'Indicator Date hidden'!AV22)</f>
        <v>0</v>
      </c>
      <c r="AW22" s="184">
        <f>IF('Indicator Date hidden'!AW22="x","x",$AW$3-'Indicator Date hidden'!AW22)</f>
        <v>0</v>
      </c>
      <c r="AX22" s="184">
        <f>IF('Indicator Date hidden'!AX22="x","x",$AX$3-'Indicator Date hidden'!AX22)</f>
        <v>1</v>
      </c>
      <c r="AY22" s="184">
        <f>IF('Indicator Date hidden'!AY22="x","x",$AY$3-'Indicator Date hidden'!AY22)</f>
        <v>1</v>
      </c>
      <c r="AZ22" s="184">
        <f>IF('Indicator Date hidden'!AZ22="x","x",$AZ$3-'Indicator Date hidden'!AZ22)</f>
        <v>0</v>
      </c>
      <c r="BA22" s="184">
        <f>IF('Indicator Date hidden'!BA22="x","x",$BA$3-'Indicator Date hidden'!BA22)</f>
        <v>0</v>
      </c>
      <c r="BB22" s="184">
        <f>IF('Indicator Date hidden'!BB22="x","x",$BB$3-'Indicator Date hidden'!BB22)</f>
        <v>0</v>
      </c>
      <c r="BC22" s="184">
        <f>IF('Indicator Date hidden'!BC22="x","x",$BC$3-'Indicator Date hidden'!BC22)</f>
        <v>0</v>
      </c>
      <c r="BD22" s="184">
        <f>IF('Indicator Date hidden'!BD22="x","x",$BD$3-'Indicator Date hidden'!BD22)</f>
        <v>0</v>
      </c>
      <c r="BE22" s="184">
        <f>IF('Indicator Date hidden'!BE22="x","x",$BE$3-'Indicator Date hidden'!BE22)</f>
        <v>0</v>
      </c>
      <c r="BF22" s="184">
        <f>IF('Indicator Date hidden'!BF22="x","x",$BF$3-'Indicator Date hidden'!BF22)</f>
        <v>0</v>
      </c>
      <c r="BG22" s="184">
        <f>IF('Indicator Date hidden'!BG22="x","x",$BG$3-'Indicator Date hidden'!BG22)</f>
        <v>0</v>
      </c>
      <c r="BH22" s="184">
        <f>IF('Indicator Date hidden'!BH22="x","x",$BH$3-'Indicator Date hidden'!BH22)</f>
        <v>0</v>
      </c>
      <c r="BI22" s="184">
        <f>IF('Indicator Date hidden'!BI22="x","x",$BI$3-'Indicator Date hidden'!BI22)</f>
        <v>0</v>
      </c>
      <c r="BJ22" s="184">
        <f>IF('Indicator Date hidden'!BJ22="x","x",$BJ$3-'Indicator Date hidden'!BJ22)</f>
        <v>0</v>
      </c>
      <c r="BK22" s="184">
        <f>IF('Indicator Date hidden'!BK22="x","x",$BK$3-'Indicator Date hidden'!BK22)</f>
        <v>0</v>
      </c>
      <c r="BL22" s="184">
        <f>IF('Indicator Date hidden'!BL22="x","x",$BL$3-'Indicator Date hidden'!BL22)</f>
        <v>1</v>
      </c>
      <c r="BM22" s="184">
        <f>IF('Indicator Date hidden'!BM22="x","x",$BM$3-'Indicator Date hidden'!BM22)</f>
        <v>0</v>
      </c>
      <c r="BN22" s="184">
        <f>IF('Indicator Date hidden'!BN22="x","x",$BN$3-'Indicator Date hidden'!BN22)</f>
        <v>2</v>
      </c>
      <c r="BO22" s="184">
        <f>IF('Indicator Date hidden'!BO22="x","x",$BO$3-'Indicator Date hidden'!BO22)</f>
        <v>0</v>
      </c>
      <c r="BP22" s="184">
        <f>IF('Indicator Date hidden'!BP22="x","x",$BP$3-'Indicator Date hidden'!BP22)</f>
        <v>0</v>
      </c>
      <c r="BQ22" s="184">
        <f>IF('Indicator Date hidden'!BQ22="x","x",$BQ$3-'Indicator Date hidden'!BQ22)</f>
        <v>0</v>
      </c>
      <c r="BR22" s="184">
        <f>IF('Indicator Date hidden'!BR22="x","x",$BR$3-'Indicator Date hidden'!BR22)</f>
        <v>0</v>
      </c>
      <c r="BS22" s="184">
        <f>IF('Indicator Date hidden'!BS22="x","x",$BS$3-'Indicator Date hidden'!BS22)</f>
        <v>0</v>
      </c>
      <c r="BT22" s="184">
        <f>IF('Indicator Date hidden'!BT22="x","x",$BT$3-'Indicator Date hidden'!BT22)</f>
        <v>0</v>
      </c>
      <c r="BU22" s="184">
        <f>IF('Indicator Date hidden'!BU22="x","x",$BU$3-'Indicator Date hidden'!BU22)</f>
        <v>0</v>
      </c>
      <c r="BV22" s="184">
        <f>IF('Indicator Date hidden'!BV22="x","x",$BV$3-'Indicator Date hidden'!BV22)</f>
        <v>0</v>
      </c>
      <c r="BW22" s="184">
        <f>IF('Indicator Date hidden'!BW22="x","x",$BW$3-'Indicator Date hidden'!BW22)</f>
        <v>0</v>
      </c>
      <c r="BX22" s="184">
        <f>IF('Indicator Date hidden'!BX22="x","x",$BX$3-'Indicator Date hidden'!BX22)</f>
        <v>0</v>
      </c>
      <c r="BY22" s="184">
        <f>IF('Indicator Date hidden'!BY22="x","x",$BY$3-'Indicator Date hidden'!BY22)</f>
        <v>0</v>
      </c>
      <c r="BZ22" s="184">
        <f>IF('Indicator Date hidden'!BZ22="x","x",$BZ$3-'Indicator Date hidden'!BZ22)</f>
        <v>0</v>
      </c>
      <c r="CA22" s="184">
        <f>IF('Indicator Date hidden'!CA22="x","x",$CA$3-'Indicator Date hidden'!CA22)</f>
        <v>0</v>
      </c>
      <c r="CB22" s="184">
        <f>IF('Indicator Date hidden'!CB22="x","x",$CB$3-'Indicator Date hidden'!CB22)</f>
        <v>0</v>
      </c>
      <c r="CC22" s="184">
        <f>IF('Indicator Date hidden'!CC22="x","x",$CC$3-'Indicator Date hidden'!CC22)</f>
        <v>0</v>
      </c>
      <c r="CD22" s="184">
        <f>IF('Indicator Date hidden'!CD22="x","x",$CD$3-'Indicator Date hidden'!CD22)</f>
        <v>0</v>
      </c>
      <c r="CE22" s="184">
        <f>IF('Indicator Date hidden'!CE22="x","x",$CE$3-'Indicator Date hidden'!CE22)</f>
        <v>0</v>
      </c>
      <c r="CF22" s="184">
        <f>IF('Indicator Date hidden'!CF22="x","x",$CF$3-'Indicator Date hidden'!CF22)</f>
        <v>0</v>
      </c>
      <c r="CG22" s="185">
        <f t="shared" si="0"/>
        <v>20</v>
      </c>
      <c r="CH22" s="186">
        <f t="shared" si="4"/>
        <v>0.24691358024691357</v>
      </c>
      <c r="CI22" s="185">
        <f t="shared" si="1"/>
        <v>11</v>
      </c>
      <c r="CJ22" s="186">
        <f t="shared" si="2"/>
        <v>0.69821200218844703</v>
      </c>
      <c r="CK22" s="187">
        <f t="shared" si="3"/>
        <v>0</v>
      </c>
    </row>
    <row r="23" spans="1:89" x14ac:dyDescent="0.25">
      <c r="A23" s="3" t="str">
        <f>VLOOKUP(C23,Regions!B$3:H$35,7,FALSE)</f>
        <v>Central America</v>
      </c>
      <c r="B23" s="119" t="s">
        <v>44</v>
      </c>
      <c r="C23" s="102" t="s">
        <v>43</v>
      </c>
      <c r="D23" s="184">
        <f>IF('Indicator Date hidden'!D23="x","x",$D$3-'Indicator Date hidden'!D23)</f>
        <v>0</v>
      </c>
      <c r="E23" s="184">
        <f>IF('Indicator Date hidden'!E23="x","x",$E$3-'Indicator Date hidden'!E23)</f>
        <v>0</v>
      </c>
      <c r="F23" s="184">
        <f>IF('Indicator Date hidden'!F23="x","x",$F$3-'Indicator Date hidden'!F23)</f>
        <v>0</v>
      </c>
      <c r="G23" s="184">
        <f>IF('Indicator Date hidden'!G23="x","x",$G$3-'Indicator Date hidden'!G23)</f>
        <v>0</v>
      </c>
      <c r="H23" s="184">
        <f>IF('Indicator Date hidden'!H23="x","x",$H$3-'Indicator Date hidden'!H23)</f>
        <v>0</v>
      </c>
      <c r="I23" s="184">
        <f>IF('Indicator Date hidden'!I23="x","x",$I$3-'Indicator Date hidden'!I23)</f>
        <v>0</v>
      </c>
      <c r="J23" s="184">
        <f>IF('Indicator Date hidden'!J23="x","x",$J$3-'Indicator Date hidden'!J23)</f>
        <v>0</v>
      </c>
      <c r="K23" s="184">
        <f>IF('Indicator Date hidden'!K23="x","x",$K$3-'Indicator Date hidden'!K23)</f>
        <v>0</v>
      </c>
      <c r="L23" s="184">
        <f>IF('Indicator Date hidden'!L23="x","x",$L$3-'Indicator Date hidden'!L23)</f>
        <v>0</v>
      </c>
      <c r="M23" s="184">
        <f>IF('Indicator Date hidden'!M23="x","x",$M$3-'Indicator Date hidden'!M23)</f>
        <v>0</v>
      </c>
      <c r="N23" s="184">
        <f>IF('Indicator Date hidden'!N23="x","x",$N$3-'Indicator Date hidden'!N23)</f>
        <v>0</v>
      </c>
      <c r="O23" s="184">
        <f>IF('Indicator Date hidden'!O23="x","x",$O$3-'Indicator Date hidden'!O23)</f>
        <v>0</v>
      </c>
      <c r="P23" s="184">
        <f>IF('Indicator Date hidden'!P23="x","x",$P$3-'Indicator Date hidden'!P23)</f>
        <v>3</v>
      </c>
      <c r="Q23" s="184">
        <f>IF('Indicator Date hidden'!Q23="x","x",$Q$3-'Indicator Date hidden'!Q23)</f>
        <v>0</v>
      </c>
      <c r="R23" s="184">
        <f>IF('Indicator Date hidden'!R23="x","x",$R$3-'Indicator Date hidden'!R23)</f>
        <v>0</v>
      </c>
      <c r="S23" s="184">
        <f>IF('Indicator Date hidden'!S23="x","x",$S$3-'Indicator Date hidden'!S23)</f>
        <v>0</v>
      </c>
      <c r="T23" s="184">
        <f>IF('Indicator Date hidden'!T23="x","x",$T$3-'Indicator Date hidden'!T23)</f>
        <v>0</v>
      </c>
      <c r="U23" s="184">
        <f>IF('Indicator Date hidden'!U23="x","x",$U$3-'Indicator Date hidden'!U23)</f>
        <v>2</v>
      </c>
      <c r="V23" s="184">
        <f>IF('Indicator Date hidden'!V23="x","x",$V$3-'Indicator Date hidden'!V23)</f>
        <v>2</v>
      </c>
      <c r="W23" s="184">
        <f>IF('Indicator Date hidden'!W23="x","x",$W$3-'Indicator Date hidden'!W23)</f>
        <v>0</v>
      </c>
      <c r="X23" s="184">
        <f>IF('Indicator Date hidden'!X23="x","x",$X$3-'Indicator Date hidden'!X23)</f>
        <v>0</v>
      </c>
      <c r="Y23" s="184">
        <f>IF('Indicator Date hidden'!Y23="x","x",$Y$3-'Indicator Date hidden'!Y23)</f>
        <v>3</v>
      </c>
      <c r="Z23" s="184">
        <f>IF('Indicator Date hidden'!Z23="x","x",$Z$3-'Indicator Date hidden'!Z23)</f>
        <v>3</v>
      </c>
      <c r="AA23" s="184">
        <f>IF('Indicator Date hidden'!AA23="x","x",$AA$3-'Indicator Date hidden'!AA23)</f>
        <v>1</v>
      </c>
      <c r="AB23" s="184">
        <f>IF('Indicator Date hidden'!AB23="x","x",$AB$3-'Indicator Date hidden'!AB23)</f>
        <v>0</v>
      </c>
      <c r="AC23" s="184">
        <f>IF('Indicator Date hidden'!AC23="x","x",$AC$3-'Indicator Date hidden'!AC23)</f>
        <v>0</v>
      </c>
      <c r="AD23" s="184">
        <f>IF('Indicator Date hidden'!AD23="x","x",$AD$3-'Indicator Date hidden'!AD23)</f>
        <v>4</v>
      </c>
      <c r="AE23" s="184">
        <f>IF('Indicator Date hidden'!AE23="x","x",$AE$3-'Indicator Date hidden'!AE23)</f>
        <v>0</v>
      </c>
      <c r="AF23" s="184">
        <f>IF('Indicator Date hidden'!AF23="x","x",$AF$3-'Indicator Date hidden'!AF23)</f>
        <v>8</v>
      </c>
      <c r="AG23" s="184">
        <f>IF('Indicator Date hidden'!AG23="x","x",$AG$3-'Indicator Date hidden'!AG23)</f>
        <v>1</v>
      </c>
      <c r="AH23" s="184">
        <f>IF('Indicator Date hidden'!AH23="x","x",$AH$3-'Indicator Date hidden'!AH23)</f>
        <v>0</v>
      </c>
      <c r="AI23" s="184">
        <f>IF('Indicator Date hidden'!AI23="x","x",$AI$3-'Indicator Date hidden'!AI23)</f>
        <v>0</v>
      </c>
      <c r="AJ23" s="184">
        <f>IF('Indicator Date hidden'!AJ23="x","x",$AJ$3-'Indicator Date hidden'!AJ23)</f>
        <v>0</v>
      </c>
      <c r="AK23" s="184">
        <f>IF('Indicator Date hidden'!AK23="x","x",$AK$3-'Indicator Date hidden'!AK23)</f>
        <v>0</v>
      </c>
      <c r="AL23" s="184">
        <f>IF('Indicator Date hidden'!AL23="x","x",$AL$3-'Indicator Date hidden'!AL23)</f>
        <v>0</v>
      </c>
      <c r="AM23" s="184">
        <f>IF('Indicator Date hidden'!AM23="x","x",$AM$3-'Indicator Date hidden'!AM23)</f>
        <v>0</v>
      </c>
      <c r="AN23" s="184">
        <f>IF('Indicator Date hidden'!AN23="x","x",$AN$3-'Indicator Date hidden'!AN23)</f>
        <v>0</v>
      </c>
      <c r="AO23" s="184">
        <f>IF('Indicator Date hidden'!AO23="x","x",$AO$3-'Indicator Date hidden'!AO23)</f>
        <v>0</v>
      </c>
      <c r="AP23" s="184">
        <f>IF('Indicator Date hidden'!AP23="x","x",$AP$3-'Indicator Date hidden'!AP23)</f>
        <v>0</v>
      </c>
      <c r="AQ23" s="184">
        <f>IF('Indicator Date hidden'!AQ23="x","x",$AQ$3-'Indicator Date hidden'!AQ23)</f>
        <v>0</v>
      </c>
      <c r="AR23" s="184">
        <f>IF('Indicator Date hidden'!AR23="x","x",$AR$3-'Indicator Date hidden'!AR23)</f>
        <v>0</v>
      </c>
      <c r="AS23" s="184">
        <f>IF('Indicator Date hidden'!AS23="x","x",$AS$3-'Indicator Date hidden'!AS23)</f>
        <v>4</v>
      </c>
      <c r="AT23" s="184" t="str">
        <f>IF('Indicator Date hidden'!AT23="x","x",$AT$3-'Indicator Date hidden'!AT23)</f>
        <v>x</v>
      </c>
      <c r="AU23" s="184">
        <f>IF('Indicator Date hidden'!AU23="x","x",$AU$3-'Indicator Date hidden'!AU23)</f>
        <v>0</v>
      </c>
      <c r="AV23" s="184">
        <f>IF('Indicator Date hidden'!AV23="x","x",$AV$3-'Indicator Date hidden'!AV23)</f>
        <v>0</v>
      </c>
      <c r="AW23" s="184">
        <f>IF('Indicator Date hidden'!AW23="x","x",$AW$3-'Indicator Date hidden'!AW23)</f>
        <v>0</v>
      </c>
      <c r="AX23" s="184" t="str">
        <f>IF('Indicator Date hidden'!AX23="x","x",$AX$3-'Indicator Date hidden'!AX23)</f>
        <v>x</v>
      </c>
      <c r="AY23" s="184">
        <f>IF('Indicator Date hidden'!AY23="x","x",$AY$3-'Indicator Date hidden'!AY23)</f>
        <v>1</v>
      </c>
      <c r="AZ23" s="184">
        <f>IF('Indicator Date hidden'!AZ23="x","x",$AZ$3-'Indicator Date hidden'!AZ23)</f>
        <v>0</v>
      </c>
      <c r="BA23" s="184">
        <f>IF('Indicator Date hidden'!BA23="x","x",$BA$3-'Indicator Date hidden'!BA23)</f>
        <v>0</v>
      </c>
      <c r="BB23" s="184">
        <f>IF('Indicator Date hidden'!BB23="x","x",$BB$3-'Indicator Date hidden'!BB23)</f>
        <v>0</v>
      </c>
      <c r="BC23" s="184">
        <f>IF('Indicator Date hidden'!BC23="x","x",$BC$3-'Indicator Date hidden'!BC23)</f>
        <v>0</v>
      </c>
      <c r="BD23" s="184">
        <f>IF('Indicator Date hidden'!BD23="x","x",$BD$3-'Indicator Date hidden'!BD23)</f>
        <v>0</v>
      </c>
      <c r="BE23" s="184">
        <f>IF('Indicator Date hidden'!BE23="x","x",$BE$3-'Indicator Date hidden'!BE23)</f>
        <v>0</v>
      </c>
      <c r="BF23" s="184">
        <f>IF('Indicator Date hidden'!BF23="x","x",$BF$3-'Indicator Date hidden'!BF23)</f>
        <v>0</v>
      </c>
      <c r="BG23" s="184">
        <f>IF('Indicator Date hidden'!BG23="x","x",$BG$3-'Indicator Date hidden'!BG23)</f>
        <v>0</v>
      </c>
      <c r="BH23" s="184">
        <f>IF('Indicator Date hidden'!BH23="x","x",$BH$3-'Indicator Date hidden'!BH23)</f>
        <v>6</v>
      </c>
      <c r="BI23" s="184">
        <f>IF('Indicator Date hidden'!BI23="x","x",$BI$3-'Indicator Date hidden'!BI23)</f>
        <v>0</v>
      </c>
      <c r="BJ23" s="184">
        <f>IF('Indicator Date hidden'!BJ23="x","x",$BJ$3-'Indicator Date hidden'!BJ23)</f>
        <v>0</v>
      </c>
      <c r="BK23" s="184">
        <f>IF('Indicator Date hidden'!BK23="x","x",$BK$3-'Indicator Date hidden'!BK23)</f>
        <v>0</v>
      </c>
      <c r="BL23" s="184">
        <f>IF('Indicator Date hidden'!BL23="x","x",$BL$3-'Indicator Date hidden'!BL23)</f>
        <v>4</v>
      </c>
      <c r="BM23" s="184">
        <f>IF('Indicator Date hidden'!BM23="x","x",$BM$3-'Indicator Date hidden'!BM23)</f>
        <v>0</v>
      </c>
      <c r="BN23" s="184">
        <f>IF('Indicator Date hidden'!BN23="x","x",$BN$3-'Indicator Date hidden'!BN23)</f>
        <v>2</v>
      </c>
      <c r="BO23" s="184">
        <f>IF('Indicator Date hidden'!BO23="x","x",$BO$3-'Indicator Date hidden'!BO23)</f>
        <v>0</v>
      </c>
      <c r="BP23" s="184">
        <f>IF('Indicator Date hidden'!BP23="x","x",$BP$3-'Indicator Date hidden'!BP23)</f>
        <v>0</v>
      </c>
      <c r="BQ23" s="184">
        <f>IF('Indicator Date hidden'!BQ23="x","x",$BQ$3-'Indicator Date hidden'!BQ23)</f>
        <v>0</v>
      </c>
      <c r="BR23" s="184">
        <f>IF('Indicator Date hidden'!BR23="x","x",$BR$3-'Indicator Date hidden'!BR23)</f>
        <v>0</v>
      </c>
      <c r="BS23" s="184">
        <f>IF('Indicator Date hidden'!BS23="x","x",$BS$3-'Indicator Date hidden'!BS23)</f>
        <v>0</v>
      </c>
      <c r="BT23" s="184">
        <f>IF('Indicator Date hidden'!BT23="x","x",$BT$3-'Indicator Date hidden'!BT23)</f>
        <v>0</v>
      </c>
      <c r="BU23" s="184">
        <f>IF('Indicator Date hidden'!BU23="x","x",$BU$3-'Indicator Date hidden'!BU23)</f>
        <v>0</v>
      </c>
      <c r="BV23" s="184">
        <f>IF('Indicator Date hidden'!BV23="x","x",$BV$3-'Indicator Date hidden'!BV23)</f>
        <v>0</v>
      </c>
      <c r="BW23" s="184">
        <f>IF('Indicator Date hidden'!BW23="x","x",$BW$3-'Indicator Date hidden'!BW23)</f>
        <v>0</v>
      </c>
      <c r="BX23" s="184" t="str">
        <f>IF('Indicator Date hidden'!BX23="x","x",$BX$3-'Indicator Date hidden'!BX23)</f>
        <v>x</v>
      </c>
      <c r="BY23" s="184" t="str">
        <f>IF('Indicator Date hidden'!BY23="x","x",$BY$3-'Indicator Date hidden'!BY23)</f>
        <v>x</v>
      </c>
      <c r="BZ23" s="184" t="str">
        <f>IF('Indicator Date hidden'!BZ23="x","x",$BZ$3-'Indicator Date hidden'!BZ23)</f>
        <v>x</v>
      </c>
      <c r="CA23" s="184">
        <f>IF('Indicator Date hidden'!CA23="x","x",$CA$3-'Indicator Date hidden'!CA23)</f>
        <v>0</v>
      </c>
      <c r="CB23" s="184">
        <f>IF('Indicator Date hidden'!CB23="x","x",$CB$3-'Indicator Date hidden'!CB23)</f>
        <v>4</v>
      </c>
      <c r="CC23" s="184">
        <f>IF('Indicator Date hidden'!CC23="x","x",$CC$3-'Indicator Date hidden'!CC23)</f>
        <v>0</v>
      </c>
      <c r="CD23" s="184">
        <f>IF('Indicator Date hidden'!CD23="x","x",$CD$3-'Indicator Date hidden'!CD23)</f>
        <v>0</v>
      </c>
      <c r="CE23" s="184">
        <f>IF('Indicator Date hidden'!CE23="x","x",$CE$3-'Indicator Date hidden'!CE23)</f>
        <v>0</v>
      </c>
      <c r="CF23" s="184">
        <f>IF('Indicator Date hidden'!CF23="x","x",$CF$3-'Indicator Date hidden'!CF23)</f>
        <v>0</v>
      </c>
      <c r="CG23" s="185">
        <f t="shared" si="0"/>
        <v>48</v>
      </c>
      <c r="CH23" s="186">
        <f t="shared" si="4"/>
        <v>0.59259259259259256</v>
      </c>
      <c r="CI23" s="185">
        <f t="shared" si="1"/>
        <v>15</v>
      </c>
      <c r="CJ23" s="186">
        <f t="shared" si="2"/>
        <v>1.5204059816478199</v>
      </c>
      <c r="CK23" s="187">
        <f t="shared" si="3"/>
        <v>0</v>
      </c>
    </row>
    <row r="24" spans="1:89" x14ac:dyDescent="0.25">
      <c r="A24" s="3" t="str">
        <f>VLOOKUP(C24,Regions!B$3:H$35,7,FALSE)</f>
        <v>Central America</v>
      </c>
      <c r="B24" s="119" t="s">
        <v>46</v>
      </c>
      <c r="C24" s="102" t="s">
        <v>45</v>
      </c>
      <c r="D24" s="184">
        <f>IF('Indicator Date hidden'!D24="x","x",$D$3-'Indicator Date hidden'!D24)</f>
        <v>0</v>
      </c>
      <c r="E24" s="184">
        <f>IF('Indicator Date hidden'!E24="x","x",$E$3-'Indicator Date hidden'!E24)</f>
        <v>0</v>
      </c>
      <c r="F24" s="184">
        <f>IF('Indicator Date hidden'!F24="x","x",$F$3-'Indicator Date hidden'!F24)</f>
        <v>0</v>
      </c>
      <c r="G24" s="184">
        <f>IF('Indicator Date hidden'!G24="x","x",$G$3-'Indicator Date hidden'!G24)</f>
        <v>0</v>
      </c>
      <c r="H24" s="184">
        <f>IF('Indicator Date hidden'!H24="x","x",$H$3-'Indicator Date hidden'!H24)</f>
        <v>0</v>
      </c>
      <c r="I24" s="184">
        <f>IF('Indicator Date hidden'!I24="x","x",$I$3-'Indicator Date hidden'!I24)</f>
        <v>0</v>
      </c>
      <c r="J24" s="184">
        <f>IF('Indicator Date hidden'!J24="x","x",$J$3-'Indicator Date hidden'!J24)</f>
        <v>0</v>
      </c>
      <c r="K24" s="184">
        <f>IF('Indicator Date hidden'!K24="x","x",$K$3-'Indicator Date hidden'!K24)</f>
        <v>0</v>
      </c>
      <c r="L24" s="184">
        <f>IF('Indicator Date hidden'!L24="x","x",$L$3-'Indicator Date hidden'!L24)</f>
        <v>0</v>
      </c>
      <c r="M24" s="184">
        <f>IF('Indicator Date hidden'!M24="x","x",$M$3-'Indicator Date hidden'!M24)</f>
        <v>0</v>
      </c>
      <c r="N24" s="184">
        <f>IF('Indicator Date hidden'!N24="x","x",$N$3-'Indicator Date hidden'!N24)</f>
        <v>0</v>
      </c>
      <c r="O24" s="184">
        <f>IF('Indicator Date hidden'!O24="x","x",$O$3-'Indicator Date hidden'!O24)</f>
        <v>0</v>
      </c>
      <c r="P24" s="184">
        <f>IF('Indicator Date hidden'!P24="x","x",$P$3-'Indicator Date hidden'!P24)</f>
        <v>4</v>
      </c>
      <c r="Q24" s="184">
        <f>IF('Indicator Date hidden'!Q24="x","x",$Q$3-'Indicator Date hidden'!Q24)</f>
        <v>0</v>
      </c>
      <c r="R24" s="184">
        <f>IF('Indicator Date hidden'!R24="x","x",$R$3-'Indicator Date hidden'!R24)</f>
        <v>0</v>
      </c>
      <c r="S24" s="184">
        <f>IF('Indicator Date hidden'!S24="x","x",$S$3-'Indicator Date hidden'!S24)</f>
        <v>0</v>
      </c>
      <c r="T24" s="184">
        <f>IF('Indicator Date hidden'!T24="x","x",$T$3-'Indicator Date hidden'!T24)</f>
        <v>0</v>
      </c>
      <c r="U24" s="184">
        <f>IF('Indicator Date hidden'!U24="x","x",$U$3-'Indicator Date hidden'!U24)</f>
        <v>1</v>
      </c>
      <c r="V24" s="184">
        <f>IF('Indicator Date hidden'!V24="x","x",$V$3-'Indicator Date hidden'!V24)</f>
        <v>1</v>
      </c>
      <c r="W24" s="184">
        <f>IF('Indicator Date hidden'!W24="x","x",$W$3-'Indicator Date hidden'!W24)</f>
        <v>0</v>
      </c>
      <c r="X24" s="184">
        <f>IF('Indicator Date hidden'!X24="x","x",$X$3-'Indicator Date hidden'!X24)</f>
        <v>0</v>
      </c>
      <c r="Y24" s="184" t="str">
        <f>IF('Indicator Date hidden'!Y24="x","x",$Y$3-'Indicator Date hidden'!Y24)</f>
        <v>x</v>
      </c>
      <c r="Z24" s="184" t="str">
        <f>IF('Indicator Date hidden'!Z24="x","x",$Z$3-'Indicator Date hidden'!Z24)</f>
        <v>x</v>
      </c>
      <c r="AA24" s="184">
        <f>IF('Indicator Date hidden'!AA24="x","x",$AA$3-'Indicator Date hidden'!AA24)</f>
        <v>0</v>
      </c>
      <c r="AB24" s="184">
        <f>IF('Indicator Date hidden'!AB24="x","x",$AB$3-'Indicator Date hidden'!AB24)</f>
        <v>0</v>
      </c>
      <c r="AC24" s="184">
        <f>IF('Indicator Date hidden'!AC24="x","x",$AC$3-'Indicator Date hidden'!AC24)</f>
        <v>0</v>
      </c>
      <c r="AD24" s="184">
        <f>IF('Indicator Date hidden'!AD24="x","x",$AD$3-'Indicator Date hidden'!AD24)</f>
        <v>0</v>
      </c>
      <c r="AE24" s="184">
        <f>IF('Indicator Date hidden'!AE24="x","x",$AE$3-'Indicator Date hidden'!AE24)</f>
        <v>0</v>
      </c>
      <c r="AF24" s="184">
        <f>IF('Indicator Date hidden'!AF24="x","x",$AF$3-'Indicator Date hidden'!AF24)</f>
        <v>7</v>
      </c>
      <c r="AG24" s="184">
        <f>IF('Indicator Date hidden'!AG24="x","x",$AG$3-'Indicator Date hidden'!AG24)</f>
        <v>1</v>
      </c>
      <c r="AH24" s="184">
        <f>IF('Indicator Date hidden'!AH24="x","x",$AH$3-'Indicator Date hidden'!AH24)</f>
        <v>1</v>
      </c>
      <c r="AI24" s="184">
        <f>IF('Indicator Date hidden'!AI24="x","x",$AI$3-'Indicator Date hidden'!AI24)</f>
        <v>0</v>
      </c>
      <c r="AJ24" s="184">
        <f>IF('Indicator Date hidden'!AJ24="x","x",$AJ$3-'Indicator Date hidden'!AJ24)</f>
        <v>0</v>
      </c>
      <c r="AK24" s="184">
        <f>IF('Indicator Date hidden'!AK24="x","x",$AK$3-'Indicator Date hidden'!AK24)</f>
        <v>0</v>
      </c>
      <c r="AL24" s="184">
        <f>IF('Indicator Date hidden'!AL24="x","x",$AL$3-'Indicator Date hidden'!AL24)</f>
        <v>0</v>
      </c>
      <c r="AM24" s="184">
        <f>IF('Indicator Date hidden'!AM24="x","x",$AM$3-'Indicator Date hidden'!AM24)</f>
        <v>0</v>
      </c>
      <c r="AN24" s="184">
        <f>IF('Indicator Date hidden'!AN24="x","x",$AN$3-'Indicator Date hidden'!AN24)</f>
        <v>0</v>
      </c>
      <c r="AO24" s="184">
        <f>IF('Indicator Date hidden'!AO24="x","x",$AO$3-'Indicator Date hidden'!AO24)</f>
        <v>0</v>
      </c>
      <c r="AP24" s="184">
        <f>IF('Indicator Date hidden'!AP24="x","x",$AP$3-'Indicator Date hidden'!AP24)</f>
        <v>0</v>
      </c>
      <c r="AQ24" s="184">
        <f>IF('Indicator Date hidden'!AQ24="x","x",$AQ$3-'Indicator Date hidden'!AQ24)</f>
        <v>0</v>
      </c>
      <c r="AR24" s="184">
        <f>IF('Indicator Date hidden'!AR24="x","x",$AR$3-'Indicator Date hidden'!AR24)</f>
        <v>0</v>
      </c>
      <c r="AS24" s="184">
        <f>IF('Indicator Date hidden'!AS24="x","x",$AS$3-'Indicator Date hidden'!AS24)</f>
        <v>0</v>
      </c>
      <c r="AT24" s="184">
        <f>IF('Indicator Date hidden'!AT24="x","x",$AT$3-'Indicator Date hidden'!AT24)</f>
        <v>0</v>
      </c>
      <c r="AU24" s="184">
        <f>IF('Indicator Date hidden'!AU24="x","x",$AU$3-'Indicator Date hidden'!AU24)</f>
        <v>0</v>
      </c>
      <c r="AV24" s="184">
        <f>IF('Indicator Date hidden'!AV24="x","x",$AV$3-'Indicator Date hidden'!AV24)</f>
        <v>0</v>
      </c>
      <c r="AW24" s="184">
        <f>IF('Indicator Date hidden'!AW24="x","x",$AW$3-'Indicator Date hidden'!AW24)</f>
        <v>0</v>
      </c>
      <c r="AX24" s="184" t="str">
        <f>IF('Indicator Date hidden'!AX24="x","x",$AX$3-'Indicator Date hidden'!AX24)</f>
        <v>x</v>
      </c>
      <c r="AY24" s="184">
        <f>IF('Indicator Date hidden'!AY24="x","x",$AY$3-'Indicator Date hidden'!AY24)</f>
        <v>1</v>
      </c>
      <c r="AZ24" s="184">
        <f>IF('Indicator Date hidden'!AZ24="x","x",$AZ$3-'Indicator Date hidden'!AZ24)</f>
        <v>0</v>
      </c>
      <c r="BA24" s="184">
        <f>IF('Indicator Date hidden'!BA24="x","x",$BA$3-'Indicator Date hidden'!BA24)</f>
        <v>0</v>
      </c>
      <c r="BB24" s="184">
        <f>IF('Indicator Date hidden'!BB24="x","x",$BB$3-'Indicator Date hidden'!BB24)</f>
        <v>0</v>
      </c>
      <c r="BC24" s="184">
        <f>IF('Indicator Date hidden'!BC24="x","x",$BC$3-'Indicator Date hidden'!BC24)</f>
        <v>0</v>
      </c>
      <c r="BD24" s="184">
        <f>IF('Indicator Date hidden'!BD24="x","x",$BD$3-'Indicator Date hidden'!BD24)</f>
        <v>0</v>
      </c>
      <c r="BE24" s="184">
        <f>IF('Indicator Date hidden'!BE24="x","x",$BE$3-'Indicator Date hidden'!BE24)</f>
        <v>0</v>
      </c>
      <c r="BF24" s="184">
        <f>IF('Indicator Date hidden'!BF24="x","x",$BF$3-'Indicator Date hidden'!BF24)</f>
        <v>0</v>
      </c>
      <c r="BG24" s="184">
        <f>IF('Indicator Date hidden'!BG24="x","x",$BG$3-'Indicator Date hidden'!BG24)</f>
        <v>0</v>
      </c>
      <c r="BH24" s="184">
        <f>IF('Indicator Date hidden'!BH24="x","x",$BH$3-'Indicator Date hidden'!BH24)</f>
        <v>4</v>
      </c>
      <c r="BI24" s="184">
        <f>IF('Indicator Date hidden'!BI24="x","x",$BI$3-'Indicator Date hidden'!BI24)</f>
        <v>5</v>
      </c>
      <c r="BJ24" s="184">
        <f>IF('Indicator Date hidden'!BJ24="x","x",$BJ$3-'Indicator Date hidden'!BJ24)</f>
        <v>0</v>
      </c>
      <c r="BK24" s="184">
        <f>IF('Indicator Date hidden'!BK24="x","x",$BK$3-'Indicator Date hidden'!BK24)</f>
        <v>0</v>
      </c>
      <c r="BL24" s="184">
        <f>IF('Indicator Date hidden'!BL24="x","x",$BL$3-'Indicator Date hidden'!BL24)</f>
        <v>1</v>
      </c>
      <c r="BM24" s="184">
        <f>IF('Indicator Date hidden'!BM24="x","x",$BM$3-'Indicator Date hidden'!BM24)</f>
        <v>0</v>
      </c>
      <c r="BN24" s="184">
        <f>IF('Indicator Date hidden'!BN24="x","x",$BN$3-'Indicator Date hidden'!BN24)</f>
        <v>2</v>
      </c>
      <c r="BO24" s="184">
        <f>IF('Indicator Date hidden'!BO24="x","x",$BO$3-'Indicator Date hidden'!BO24)</f>
        <v>0</v>
      </c>
      <c r="BP24" s="184">
        <f>IF('Indicator Date hidden'!BP24="x","x",$BP$3-'Indicator Date hidden'!BP24)</f>
        <v>0</v>
      </c>
      <c r="BQ24" s="184">
        <f>IF('Indicator Date hidden'!BQ24="x","x",$BQ$3-'Indicator Date hidden'!BQ24)</f>
        <v>0</v>
      </c>
      <c r="BR24" s="184">
        <f>IF('Indicator Date hidden'!BR24="x","x",$BR$3-'Indicator Date hidden'!BR24)</f>
        <v>0</v>
      </c>
      <c r="BS24" s="184">
        <f>IF('Indicator Date hidden'!BS24="x","x",$BS$3-'Indicator Date hidden'!BS24)</f>
        <v>0</v>
      </c>
      <c r="BT24" s="184">
        <f>IF('Indicator Date hidden'!BT24="x","x",$BT$3-'Indicator Date hidden'!BT24)</f>
        <v>0</v>
      </c>
      <c r="BU24" s="184">
        <f>IF('Indicator Date hidden'!BU24="x","x",$BU$3-'Indicator Date hidden'!BU24)</f>
        <v>0</v>
      </c>
      <c r="BV24" s="184">
        <f>IF('Indicator Date hidden'!BV24="x","x",$BV$3-'Indicator Date hidden'!BV24)</f>
        <v>0</v>
      </c>
      <c r="BW24" s="184">
        <f>IF('Indicator Date hidden'!BW24="x","x",$BW$3-'Indicator Date hidden'!BW24)</f>
        <v>0</v>
      </c>
      <c r="BX24" s="184">
        <f>IF('Indicator Date hidden'!BX24="x","x",$BX$3-'Indicator Date hidden'!BX24)</f>
        <v>1</v>
      </c>
      <c r="BY24" s="184">
        <f>IF('Indicator Date hidden'!BY24="x","x",$BY$3-'Indicator Date hidden'!BY24)</f>
        <v>2</v>
      </c>
      <c r="BZ24" s="184">
        <f>IF('Indicator Date hidden'!BZ24="x","x",$BZ$3-'Indicator Date hidden'!BZ24)</f>
        <v>1</v>
      </c>
      <c r="CA24" s="184">
        <f>IF('Indicator Date hidden'!CA24="x","x",$CA$3-'Indicator Date hidden'!CA24)</f>
        <v>0</v>
      </c>
      <c r="CB24" s="184">
        <f>IF('Indicator Date hidden'!CB24="x","x",$CB$3-'Indicator Date hidden'!CB24)</f>
        <v>1</v>
      </c>
      <c r="CC24" s="184">
        <f>IF('Indicator Date hidden'!CC24="x","x",$CC$3-'Indicator Date hidden'!CC24)</f>
        <v>0</v>
      </c>
      <c r="CD24" s="184">
        <f>IF('Indicator Date hidden'!CD24="x","x",$CD$3-'Indicator Date hidden'!CD24)</f>
        <v>0</v>
      </c>
      <c r="CE24" s="184">
        <f>IF('Indicator Date hidden'!CE24="x","x",$CE$3-'Indicator Date hidden'!CE24)</f>
        <v>0</v>
      </c>
      <c r="CF24" s="184">
        <f>IF('Indicator Date hidden'!CF24="x","x",$CF$3-'Indicator Date hidden'!CF24)</f>
        <v>0</v>
      </c>
      <c r="CG24" s="185">
        <f t="shared" si="0"/>
        <v>33</v>
      </c>
      <c r="CH24" s="186">
        <f t="shared" si="4"/>
        <v>0.40740740740740738</v>
      </c>
      <c r="CI24" s="185">
        <f t="shared" si="1"/>
        <v>15</v>
      </c>
      <c r="CJ24" s="186">
        <f t="shared" si="2"/>
        <v>1.1823404729953384</v>
      </c>
      <c r="CK24" s="187">
        <f t="shared" si="3"/>
        <v>0</v>
      </c>
    </row>
    <row r="25" spans="1:89" x14ac:dyDescent="0.25">
      <c r="A25" s="3" t="str">
        <f>VLOOKUP(C25,Regions!B$3:H$35,7,FALSE)</f>
        <v>South America</v>
      </c>
      <c r="B25" s="119" t="s">
        <v>3</v>
      </c>
      <c r="C25" s="102" t="s">
        <v>2</v>
      </c>
      <c r="D25" s="184">
        <f>IF('Indicator Date hidden'!D25="x","x",$D$3-'Indicator Date hidden'!D25)</f>
        <v>0</v>
      </c>
      <c r="E25" s="184">
        <f>IF('Indicator Date hidden'!E25="x","x",$E$3-'Indicator Date hidden'!E25)</f>
        <v>0</v>
      </c>
      <c r="F25" s="184">
        <f>IF('Indicator Date hidden'!F25="x","x",$F$3-'Indicator Date hidden'!F25)</f>
        <v>0</v>
      </c>
      <c r="G25" s="184">
        <f>IF('Indicator Date hidden'!G25="x","x",$G$3-'Indicator Date hidden'!G25)</f>
        <v>0</v>
      </c>
      <c r="H25" s="184">
        <f>IF('Indicator Date hidden'!H25="x","x",$H$3-'Indicator Date hidden'!H25)</f>
        <v>0</v>
      </c>
      <c r="I25" s="184">
        <f>IF('Indicator Date hidden'!I25="x","x",$I$3-'Indicator Date hidden'!I25)</f>
        <v>0</v>
      </c>
      <c r="J25" s="184">
        <f>IF('Indicator Date hidden'!J25="x","x",$J$3-'Indicator Date hidden'!J25)</f>
        <v>0</v>
      </c>
      <c r="K25" s="184">
        <f>IF('Indicator Date hidden'!K25="x","x",$K$3-'Indicator Date hidden'!K25)</f>
        <v>0</v>
      </c>
      <c r="L25" s="184">
        <f>IF('Indicator Date hidden'!L25="x","x",$L$3-'Indicator Date hidden'!L25)</f>
        <v>0</v>
      </c>
      <c r="M25" s="184">
        <f>IF('Indicator Date hidden'!M25="x","x",$M$3-'Indicator Date hidden'!M25)</f>
        <v>0</v>
      </c>
      <c r="N25" s="184">
        <f>IF('Indicator Date hidden'!N25="x","x",$N$3-'Indicator Date hidden'!N25)</f>
        <v>0</v>
      </c>
      <c r="O25" s="184">
        <f>IF('Indicator Date hidden'!O25="x","x",$O$3-'Indicator Date hidden'!O25)</f>
        <v>0</v>
      </c>
      <c r="P25" s="184">
        <f>IF('Indicator Date hidden'!P25="x","x",$P$3-'Indicator Date hidden'!P25)</f>
        <v>3</v>
      </c>
      <c r="Q25" s="184">
        <f>IF('Indicator Date hidden'!Q25="x","x",$Q$3-'Indicator Date hidden'!Q25)</f>
        <v>0</v>
      </c>
      <c r="R25" s="184">
        <f>IF('Indicator Date hidden'!R25="x","x",$R$3-'Indicator Date hidden'!R25)</f>
        <v>0</v>
      </c>
      <c r="S25" s="184">
        <f>IF('Indicator Date hidden'!S25="x","x",$S$3-'Indicator Date hidden'!S25)</f>
        <v>0</v>
      </c>
      <c r="T25" s="184">
        <f>IF('Indicator Date hidden'!T25="x","x",$T$3-'Indicator Date hidden'!T25)</f>
        <v>0</v>
      </c>
      <c r="U25" s="184">
        <f>IF('Indicator Date hidden'!U25="x","x",$U$3-'Indicator Date hidden'!U25)</f>
        <v>0</v>
      </c>
      <c r="V25" s="184">
        <f>IF('Indicator Date hidden'!V25="x","x",$V$3-'Indicator Date hidden'!V25)</f>
        <v>0</v>
      </c>
      <c r="W25" s="184">
        <f>IF('Indicator Date hidden'!W25="x","x",$W$3-'Indicator Date hidden'!W25)</f>
        <v>0</v>
      </c>
      <c r="X25" s="184">
        <f>IF('Indicator Date hidden'!X25="x","x",$X$3-'Indicator Date hidden'!X25)</f>
        <v>0</v>
      </c>
      <c r="Y25" s="184">
        <f>IF('Indicator Date hidden'!Y25="x","x",$Y$3-'Indicator Date hidden'!Y25)</f>
        <v>9</v>
      </c>
      <c r="Z25" s="184">
        <f>IF('Indicator Date hidden'!Z25="x","x",$Z$3-'Indicator Date hidden'!Z25)</f>
        <v>9</v>
      </c>
      <c r="AA25" s="184" t="str">
        <f>IF('Indicator Date hidden'!AA25="x","x",$AA$3-'Indicator Date hidden'!AA25)</f>
        <v>x</v>
      </c>
      <c r="AB25" s="184">
        <f>IF('Indicator Date hidden'!AB25="x","x",$AB$3-'Indicator Date hidden'!AB25)</f>
        <v>0</v>
      </c>
      <c r="AC25" s="184">
        <f>IF('Indicator Date hidden'!AC25="x","x",$AC$3-'Indicator Date hidden'!AC25)</f>
        <v>1</v>
      </c>
      <c r="AD25" s="184">
        <f>IF('Indicator Date hidden'!AD25="x","x",$AD$3-'Indicator Date hidden'!AD25)</f>
        <v>1</v>
      </c>
      <c r="AE25" s="184">
        <f>IF('Indicator Date hidden'!AE25="x","x",$AE$3-'Indicator Date hidden'!AE25)</f>
        <v>0</v>
      </c>
      <c r="AF25" s="184">
        <f>IF('Indicator Date hidden'!AF25="x","x",$AF$3-'Indicator Date hidden'!AF25)</f>
        <v>10</v>
      </c>
      <c r="AG25" s="184">
        <f>IF('Indicator Date hidden'!AG25="x","x",$AG$3-'Indicator Date hidden'!AG25)</f>
        <v>1</v>
      </c>
      <c r="AH25" s="184">
        <f>IF('Indicator Date hidden'!AH25="x","x",$AH$3-'Indicator Date hidden'!AH25)</f>
        <v>1</v>
      </c>
      <c r="AI25" s="184">
        <f>IF('Indicator Date hidden'!AI25="x","x",$AI$3-'Indicator Date hidden'!AI25)</f>
        <v>0</v>
      </c>
      <c r="AJ25" s="184">
        <f>IF('Indicator Date hidden'!AJ25="x","x",$AJ$3-'Indicator Date hidden'!AJ25)</f>
        <v>0</v>
      </c>
      <c r="AK25" s="184">
        <f>IF('Indicator Date hidden'!AK25="x","x",$AK$3-'Indicator Date hidden'!AK25)</f>
        <v>0</v>
      </c>
      <c r="AL25" s="184">
        <f>IF('Indicator Date hidden'!AL25="x","x",$AL$3-'Indicator Date hidden'!AL25)</f>
        <v>0</v>
      </c>
      <c r="AM25" s="184">
        <f>IF('Indicator Date hidden'!AM25="x","x",$AM$3-'Indicator Date hidden'!AM25)</f>
        <v>0</v>
      </c>
      <c r="AN25" s="184">
        <f>IF('Indicator Date hidden'!AN25="x","x",$AN$3-'Indicator Date hidden'!AN25)</f>
        <v>0</v>
      </c>
      <c r="AO25" s="184">
        <f>IF('Indicator Date hidden'!AO25="x","x",$AO$3-'Indicator Date hidden'!AO25)</f>
        <v>0</v>
      </c>
      <c r="AP25" s="184">
        <f>IF('Indicator Date hidden'!AP25="x","x",$AP$3-'Indicator Date hidden'!AP25)</f>
        <v>0</v>
      </c>
      <c r="AQ25" s="184">
        <f>IF('Indicator Date hidden'!AQ25="x","x",$AQ$3-'Indicator Date hidden'!AQ25)</f>
        <v>0</v>
      </c>
      <c r="AR25" s="184">
        <f>IF('Indicator Date hidden'!AR25="x","x",$AR$3-'Indicator Date hidden'!AR25)</f>
        <v>0</v>
      </c>
      <c r="AS25" s="184">
        <f>IF('Indicator Date hidden'!AS25="x","x",$AS$3-'Indicator Date hidden'!AS25)</f>
        <v>0</v>
      </c>
      <c r="AT25" s="184">
        <f>IF('Indicator Date hidden'!AT25="x","x",$AT$3-'Indicator Date hidden'!AT25)</f>
        <v>0</v>
      </c>
      <c r="AU25" s="184">
        <f>IF('Indicator Date hidden'!AU25="x","x",$AU$3-'Indicator Date hidden'!AU25)</f>
        <v>0</v>
      </c>
      <c r="AV25" s="184">
        <f>IF('Indicator Date hidden'!AV25="x","x",$AV$3-'Indicator Date hidden'!AV25)</f>
        <v>0</v>
      </c>
      <c r="AW25" s="184">
        <f>IF('Indicator Date hidden'!AW25="x","x",$AW$3-'Indicator Date hidden'!AW25)</f>
        <v>0</v>
      </c>
      <c r="AX25" s="184" t="str">
        <f>IF('Indicator Date hidden'!AX25="x","x",$AX$3-'Indicator Date hidden'!AX25)</f>
        <v>x</v>
      </c>
      <c r="AY25" s="184">
        <f>IF('Indicator Date hidden'!AY25="x","x",$AY$3-'Indicator Date hidden'!AY25)</f>
        <v>1</v>
      </c>
      <c r="AZ25" s="184">
        <f>IF('Indicator Date hidden'!AZ25="x","x",$AZ$3-'Indicator Date hidden'!AZ25)</f>
        <v>0</v>
      </c>
      <c r="BA25" s="184">
        <f>IF('Indicator Date hidden'!BA25="x","x",$BA$3-'Indicator Date hidden'!BA25)</f>
        <v>0</v>
      </c>
      <c r="BB25" s="184">
        <f>IF('Indicator Date hidden'!BB25="x","x",$BB$3-'Indicator Date hidden'!BB25)</f>
        <v>0</v>
      </c>
      <c r="BC25" s="184">
        <f>IF('Indicator Date hidden'!BC25="x","x",$BC$3-'Indicator Date hidden'!BC25)</f>
        <v>0</v>
      </c>
      <c r="BD25" s="184">
        <f>IF('Indicator Date hidden'!BD25="x","x",$BD$3-'Indicator Date hidden'!BD25)</f>
        <v>0</v>
      </c>
      <c r="BE25" s="184">
        <f>IF('Indicator Date hidden'!BE25="x","x",$BE$3-'Indicator Date hidden'!BE25)</f>
        <v>0</v>
      </c>
      <c r="BF25" s="184" t="str">
        <f>IF('Indicator Date hidden'!BF25="x","x",$BF$3-'Indicator Date hidden'!BF25)</f>
        <v>x</v>
      </c>
      <c r="BG25" s="184" t="str">
        <f>IF('Indicator Date hidden'!BG25="x","x",$BG$3-'Indicator Date hidden'!BG25)</f>
        <v>x</v>
      </c>
      <c r="BH25" s="184">
        <f>IF('Indicator Date hidden'!BH25="x","x",$BH$3-'Indicator Date hidden'!BH25)</f>
        <v>0</v>
      </c>
      <c r="BI25" s="184">
        <f>IF('Indicator Date hidden'!BI25="x","x",$BI$3-'Indicator Date hidden'!BI25)</f>
        <v>0</v>
      </c>
      <c r="BJ25" s="184">
        <f>IF('Indicator Date hidden'!BJ25="x","x",$BJ$3-'Indicator Date hidden'!BJ25)</f>
        <v>0</v>
      </c>
      <c r="BK25" s="184">
        <f>IF('Indicator Date hidden'!BK25="x","x",$BK$3-'Indicator Date hidden'!BK25)</f>
        <v>0</v>
      </c>
      <c r="BL25" s="184">
        <f>IF('Indicator Date hidden'!BL25="x","x",$BL$3-'Indicator Date hidden'!BL25)</f>
        <v>1</v>
      </c>
      <c r="BM25" s="184">
        <f>IF('Indicator Date hidden'!BM25="x","x",$BM$3-'Indicator Date hidden'!BM25)</f>
        <v>0</v>
      </c>
      <c r="BN25" s="184">
        <f>IF('Indicator Date hidden'!BN25="x","x",$BN$3-'Indicator Date hidden'!BN25)</f>
        <v>2</v>
      </c>
      <c r="BO25" s="184">
        <f>IF('Indicator Date hidden'!BO25="x","x",$BO$3-'Indicator Date hidden'!BO25)</f>
        <v>0</v>
      </c>
      <c r="BP25" s="184">
        <f>IF('Indicator Date hidden'!BP25="x","x",$BP$3-'Indicator Date hidden'!BP25)</f>
        <v>0</v>
      </c>
      <c r="BQ25" s="184">
        <f>IF('Indicator Date hidden'!BQ25="x","x",$BQ$3-'Indicator Date hidden'!BQ25)</f>
        <v>0</v>
      </c>
      <c r="BR25" s="184">
        <f>IF('Indicator Date hidden'!BR25="x","x",$BR$3-'Indicator Date hidden'!BR25)</f>
        <v>0</v>
      </c>
      <c r="BS25" s="184">
        <f>IF('Indicator Date hidden'!BS25="x","x",$BS$3-'Indicator Date hidden'!BS25)</f>
        <v>0</v>
      </c>
      <c r="BT25" s="184">
        <f>IF('Indicator Date hidden'!BT25="x","x",$BT$3-'Indicator Date hidden'!BT25)</f>
        <v>0</v>
      </c>
      <c r="BU25" s="184">
        <f>IF('Indicator Date hidden'!BU25="x","x",$BU$3-'Indicator Date hidden'!BU25)</f>
        <v>0</v>
      </c>
      <c r="BV25" s="184">
        <f>IF('Indicator Date hidden'!BV25="x","x",$BV$3-'Indicator Date hidden'!BV25)</f>
        <v>0</v>
      </c>
      <c r="BW25" s="184">
        <f>IF('Indicator Date hidden'!BW25="x","x",$BW$3-'Indicator Date hidden'!BW25)</f>
        <v>0</v>
      </c>
      <c r="BX25" s="184">
        <f>IF('Indicator Date hidden'!BX25="x","x",$BX$3-'Indicator Date hidden'!BX25)</f>
        <v>1</v>
      </c>
      <c r="BY25" s="184">
        <f>IF('Indicator Date hidden'!BY25="x","x",$BY$3-'Indicator Date hidden'!BY25)</f>
        <v>1</v>
      </c>
      <c r="BZ25" s="184">
        <f>IF('Indicator Date hidden'!BZ25="x","x",$BZ$3-'Indicator Date hidden'!BZ25)</f>
        <v>2</v>
      </c>
      <c r="CA25" s="184">
        <f>IF('Indicator Date hidden'!CA25="x","x",$CA$3-'Indicator Date hidden'!CA25)</f>
        <v>0</v>
      </c>
      <c r="CB25" s="184" t="str">
        <f>IF('Indicator Date hidden'!CB25="x","x",$CB$3-'Indicator Date hidden'!CB25)</f>
        <v>x</v>
      </c>
      <c r="CC25" s="184" t="str">
        <f>IF('Indicator Date hidden'!CC25="x","x",$CC$3-'Indicator Date hidden'!CC25)</f>
        <v>x</v>
      </c>
      <c r="CD25" s="184">
        <f>IF('Indicator Date hidden'!CD25="x","x",$CD$3-'Indicator Date hidden'!CD25)</f>
        <v>0</v>
      </c>
      <c r="CE25" s="184">
        <f>IF('Indicator Date hidden'!CE25="x","x",$CE$3-'Indicator Date hidden'!CE25)</f>
        <v>0</v>
      </c>
      <c r="CF25" s="184">
        <f>IF('Indicator Date hidden'!CF25="x","x",$CF$3-'Indicator Date hidden'!CF25)</f>
        <v>0</v>
      </c>
      <c r="CG25" s="185">
        <f t="shared" si="0"/>
        <v>43</v>
      </c>
      <c r="CH25" s="186">
        <f t="shared" si="4"/>
        <v>0.53086419753086422</v>
      </c>
      <c r="CI25" s="185">
        <f t="shared" si="1"/>
        <v>14</v>
      </c>
      <c r="CJ25" s="186">
        <f t="shared" si="2"/>
        <v>1.8702822128105574</v>
      </c>
      <c r="CK25" s="187">
        <f t="shared" si="3"/>
        <v>0</v>
      </c>
    </row>
    <row r="26" spans="1:89" x14ac:dyDescent="0.25">
      <c r="A26" s="3" t="str">
        <f>VLOOKUP(C26,Regions!B$3:H$35,7,FALSE)</f>
        <v>South America</v>
      </c>
      <c r="B26" s="119" t="s">
        <v>442</v>
      </c>
      <c r="C26" s="102" t="s">
        <v>10</v>
      </c>
      <c r="D26" s="184">
        <f>IF('Indicator Date hidden'!D26="x","x",$D$3-'Indicator Date hidden'!D26)</f>
        <v>0</v>
      </c>
      <c r="E26" s="184">
        <f>IF('Indicator Date hidden'!E26="x","x",$E$3-'Indicator Date hidden'!E26)</f>
        <v>0</v>
      </c>
      <c r="F26" s="184">
        <f>IF('Indicator Date hidden'!F26="x","x",$F$3-'Indicator Date hidden'!F26)</f>
        <v>0</v>
      </c>
      <c r="G26" s="184">
        <f>IF('Indicator Date hidden'!G26="x","x",$G$3-'Indicator Date hidden'!G26)</f>
        <v>0</v>
      </c>
      <c r="H26" s="184">
        <f>IF('Indicator Date hidden'!H26="x","x",$H$3-'Indicator Date hidden'!H26)</f>
        <v>0</v>
      </c>
      <c r="I26" s="184">
        <f>IF('Indicator Date hidden'!I26="x","x",$I$3-'Indicator Date hidden'!I26)</f>
        <v>0</v>
      </c>
      <c r="J26" s="184">
        <f>IF('Indicator Date hidden'!J26="x","x",$J$3-'Indicator Date hidden'!J26)</f>
        <v>0</v>
      </c>
      <c r="K26" s="184">
        <f>IF('Indicator Date hidden'!K26="x","x",$K$3-'Indicator Date hidden'!K26)</f>
        <v>0</v>
      </c>
      <c r="L26" s="184">
        <f>IF('Indicator Date hidden'!L26="x","x",$L$3-'Indicator Date hidden'!L26)</f>
        <v>0</v>
      </c>
      <c r="M26" s="184">
        <f>IF('Indicator Date hidden'!M26="x","x",$M$3-'Indicator Date hidden'!M26)</f>
        <v>0</v>
      </c>
      <c r="N26" s="184">
        <f>IF('Indicator Date hidden'!N26="x","x",$N$3-'Indicator Date hidden'!N26)</f>
        <v>0</v>
      </c>
      <c r="O26" s="184">
        <f>IF('Indicator Date hidden'!O26="x","x",$O$3-'Indicator Date hidden'!O26)</f>
        <v>0</v>
      </c>
      <c r="P26" s="184">
        <f>IF('Indicator Date hidden'!P26="x","x",$P$3-'Indicator Date hidden'!P26)</f>
        <v>6</v>
      </c>
      <c r="Q26" s="184">
        <f>IF('Indicator Date hidden'!Q26="x","x",$Q$3-'Indicator Date hidden'!Q26)</f>
        <v>0</v>
      </c>
      <c r="R26" s="184">
        <f>IF('Indicator Date hidden'!R26="x","x",$R$3-'Indicator Date hidden'!R26)</f>
        <v>0</v>
      </c>
      <c r="S26" s="184">
        <f>IF('Indicator Date hidden'!S26="x","x",$S$3-'Indicator Date hidden'!S26)</f>
        <v>0</v>
      </c>
      <c r="T26" s="184">
        <f>IF('Indicator Date hidden'!T26="x","x",$T$3-'Indicator Date hidden'!T26)</f>
        <v>0</v>
      </c>
      <c r="U26" s="184">
        <f>IF('Indicator Date hidden'!U26="x","x",$U$3-'Indicator Date hidden'!U26)</f>
        <v>2</v>
      </c>
      <c r="V26" s="184">
        <f>IF('Indicator Date hidden'!V26="x","x",$V$3-'Indicator Date hidden'!V26)</f>
        <v>2</v>
      </c>
      <c r="W26" s="184">
        <f>IF('Indicator Date hidden'!W26="x","x",$W$3-'Indicator Date hidden'!W26)</f>
        <v>0</v>
      </c>
      <c r="X26" s="184">
        <f>IF('Indicator Date hidden'!X26="x","x",$X$3-'Indicator Date hidden'!X26)</f>
        <v>0</v>
      </c>
      <c r="Y26" s="184">
        <f>IF('Indicator Date hidden'!Y26="x","x",$Y$3-'Indicator Date hidden'!Y26)</f>
        <v>6</v>
      </c>
      <c r="Z26" s="184">
        <f>IF('Indicator Date hidden'!Z26="x","x",$Z$3-'Indicator Date hidden'!Z26)</f>
        <v>6</v>
      </c>
      <c r="AA26" s="184">
        <f>IF('Indicator Date hidden'!AA26="x","x",$AA$3-'Indicator Date hidden'!AA26)</f>
        <v>1</v>
      </c>
      <c r="AB26" s="184">
        <f>IF('Indicator Date hidden'!AB26="x","x",$AB$3-'Indicator Date hidden'!AB26)</f>
        <v>0</v>
      </c>
      <c r="AC26" s="184">
        <f>IF('Indicator Date hidden'!AC26="x","x",$AC$3-'Indicator Date hidden'!AC26)</f>
        <v>1</v>
      </c>
      <c r="AD26" s="184">
        <f>IF('Indicator Date hidden'!AD26="x","x",$AD$3-'Indicator Date hidden'!AD26)</f>
        <v>3</v>
      </c>
      <c r="AE26" s="184">
        <f>IF('Indicator Date hidden'!AE26="x","x",$AE$3-'Indicator Date hidden'!AE26)</f>
        <v>0</v>
      </c>
      <c r="AF26" s="184">
        <f>IF('Indicator Date hidden'!AF26="x","x",$AF$3-'Indicator Date hidden'!AF26)</f>
        <v>3</v>
      </c>
      <c r="AG26" s="184">
        <f>IF('Indicator Date hidden'!AG26="x","x",$AG$3-'Indicator Date hidden'!AG26)</f>
        <v>4</v>
      </c>
      <c r="AH26" s="184">
        <f>IF('Indicator Date hidden'!AH26="x","x",$AH$3-'Indicator Date hidden'!AH26)</f>
        <v>2</v>
      </c>
      <c r="AI26" s="184">
        <f>IF('Indicator Date hidden'!AI26="x","x",$AI$3-'Indicator Date hidden'!AI26)</f>
        <v>0</v>
      </c>
      <c r="AJ26" s="184">
        <f>IF('Indicator Date hidden'!AJ26="x","x",$AJ$3-'Indicator Date hidden'!AJ26)</f>
        <v>0</v>
      </c>
      <c r="AK26" s="184">
        <f>IF('Indicator Date hidden'!AK26="x","x",$AK$3-'Indicator Date hidden'!AK26)</f>
        <v>0</v>
      </c>
      <c r="AL26" s="184">
        <f>IF('Indicator Date hidden'!AL26="x","x",$AL$3-'Indicator Date hidden'!AL26)</f>
        <v>0</v>
      </c>
      <c r="AM26" s="184">
        <f>IF('Indicator Date hidden'!AM26="x","x",$AM$3-'Indicator Date hidden'!AM26)</f>
        <v>0</v>
      </c>
      <c r="AN26" s="184">
        <f>IF('Indicator Date hidden'!AN26="x","x",$AN$3-'Indicator Date hidden'!AN26)</f>
        <v>0</v>
      </c>
      <c r="AO26" s="184">
        <f>IF('Indicator Date hidden'!AO26="x","x",$AO$3-'Indicator Date hidden'!AO26)</f>
        <v>0</v>
      </c>
      <c r="AP26" s="184">
        <f>IF('Indicator Date hidden'!AP26="x","x",$AP$3-'Indicator Date hidden'!AP26)</f>
        <v>0</v>
      </c>
      <c r="AQ26" s="184">
        <f>IF('Indicator Date hidden'!AQ26="x","x",$AQ$3-'Indicator Date hidden'!AQ26)</f>
        <v>0</v>
      </c>
      <c r="AR26" s="184">
        <f>IF('Indicator Date hidden'!AR26="x","x",$AR$3-'Indicator Date hidden'!AR26)</f>
        <v>0</v>
      </c>
      <c r="AS26" s="184">
        <f>IF('Indicator Date hidden'!AS26="x","x",$AS$3-'Indicator Date hidden'!AS26)</f>
        <v>0</v>
      </c>
      <c r="AT26" s="184">
        <f>IF('Indicator Date hidden'!AT26="x","x",$AT$3-'Indicator Date hidden'!AT26)</f>
        <v>0</v>
      </c>
      <c r="AU26" s="184">
        <f>IF('Indicator Date hidden'!AU26="x","x",$AU$3-'Indicator Date hidden'!AU26)</f>
        <v>0</v>
      </c>
      <c r="AV26" s="184">
        <f>IF('Indicator Date hidden'!AV26="x","x",$AV$3-'Indicator Date hidden'!AV26)</f>
        <v>0</v>
      </c>
      <c r="AW26" s="184">
        <f>IF('Indicator Date hidden'!AW26="x","x",$AW$3-'Indicator Date hidden'!AW26)</f>
        <v>0</v>
      </c>
      <c r="AX26" s="184" t="str">
        <f>IF('Indicator Date hidden'!AX26="x","x",$AX$3-'Indicator Date hidden'!AX26)</f>
        <v>x</v>
      </c>
      <c r="AY26" s="184">
        <f>IF('Indicator Date hidden'!AY26="x","x",$AY$3-'Indicator Date hidden'!AY26)</f>
        <v>1</v>
      </c>
      <c r="AZ26" s="184">
        <f>IF('Indicator Date hidden'!AZ26="x","x",$AZ$3-'Indicator Date hidden'!AZ26)</f>
        <v>0</v>
      </c>
      <c r="BA26" s="184">
        <f>IF('Indicator Date hidden'!BA26="x","x",$BA$3-'Indicator Date hidden'!BA26)</f>
        <v>0</v>
      </c>
      <c r="BB26" s="184">
        <f>IF('Indicator Date hidden'!BB26="x","x",$BB$3-'Indicator Date hidden'!BB26)</f>
        <v>0</v>
      </c>
      <c r="BC26" s="184">
        <f>IF('Indicator Date hidden'!BC26="x","x",$BC$3-'Indicator Date hidden'!BC26)</f>
        <v>0</v>
      </c>
      <c r="BD26" s="184">
        <f>IF('Indicator Date hidden'!BD26="x","x",$BD$3-'Indicator Date hidden'!BD26)</f>
        <v>0</v>
      </c>
      <c r="BE26" s="184">
        <f>IF('Indicator Date hidden'!BE26="x","x",$BE$3-'Indicator Date hidden'!BE26)</f>
        <v>0</v>
      </c>
      <c r="BF26" s="184">
        <f>IF('Indicator Date hidden'!BF26="x","x",$BF$3-'Indicator Date hidden'!BF26)</f>
        <v>0</v>
      </c>
      <c r="BG26" s="184">
        <f>IF('Indicator Date hidden'!BG26="x","x",$BG$3-'Indicator Date hidden'!BG26)</f>
        <v>0</v>
      </c>
      <c r="BH26" s="184">
        <f>IF('Indicator Date hidden'!BH26="x","x",$BH$3-'Indicator Date hidden'!BH26)</f>
        <v>4</v>
      </c>
      <c r="BI26" s="184">
        <f>IF('Indicator Date hidden'!BI26="x","x",$BI$3-'Indicator Date hidden'!BI26)</f>
        <v>0</v>
      </c>
      <c r="BJ26" s="184">
        <f>IF('Indicator Date hidden'!BJ26="x","x",$BJ$3-'Indicator Date hidden'!BJ26)</f>
        <v>0</v>
      </c>
      <c r="BK26" s="184">
        <f>IF('Indicator Date hidden'!BK26="x","x",$BK$3-'Indicator Date hidden'!BK26)</f>
        <v>0</v>
      </c>
      <c r="BL26" s="184">
        <f>IF('Indicator Date hidden'!BL26="x","x",$BL$3-'Indicator Date hidden'!BL26)</f>
        <v>1</v>
      </c>
      <c r="BM26" s="184">
        <f>IF('Indicator Date hidden'!BM26="x","x",$BM$3-'Indicator Date hidden'!BM26)</f>
        <v>0</v>
      </c>
      <c r="BN26" s="184">
        <f>IF('Indicator Date hidden'!BN26="x","x",$BN$3-'Indicator Date hidden'!BN26)</f>
        <v>2</v>
      </c>
      <c r="BO26" s="184">
        <f>IF('Indicator Date hidden'!BO26="x","x",$BO$3-'Indicator Date hidden'!BO26)</f>
        <v>0</v>
      </c>
      <c r="BP26" s="184">
        <f>IF('Indicator Date hidden'!BP26="x","x",$BP$3-'Indicator Date hidden'!BP26)</f>
        <v>0</v>
      </c>
      <c r="BQ26" s="184">
        <f>IF('Indicator Date hidden'!BQ26="x","x",$BQ$3-'Indicator Date hidden'!BQ26)</f>
        <v>0</v>
      </c>
      <c r="BR26" s="184">
        <f>IF('Indicator Date hidden'!BR26="x","x",$BR$3-'Indicator Date hidden'!BR26)</f>
        <v>0</v>
      </c>
      <c r="BS26" s="184">
        <f>IF('Indicator Date hidden'!BS26="x","x",$BS$3-'Indicator Date hidden'!BS26)</f>
        <v>0</v>
      </c>
      <c r="BT26" s="184">
        <f>IF('Indicator Date hidden'!BT26="x","x",$BT$3-'Indicator Date hidden'!BT26)</f>
        <v>0</v>
      </c>
      <c r="BU26" s="184">
        <f>IF('Indicator Date hidden'!BU26="x","x",$BU$3-'Indicator Date hidden'!BU26)</f>
        <v>0</v>
      </c>
      <c r="BV26" s="184">
        <f>IF('Indicator Date hidden'!BV26="x","x",$BV$3-'Indicator Date hidden'!BV26)</f>
        <v>0</v>
      </c>
      <c r="BW26" s="184">
        <f>IF('Indicator Date hidden'!BW26="x","x",$BW$3-'Indicator Date hidden'!BW26)</f>
        <v>0</v>
      </c>
      <c r="BX26" s="184">
        <f>IF('Indicator Date hidden'!BX26="x","x",$BX$3-'Indicator Date hidden'!BX26)</f>
        <v>1</v>
      </c>
      <c r="BY26" s="184">
        <f>IF('Indicator Date hidden'!BY26="x","x",$BY$3-'Indicator Date hidden'!BY26)</f>
        <v>1</v>
      </c>
      <c r="BZ26" s="184">
        <f>IF('Indicator Date hidden'!BZ26="x","x",$BZ$3-'Indicator Date hidden'!BZ26)</f>
        <v>2</v>
      </c>
      <c r="CA26" s="184">
        <f>IF('Indicator Date hidden'!CA26="x","x",$CA$3-'Indicator Date hidden'!CA26)</f>
        <v>0</v>
      </c>
      <c r="CB26" s="184" t="str">
        <f>IF('Indicator Date hidden'!CB26="x","x",$CB$3-'Indicator Date hidden'!CB26)</f>
        <v>x</v>
      </c>
      <c r="CC26" s="184">
        <f>IF('Indicator Date hidden'!CC26="x","x",$CC$3-'Indicator Date hidden'!CC26)</f>
        <v>0</v>
      </c>
      <c r="CD26" s="184">
        <f>IF('Indicator Date hidden'!CD26="x","x",$CD$3-'Indicator Date hidden'!CD26)</f>
        <v>0</v>
      </c>
      <c r="CE26" s="184">
        <f>IF('Indicator Date hidden'!CE26="x","x",$CE$3-'Indicator Date hidden'!CE26)</f>
        <v>0</v>
      </c>
      <c r="CF26" s="184">
        <f>IF('Indicator Date hidden'!CF26="x","x",$CF$3-'Indicator Date hidden'!CF26)</f>
        <v>0</v>
      </c>
      <c r="CG26" s="185">
        <f t="shared" si="0"/>
        <v>48</v>
      </c>
      <c r="CH26" s="186">
        <f t="shared" si="4"/>
        <v>0.59259259259259256</v>
      </c>
      <c r="CI26" s="185">
        <f t="shared" si="1"/>
        <v>18</v>
      </c>
      <c r="CJ26" s="186">
        <f t="shared" si="2"/>
        <v>1.3999793987542775</v>
      </c>
      <c r="CK26" s="187">
        <f t="shared" si="3"/>
        <v>0</v>
      </c>
    </row>
    <row r="27" spans="1:89" x14ac:dyDescent="0.25">
      <c r="A27" s="3" t="str">
        <f>VLOOKUP(C27,Regions!B$3:H$35,7,FALSE)</f>
        <v>South America</v>
      </c>
      <c r="B27" s="119" t="s">
        <v>12</v>
      </c>
      <c r="C27" s="102" t="s">
        <v>11</v>
      </c>
      <c r="D27" s="184">
        <f>IF('Indicator Date hidden'!D27="x","x",$D$3-'Indicator Date hidden'!D27)</f>
        <v>0</v>
      </c>
      <c r="E27" s="184">
        <f>IF('Indicator Date hidden'!E27="x","x",$E$3-'Indicator Date hidden'!E27)</f>
        <v>0</v>
      </c>
      <c r="F27" s="184">
        <f>IF('Indicator Date hidden'!F27="x","x",$F$3-'Indicator Date hidden'!F27)</f>
        <v>0</v>
      </c>
      <c r="G27" s="184">
        <f>IF('Indicator Date hidden'!G27="x","x",$G$3-'Indicator Date hidden'!G27)</f>
        <v>0</v>
      </c>
      <c r="H27" s="184">
        <f>IF('Indicator Date hidden'!H27="x","x",$H$3-'Indicator Date hidden'!H27)</f>
        <v>0</v>
      </c>
      <c r="I27" s="184">
        <f>IF('Indicator Date hidden'!I27="x","x",$I$3-'Indicator Date hidden'!I27)</f>
        <v>0</v>
      </c>
      <c r="J27" s="184">
        <f>IF('Indicator Date hidden'!J27="x","x",$J$3-'Indicator Date hidden'!J27)</f>
        <v>0</v>
      </c>
      <c r="K27" s="184">
        <f>IF('Indicator Date hidden'!K27="x","x",$K$3-'Indicator Date hidden'!K27)</f>
        <v>0</v>
      </c>
      <c r="L27" s="184">
        <f>IF('Indicator Date hidden'!L27="x","x",$L$3-'Indicator Date hidden'!L27)</f>
        <v>0</v>
      </c>
      <c r="M27" s="184">
        <f>IF('Indicator Date hidden'!M27="x","x",$M$3-'Indicator Date hidden'!M27)</f>
        <v>0</v>
      </c>
      <c r="N27" s="184">
        <f>IF('Indicator Date hidden'!N27="x","x",$N$3-'Indicator Date hidden'!N27)</f>
        <v>0</v>
      </c>
      <c r="O27" s="184">
        <f>IF('Indicator Date hidden'!O27="x","x",$O$3-'Indicator Date hidden'!O27)</f>
        <v>0</v>
      </c>
      <c r="P27" s="184">
        <f>IF('Indicator Date hidden'!P27="x","x",$P$3-'Indicator Date hidden'!P27)</f>
        <v>4</v>
      </c>
      <c r="Q27" s="184">
        <f>IF('Indicator Date hidden'!Q27="x","x",$Q$3-'Indicator Date hidden'!Q27)</f>
        <v>0</v>
      </c>
      <c r="R27" s="184">
        <f>IF('Indicator Date hidden'!R27="x","x",$R$3-'Indicator Date hidden'!R27)</f>
        <v>0</v>
      </c>
      <c r="S27" s="184">
        <f>IF('Indicator Date hidden'!S27="x","x",$S$3-'Indicator Date hidden'!S27)</f>
        <v>0</v>
      </c>
      <c r="T27" s="184">
        <f>IF('Indicator Date hidden'!T27="x","x",$T$3-'Indicator Date hidden'!T27)</f>
        <v>0</v>
      </c>
      <c r="U27" s="184">
        <f>IF('Indicator Date hidden'!U27="x","x",$U$3-'Indicator Date hidden'!U27)</f>
        <v>0</v>
      </c>
      <c r="V27" s="184">
        <f>IF('Indicator Date hidden'!V27="x","x",$V$3-'Indicator Date hidden'!V27)</f>
        <v>0</v>
      </c>
      <c r="W27" s="184">
        <f>IF('Indicator Date hidden'!W27="x","x",$W$3-'Indicator Date hidden'!W27)</f>
        <v>0</v>
      </c>
      <c r="X27" s="184">
        <f>IF('Indicator Date hidden'!X27="x","x",$X$3-'Indicator Date hidden'!X27)</f>
        <v>0</v>
      </c>
      <c r="Y27" s="184">
        <f>IF('Indicator Date hidden'!Y27="x","x",$Y$3-'Indicator Date hidden'!Y27)</f>
        <v>1</v>
      </c>
      <c r="Z27" s="184">
        <f>IF('Indicator Date hidden'!Z27="x","x",$Z$3-'Indicator Date hidden'!Z27)</f>
        <v>1</v>
      </c>
      <c r="AA27" s="184">
        <f>IF('Indicator Date hidden'!AA27="x","x",$AA$3-'Indicator Date hidden'!AA27)</f>
        <v>1</v>
      </c>
      <c r="AB27" s="184">
        <f>IF('Indicator Date hidden'!AB27="x","x",$AB$3-'Indicator Date hidden'!AB27)</f>
        <v>0</v>
      </c>
      <c r="AC27" s="184">
        <f>IF('Indicator Date hidden'!AC27="x","x",$AC$3-'Indicator Date hidden'!AC27)</f>
        <v>0</v>
      </c>
      <c r="AD27" s="184">
        <f>IF('Indicator Date hidden'!AD27="x","x",$AD$3-'Indicator Date hidden'!AD27)</f>
        <v>1</v>
      </c>
      <c r="AE27" s="184">
        <f>IF('Indicator Date hidden'!AE27="x","x",$AE$3-'Indicator Date hidden'!AE27)</f>
        <v>0</v>
      </c>
      <c r="AF27" s="184">
        <f>IF('Indicator Date hidden'!AF27="x","x",$AF$3-'Indicator Date hidden'!AF27)</f>
        <v>8</v>
      </c>
      <c r="AG27" s="184">
        <f>IF('Indicator Date hidden'!AG27="x","x",$AG$3-'Indicator Date hidden'!AG27)</f>
        <v>1</v>
      </c>
      <c r="AH27" s="184">
        <f>IF('Indicator Date hidden'!AH27="x","x",$AH$3-'Indicator Date hidden'!AH27)</f>
        <v>1</v>
      </c>
      <c r="AI27" s="184">
        <f>IF('Indicator Date hidden'!AI27="x","x",$AI$3-'Indicator Date hidden'!AI27)</f>
        <v>0</v>
      </c>
      <c r="AJ27" s="184">
        <f>IF('Indicator Date hidden'!AJ27="x","x",$AJ$3-'Indicator Date hidden'!AJ27)</f>
        <v>0</v>
      </c>
      <c r="AK27" s="184">
        <f>IF('Indicator Date hidden'!AK27="x","x",$AK$3-'Indicator Date hidden'!AK27)</f>
        <v>0</v>
      </c>
      <c r="AL27" s="184">
        <f>IF('Indicator Date hidden'!AL27="x","x",$AL$3-'Indicator Date hidden'!AL27)</f>
        <v>1</v>
      </c>
      <c r="AM27" s="184">
        <f>IF('Indicator Date hidden'!AM27="x","x",$AM$3-'Indicator Date hidden'!AM27)</f>
        <v>0</v>
      </c>
      <c r="AN27" s="184">
        <f>IF('Indicator Date hidden'!AN27="x","x",$AN$3-'Indicator Date hidden'!AN27)</f>
        <v>0</v>
      </c>
      <c r="AO27" s="184">
        <f>IF('Indicator Date hidden'!AO27="x","x",$AO$3-'Indicator Date hidden'!AO27)</f>
        <v>0</v>
      </c>
      <c r="AP27" s="184">
        <f>IF('Indicator Date hidden'!AP27="x","x",$AP$3-'Indicator Date hidden'!AP27)</f>
        <v>0</v>
      </c>
      <c r="AQ27" s="184">
        <f>IF('Indicator Date hidden'!AQ27="x","x",$AQ$3-'Indicator Date hidden'!AQ27)</f>
        <v>0</v>
      </c>
      <c r="AR27" s="184">
        <f>IF('Indicator Date hidden'!AR27="x","x",$AR$3-'Indicator Date hidden'!AR27)</f>
        <v>0</v>
      </c>
      <c r="AS27" s="184">
        <f>IF('Indicator Date hidden'!AS27="x","x",$AS$3-'Indicator Date hidden'!AS27)</f>
        <v>0</v>
      </c>
      <c r="AT27" s="184">
        <f>IF('Indicator Date hidden'!AT27="x","x",$AT$3-'Indicator Date hidden'!AT27)</f>
        <v>0</v>
      </c>
      <c r="AU27" s="184">
        <f>IF('Indicator Date hidden'!AU27="x","x",$AU$3-'Indicator Date hidden'!AU27)</f>
        <v>0</v>
      </c>
      <c r="AV27" s="184">
        <f>IF('Indicator Date hidden'!AV27="x","x",$AV$3-'Indicator Date hidden'!AV27)</f>
        <v>0</v>
      </c>
      <c r="AW27" s="184">
        <f>IF('Indicator Date hidden'!AW27="x","x",$AW$3-'Indicator Date hidden'!AW27)</f>
        <v>0</v>
      </c>
      <c r="AX27" s="184" t="str">
        <f>IF('Indicator Date hidden'!AX27="x","x",$AX$3-'Indicator Date hidden'!AX27)</f>
        <v>x</v>
      </c>
      <c r="AY27" s="184">
        <f>IF('Indicator Date hidden'!AY27="x","x",$AY$3-'Indicator Date hidden'!AY27)</f>
        <v>1</v>
      </c>
      <c r="AZ27" s="184">
        <f>IF('Indicator Date hidden'!AZ27="x","x",$AZ$3-'Indicator Date hidden'!AZ27)</f>
        <v>0</v>
      </c>
      <c r="BA27" s="184">
        <f>IF('Indicator Date hidden'!BA27="x","x",$BA$3-'Indicator Date hidden'!BA27)</f>
        <v>0</v>
      </c>
      <c r="BB27" s="184">
        <f>IF('Indicator Date hidden'!BB27="x","x",$BB$3-'Indicator Date hidden'!BB27)</f>
        <v>0</v>
      </c>
      <c r="BC27" s="184">
        <f>IF('Indicator Date hidden'!BC27="x","x",$BC$3-'Indicator Date hidden'!BC27)</f>
        <v>0</v>
      </c>
      <c r="BD27" s="184">
        <f>IF('Indicator Date hidden'!BD27="x","x",$BD$3-'Indicator Date hidden'!BD27)</f>
        <v>0</v>
      </c>
      <c r="BE27" s="184">
        <f>IF('Indicator Date hidden'!BE27="x","x",$BE$3-'Indicator Date hidden'!BE27)</f>
        <v>0</v>
      </c>
      <c r="BF27" s="184">
        <f>IF('Indicator Date hidden'!BF27="x","x",$BF$3-'Indicator Date hidden'!BF27)</f>
        <v>0</v>
      </c>
      <c r="BG27" s="184">
        <f>IF('Indicator Date hidden'!BG27="x","x",$BG$3-'Indicator Date hidden'!BG27)</f>
        <v>0</v>
      </c>
      <c r="BH27" s="184">
        <f>IF('Indicator Date hidden'!BH27="x","x",$BH$3-'Indicator Date hidden'!BH27)</f>
        <v>4</v>
      </c>
      <c r="BI27" s="184" t="str">
        <f>IF('Indicator Date hidden'!BI27="x","x",$BI$3-'Indicator Date hidden'!BI27)</f>
        <v>x</v>
      </c>
      <c r="BJ27" s="184">
        <f>IF('Indicator Date hidden'!BJ27="x","x",$BJ$3-'Indicator Date hidden'!BJ27)</f>
        <v>0</v>
      </c>
      <c r="BK27" s="184">
        <f>IF('Indicator Date hidden'!BK27="x","x",$BK$3-'Indicator Date hidden'!BK27)</f>
        <v>0</v>
      </c>
      <c r="BL27" s="184">
        <f>IF('Indicator Date hidden'!BL27="x","x",$BL$3-'Indicator Date hidden'!BL27)</f>
        <v>1</v>
      </c>
      <c r="BM27" s="184">
        <f>IF('Indicator Date hidden'!BM27="x","x",$BM$3-'Indicator Date hidden'!BM27)</f>
        <v>0</v>
      </c>
      <c r="BN27" s="184">
        <f>IF('Indicator Date hidden'!BN27="x","x",$BN$3-'Indicator Date hidden'!BN27)</f>
        <v>2</v>
      </c>
      <c r="BO27" s="184">
        <f>IF('Indicator Date hidden'!BO27="x","x",$BO$3-'Indicator Date hidden'!BO27)</f>
        <v>0</v>
      </c>
      <c r="BP27" s="184">
        <f>IF('Indicator Date hidden'!BP27="x","x",$BP$3-'Indicator Date hidden'!BP27)</f>
        <v>0</v>
      </c>
      <c r="BQ27" s="184">
        <f>IF('Indicator Date hidden'!BQ27="x","x",$BQ$3-'Indicator Date hidden'!BQ27)</f>
        <v>0</v>
      </c>
      <c r="BR27" s="184">
        <f>IF('Indicator Date hidden'!BR27="x","x",$BR$3-'Indicator Date hidden'!BR27)</f>
        <v>0</v>
      </c>
      <c r="BS27" s="184">
        <f>IF('Indicator Date hidden'!BS27="x","x",$BS$3-'Indicator Date hidden'!BS27)</f>
        <v>0</v>
      </c>
      <c r="BT27" s="184">
        <f>IF('Indicator Date hidden'!BT27="x","x",$BT$3-'Indicator Date hidden'!BT27)</f>
        <v>0</v>
      </c>
      <c r="BU27" s="184">
        <f>IF('Indicator Date hidden'!BU27="x","x",$BU$3-'Indicator Date hidden'!BU27)</f>
        <v>0</v>
      </c>
      <c r="BV27" s="184">
        <f>IF('Indicator Date hidden'!BV27="x","x",$BV$3-'Indicator Date hidden'!BV27)</f>
        <v>0</v>
      </c>
      <c r="BW27" s="184">
        <f>IF('Indicator Date hidden'!BW27="x","x",$BW$3-'Indicator Date hidden'!BW27)</f>
        <v>0</v>
      </c>
      <c r="BX27" s="184" t="str">
        <f>IF('Indicator Date hidden'!BX27="x","x",$BX$3-'Indicator Date hidden'!BX27)</f>
        <v>x</v>
      </c>
      <c r="BY27" s="184" t="str">
        <f>IF('Indicator Date hidden'!BY27="x","x",$BY$3-'Indicator Date hidden'!BY27)</f>
        <v>x</v>
      </c>
      <c r="BZ27" s="184">
        <f>IF('Indicator Date hidden'!BZ27="x","x",$BZ$3-'Indicator Date hidden'!BZ27)</f>
        <v>1</v>
      </c>
      <c r="CA27" s="184">
        <f>IF('Indicator Date hidden'!CA27="x","x",$CA$3-'Indicator Date hidden'!CA27)</f>
        <v>0</v>
      </c>
      <c r="CB27" s="184">
        <f>IF('Indicator Date hidden'!CB27="x","x",$CB$3-'Indicator Date hidden'!CB27)</f>
        <v>1</v>
      </c>
      <c r="CC27" s="184">
        <f>IF('Indicator Date hidden'!CC27="x","x",$CC$3-'Indicator Date hidden'!CC27)</f>
        <v>0</v>
      </c>
      <c r="CD27" s="184">
        <f>IF('Indicator Date hidden'!CD27="x","x",$CD$3-'Indicator Date hidden'!CD27)</f>
        <v>0</v>
      </c>
      <c r="CE27" s="184">
        <f>IF('Indicator Date hidden'!CE27="x","x",$CE$3-'Indicator Date hidden'!CE27)</f>
        <v>0</v>
      </c>
      <c r="CF27" s="184">
        <f>IF('Indicator Date hidden'!CF27="x","x",$CF$3-'Indicator Date hidden'!CF27)</f>
        <v>0</v>
      </c>
      <c r="CG27" s="185">
        <f t="shared" si="0"/>
        <v>29</v>
      </c>
      <c r="CH27" s="186">
        <f t="shared" si="4"/>
        <v>0.35802469135802467</v>
      </c>
      <c r="CI27" s="185">
        <f t="shared" si="1"/>
        <v>15</v>
      </c>
      <c r="CJ27" s="186">
        <f t="shared" si="2"/>
        <v>1.1400496803820648</v>
      </c>
      <c r="CK27" s="187">
        <f t="shared" si="3"/>
        <v>0</v>
      </c>
    </row>
    <row r="28" spans="1:89" x14ac:dyDescent="0.25">
      <c r="A28" s="3" t="str">
        <f>VLOOKUP(C28,Regions!B$3:H$35,7,FALSE)</f>
        <v>South America</v>
      </c>
      <c r="B28" s="119" t="s">
        <v>14</v>
      </c>
      <c r="C28" s="102" t="s">
        <v>13</v>
      </c>
      <c r="D28" s="184">
        <f>IF('Indicator Date hidden'!D28="x","x",$D$3-'Indicator Date hidden'!D28)</f>
        <v>0</v>
      </c>
      <c r="E28" s="184">
        <f>IF('Indicator Date hidden'!E28="x","x",$E$3-'Indicator Date hidden'!E28)</f>
        <v>0</v>
      </c>
      <c r="F28" s="184">
        <f>IF('Indicator Date hidden'!F28="x","x",$F$3-'Indicator Date hidden'!F28)</f>
        <v>0</v>
      </c>
      <c r="G28" s="184">
        <f>IF('Indicator Date hidden'!G28="x","x",$G$3-'Indicator Date hidden'!G28)</f>
        <v>0</v>
      </c>
      <c r="H28" s="184">
        <f>IF('Indicator Date hidden'!H28="x","x",$H$3-'Indicator Date hidden'!H28)</f>
        <v>0</v>
      </c>
      <c r="I28" s="184">
        <f>IF('Indicator Date hidden'!I28="x","x",$I$3-'Indicator Date hidden'!I28)</f>
        <v>0</v>
      </c>
      <c r="J28" s="184">
        <f>IF('Indicator Date hidden'!J28="x","x",$J$3-'Indicator Date hidden'!J28)</f>
        <v>0</v>
      </c>
      <c r="K28" s="184">
        <f>IF('Indicator Date hidden'!K28="x","x",$K$3-'Indicator Date hidden'!K28)</f>
        <v>0</v>
      </c>
      <c r="L28" s="184">
        <f>IF('Indicator Date hidden'!L28="x","x",$L$3-'Indicator Date hidden'!L28)</f>
        <v>0</v>
      </c>
      <c r="M28" s="184">
        <f>IF('Indicator Date hidden'!M28="x","x",$M$3-'Indicator Date hidden'!M28)</f>
        <v>0</v>
      </c>
      <c r="N28" s="184">
        <f>IF('Indicator Date hidden'!N28="x","x",$N$3-'Indicator Date hidden'!N28)</f>
        <v>0</v>
      </c>
      <c r="O28" s="184">
        <f>IF('Indicator Date hidden'!O28="x","x",$O$3-'Indicator Date hidden'!O28)</f>
        <v>0</v>
      </c>
      <c r="P28" s="184" t="str">
        <f>IF('Indicator Date hidden'!P28="x","x",$P$3-'Indicator Date hidden'!P28)</f>
        <v>x</v>
      </c>
      <c r="Q28" s="184">
        <f>IF('Indicator Date hidden'!Q28="x","x",$Q$3-'Indicator Date hidden'!Q28)</f>
        <v>0</v>
      </c>
      <c r="R28" s="184">
        <f>IF('Indicator Date hidden'!R28="x","x",$R$3-'Indicator Date hidden'!R28)</f>
        <v>0</v>
      </c>
      <c r="S28" s="184">
        <f>IF('Indicator Date hidden'!S28="x","x",$S$3-'Indicator Date hidden'!S28)</f>
        <v>0</v>
      </c>
      <c r="T28" s="184">
        <f>IF('Indicator Date hidden'!T28="x","x",$T$3-'Indicator Date hidden'!T28)</f>
        <v>0</v>
      </c>
      <c r="U28" s="184">
        <f>IF('Indicator Date hidden'!U28="x","x",$U$3-'Indicator Date hidden'!U28)</f>
        <v>0</v>
      </c>
      <c r="V28" s="184">
        <f>IF('Indicator Date hidden'!V28="x","x",$V$3-'Indicator Date hidden'!V28)</f>
        <v>0</v>
      </c>
      <c r="W28" s="184">
        <f>IF('Indicator Date hidden'!W28="x","x",$W$3-'Indicator Date hidden'!W28)</f>
        <v>0</v>
      </c>
      <c r="X28" s="184">
        <f>IF('Indicator Date hidden'!X28="x","x",$X$3-'Indicator Date hidden'!X28)</f>
        <v>0</v>
      </c>
      <c r="Y28" s="184" t="str">
        <f>IF('Indicator Date hidden'!Y28="x","x",$Y$3-'Indicator Date hidden'!Y28)</f>
        <v>x</v>
      </c>
      <c r="Z28" s="184" t="str">
        <f>IF('Indicator Date hidden'!Z28="x","x",$Z$3-'Indicator Date hidden'!Z28)</f>
        <v>x</v>
      </c>
      <c r="AA28" s="184">
        <f>IF('Indicator Date hidden'!AA28="x","x",$AA$3-'Indicator Date hidden'!AA28)</f>
        <v>2</v>
      </c>
      <c r="AB28" s="184">
        <f>IF('Indicator Date hidden'!AB28="x","x",$AB$3-'Indicator Date hidden'!AB28)</f>
        <v>0</v>
      </c>
      <c r="AC28" s="184">
        <f>IF('Indicator Date hidden'!AC28="x","x",$AC$3-'Indicator Date hidden'!AC28)</f>
        <v>0</v>
      </c>
      <c r="AD28" s="184" t="str">
        <f>IF('Indicator Date hidden'!AD28="x","x",$AD$3-'Indicator Date hidden'!AD28)</f>
        <v>x</v>
      </c>
      <c r="AE28" s="184">
        <f>IF('Indicator Date hidden'!AE28="x","x",$AE$3-'Indicator Date hidden'!AE28)</f>
        <v>0</v>
      </c>
      <c r="AF28" s="184">
        <f>IF('Indicator Date hidden'!AF28="x","x",$AF$3-'Indicator Date hidden'!AF28)</f>
        <v>1</v>
      </c>
      <c r="AG28" s="184">
        <f>IF('Indicator Date hidden'!AG28="x","x",$AG$3-'Indicator Date hidden'!AG28)</f>
        <v>1</v>
      </c>
      <c r="AH28" s="184">
        <f>IF('Indicator Date hidden'!AH28="x","x",$AH$3-'Indicator Date hidden'!AH28)</f>
        <v>4</v>
      </c>
      <c r="AI28" s="184">
        <f>IF('Indicator Date hidden'!AI28="x","x",$AI$3-'Indicator Date hidden'!AI28)</f>
        <v>0</v>
      </c>
      <c r="AJ28" s="184">
        <f>IF('Indicator Date hidden'!AJ28="x","x",$AJ$3-'Indicator Date hidden'!AJ28)</f>
        <v>0</v>
      </c>
      <c r="AK28" s="184">
        <f>IF('Indicator Date hidden'!AK28="x","x",$AK$3-'Indicator Date hidden'!AK28)</f>
        <v>0</v>
      </c>
      <c r="AL28" s="184">
        <f>IF('Indicator Date hidden'!AL28="x","x",$AL$3-'Indicator Date hidden'!AL28)</f>
        <v>0</v>
      </c>
      <c r="AM28" s="184">
        <f>IF('Indicator Date hidden'!AM28="x","x",$AM$3-'Indicator Date hidden'!AM28)</f>
        <v>0</v>
      </c>
      <c r="AN28" s="184">
        <f>IF('Indicator Date hidden'!AN28="x","x",$AN$3-'Indicator Date hidden'!AN28)</f>
        <v>0</v>
      </c>
      <c r="AO28" s="184">
        <f>IF('Indicator Date hidden'!AO28="x","x",$AO$3-'Indicator Date hidden'!AO28)</f>
        <v>0</v>
      </c>
      <c r="AP28" s="184">
        <f>IF('Indicator Date hidden'!AP28="x","x",$AP$3-'Indicator Date hidden'!AP28)</f>
        <v>0</v>
      </c>
      <c r="AQ28" s="184">
        <f>IF('Indicator Date hidden'!AQ28="x","x",$AQ$3-'Indicator Date hidden'!AQ28)</f>
        <v>0</v>
      </c>
      <c r="AR28" s="184">
        <f>IF('Indicator Date hidden'!AR28="x","x",$AR$3-'Indicator Date hidden'!AR28)</f>
        <v>0</v>
      </c>
      <c r="AS28" s="184">
        <f>IF('Indicator Date hidden'!AS28="x","x",$AS$3-'Indicator Date hidden'!AS28)</f>
        <v>0</v>
      </c>
      <c r="AT28" s="184" t="str">
        <f>IF('Indicator Date hidden'!AT28="x","x",$AT$3-'Indicator Date hidden'!AT28)</f>
        <v>x</v>
      </c>
      <c r="AU28" s="184">
        <f>IF('Indicator Date hidden'!AU28="x","x",$AU$3-'Indicator Date hidden'!AU28)</f>
        <v>0</v>
      </c>
      <c r="AV28" s="184">
        <f>IF('Indicator Date hidden'!AV28="x","x",$AV$3-'Indicator Date hidden'!AV28)</f>
        <v>0</v>
      </c>
      <c r="AW28" s="184">
        <f>IF('Indicator Date hidden'!AW28="x","x",$AW$3-'Indicator Date hidden'!AW28)</f>
        <v>0</v>
      </c>
      <c r="AX28" s="184" t="str">
        <f>IF('Indicator Date hidden'!AX28="x","x",$AX$3-'Indicator Date hidden'!AX28)</f>
        <v>x</v>
      </c>
      <c r="AY28" s="184">
        <f>IF('Indicator Date hidden'!AY28="x","x",$AY$3-'Indicator Date hidden'!AY28)</f>
        <v>1</v>
      </c>
      <c r="AZ28" s="184">
        <f>IF('Indicator Date hidden'!AZ28="x","x",$AZ$3-'Indicator Date hidden'!AZ28)</f>
        <v>0</v>
      </c>
      <c r="BA28" s="184">
        <f>IF('Indicator Date hidden'!BA28="x","x",$BA$3-'Indicator Date hidden'!BA28)</f>
        <v>0</v>
      </c>
      <c r="BB28" s="184">
        <f>IF('Indicator Date hidden'!BB28="x","x",$BB$3-'Indicator Date hidden'!BB28)</f>
        <v>0</v>
      </c>
      <c r="BC28" s="184">
        <f>IF('Indicator Date hidden'!BC28="x","x",$BC$3-'Indicator Date hidden'!BC28)</f>
        <v>0</v>
      </c>
      <c r="BD28" s="184">
        <f>IF('Indicator Date hidden'!BD28="x","x",$BD$3-'Indicator Date hidden'!BD28)</f>
        <v>0</v>
      </c>
      <c r="BE28" s="184">
        <f>IF('Indicator Date hidden'!BE28="x","x",$BE$3-'Indicator Date hidden'!BE28)</f>
        <v>0</v>
      </c>
      <c r="BF28" s="184">
        <f>IF('Indicator Date hidden'!BF28="x","x",$BF$3-'Indicator Date hidden'!BF28)</f>
        <v>0</v>
      </c>
      <c r="BG28" s="184">
        <f>IF('Indicator Date hidden'!BG28="x","x",$BG$3-'Indicator Date hidden'!BG28)</f>
        <v>0</v>
      </c>
      <c r="BH28" s="184">
        <f>IF('Indicator Date hidden'!BH28="x","x",$BH$3-'Indicator Date hidden'!BH28)</f>
        <v>4</v>
      </c>
      <c r="BI28" s="184">
        <f>IF('Indicator Date hidden'!BI28="x","x",$BI$3-'Indicator Date hidden'!BI28)</f>
        <v>0</v>
      </c>
      <c r="BJ28" s="184">
        <f>IF('Indicator Date hidden'!BJ28="x","x",$BJ$3-'Indicator Date hidden'!BJ28)</f>
        <v>0</v>
      </c>
      <c r="BK28" s="184">
        <f>IF('Indicator Date hidden'!BK28="x","x",$BK$3-'Indicator Date hidden'!BK28)</f>
        <v>0</v>
      </c>
      <c r="BL28" s="184">
        <f>IF('Indicator Date hidden'!BL28="x","x",$BL$3-'Indicator Date hidden'!BL28)</f>
        <v>0</v>
      </c>
      <c r="BM28" s="184">
        <f>IF('Indicator Date hidden'!BM28="x","x",$BM$3-'Indicator Date hidden'!BM28)</f>
        <v>0</v>
      </c>
      <c r="BN28" s="184">
        <f>IF('Indicator Date hidden'!BN28="x","x",$BN$3-'Indicator Date hidden'!BN28)</f>
        <v>2</v>
      </c>
      <c r="BO28" s="184">
        <f>IF('Indicator Date hidden'!BO28="x","x",$BO$3-'Indicator Date hidden'!BO28)</f>
        <v>0</v>
      </c>
      <c r="BP28" s="184">
        <f>IF('Indicator Date hidden'!BP28="x","x",$BP$3-'Indicator Date hidden'!BP28)</f>
        <v>0</v>
      </c>
      <c r="BQ28" s="184">
        <f>IF('Indicator Date hidden'!BQ28="x","x",$BQ$3-'Indicator Date hidden'!BQ28)</f>
        <v>0</v>
      </c>
      <c r="BR28" s="184">
        <f>IF('Indicator Date hidden'!BR28="x","x",$BR$3-'Indicator Date hidden'!BR28)</f>
        <v>0</v>
      </c>
      <c r="BS28" s="184">
        <f>IF('Indicator Date hidden'!BS28="x","x",$BS$3-'Indicator Date hidden'!BS28)</f>
        <v>0</v>
      </c>
      <c r="BT28" s="184">
        <f>IF('Indicator Date hidden'!BT28="x","x",$BT$3-'Indicator Date hidden'!BT28)</f>
        <v>0</v>
      </c>
      <c r="BU28" s="184">
        <f>IF('Indicator Date hidden'!BU28="x","x",$BU$3-'Indicator Date hidden'!BU28)</f>
        <v>0</v>
      </c>
      <c r="BV28" s="184">
        <f>IF('Indicator Date hidden'!BV28="x","x",$BV$3-'Indicator Date hidden'!BV28)</f>
        <v>0</v>
      </c>
      <c r="BW28" s="184">
        <f>IF('Indicator Date hidden'!BW28="x","x",$BW$3-'Indicator Date hidden'!BW28)</f>
        <v>0</v>
      </c>
      <c r="BX28" s="184">
        <f>IF('Indicator Date hidden'!BX28="x","x",$BX$3-'Indicator Date hidden'!BX28)</f>
        <v>0</v>
      </c>
      <c r="BY28" s="184">
        <f>IF('Indicator Date hidden'!BY28="x","x",$BY$3-'Indicator Date hidden'!BY28)</f>
        <v>0</v>
      </c>
      <c r="BZ28" s="184">
        <f>IF('Indicator Date hidden'!BZ28="x","x",$BZ$3-'Indicator Date hidden'!BZ28)</f>
        <v>1</v>
      </c>
      <c r="CA28" s="184">
        <f>IF('Indicator Date hidden'!CA28="x","x",$CA$3-'Indicator Date hidden'!CA28)</f>
        <v>0</v>
      </c>
      <c r="CB28" s="184">
        <f>IF('Indicator Date hidden'!CB28="x","x",$CB$3-'Indicator Date hidden'!CB28)</f>
        <v>1</v>
      </c>
      <c r="CC28" s="184">
        <f>IF('Indicator Date hidden'!CC28="x","x",$CC$3-'Indicator Date hidden'!CC28)</f>
        <v>0</v>
      </c>
      <c r="CD28" s="184">
        <f>IF('Indicator Date hidden'!CD28="x","x",$CD$3-'Indicator Date hidden'!CD28)</f>
        <v>0</v>
      </c>
      <c r="CE28" s="184">
        <f>IF('Indicator Date hidden'!CE28="x","x",$CE$3-'Indicator Date hidden'!CE28)</f>
        <v>0</v>
      </c>
      <c r="CF28" s="184">
        <f>IF('Indicator Date hidden'!CF28="x","x",$CF$3-'Indicator Date hidden'!CF28)</f>
        <v>0</v>
      </c>
      <c r="CG28" s="185">
        <f t="shared" si="0"/>
        <v>17</v>
      </c>
      <c r="CH28" s="186">
        <f t="shared" si="4"/>
        <v>0.20987654320987653</v>
      </c>
      <c r="CI28" s="185">
        <f t="shared" si="1"/>
        <v>9</v>
      </c>
      <c r="CJ28" s="186">
        <f t="shared" si="2"/>
        <v>0.74069036865766136</v>
      </c>
      <c r="CK28" s="187">
        <f t="shared" si="3"/>
        <v>0</v>
      </c>
    </row>
    <row r="29" spans="1:89" x14ac:dyDescent="0.25">
      <c r="A29" s="3" t="str">
        <f>VLOOKUP(C29,Regions!B$3:H$35,7,FALSE)</f>
        <v>South America</v>
      </c>
      <c r="B29" s="119" t="s">
        <v>16</v>
      </c>
      <c r="C29" s="102" t="s">
        <v>15</v>
      </c>
      <c r="D29" s="184">
        <f>IF('Indicator Date hidden'!D29="x","x",$D$3-'Indicator Date hidden'!D29)</f>
        <v>0</v>
      </c>
      <c r="E29" s="184">
        <f>IF('Indicator Date hidden'!E29="x","x",$E$3-'Indicator Date hidden'!E29)</f>
        <v>0</v>
      </c>
      <c r="F29" s="184">
        <f>IF('Indicator Date hidden'!F29="x","x",$F$3-'Indicator Date hidden'!F29)</f>
        <v>0</v>
      </c>
      <c r="G29" s="184">
        <f>IF('Indicator Date hidden'!G29="x","x",$G$3-'Indicator Date hidden'!G29)</f>
        <v>0</v>
      </c>
      <c r="H29" s="184">
        <f>IF('Indicator Date hidden'!H29="x","x",$H$3-'Indicator Date hidden'!H29)</f>
        <v>0</v>
      </c>
      <c r="I29" s="184">
        <f>IF('Indicator Date hidden'!I29="x","x",$I$3-'Indicator Date hidden'!I29)</f>
        <v>0</v>
      </c>
      <c r="J29" s="184">
        <f>IF('Indicator Date hidden'!J29="x","x",$J$3-'Indicator Date hidden'!J29)</f>
        <v>0</v>
      </c>
      <c r="K29" s="184">
        <f>IF('Indicator Date hidden'!K29="x","x",$K$3-'Indicator Date hidden'!K29)</f>
        <v>0</v>
      </c>
      <c r="L29" s="184">
        <f>IF('Indicator Date hidden'!L29="x","x",$L$3-'Indicator Date hidden'!L29)</f>
        <v>0</v>
      </c>
      <c r="M29" s="184">
        <f>IF('Indicator Date hidden'!M29="x","x",$M$3-'Indicator Date hidden'!M29)</f>
        <v>0</v>
      </c>
      <c r="N29" s="184">
        <f>IF('Indicator Date hidden'!N29="x","x",$N$3-'Indicator Date hidden'!N29)</f>
        <v>0</v>
      </c>
      <c r="O29" s="184">
        <f>IF('Indicator Date hidden'!O29="x","x",$O$3-'Indicator Date hidden'!O29)</f>
        <v>0</v>
      </c>
      <c r="P29" s="184">
        <f>IF('Indicator Date hidden'!P29="x","x",$P$3-'Indicator Date hidden'!P29)</f>
        <v>6</v>
      </c>
      <c r="Q29" s="184">
        <f>IF('Indicator Date hidden'!Q29="x","x",$Q$3-'Indicator Date hidden'!Q29)</f>
        <v>0</v>
      </c>
      <c r="R29" s="184">
        <f>IF('Indicator Date hidden'!R29="x","x",$R$3-'Indicator Date hidden'!R29)</f>
        <v>0</v>
      </c>
      <c r="S29" s="184">
        <f>IF('Indicator Date hidden'!S29="x","x",$S$3-'Indicator Date hidden'!S29)</f>
        <v>0</v>
      </c>
      <c r="T29" s="184">
        <f>IF('Indicator Date hidden'!T29="x","x",$T$3-'Indicator Date hidden'!T29)</f>
        <v>0</v>
      </c>
      <c r="U29" s="184">
        <f>IF('Indicator Date hidden'!U29="x","x",$U$3-'Indicator Date hidden'!U29)</f>
        <v>0</v>
      </c>
      <c r="V29" s="184">
        <f>IF('Indicator Date hidden'!V29="x","x",$V$3-'Indicator Date hidden'!V29)</f>
        <v>0</v>
      </c>
      <c r="W29" s="184">
        <f>IF('Indicator Date hidden'!W29="x","x",$W$3-'Indicator Date hidden'!W29)</f>
        <v>0</v>
      </c>
      <c r="X29" s="184">
        <f>IF('Indicator Date hidden'!X29="x","x",$X$3-'Indicator Date hidden'!X29)</f>
        <v>0</v>
      </c>
      <c r="Y29" s="184">
        <f>IF('Indicator Date hidden'!Y29="x","x",$Y$3-'Indicator Date hidden'!Y29)</f>
        <v>4</v>
      </c>
      <c r="Z29" s="184">
        <f>IF('Indicator Date hidden'!Z29="x","x",$Z$3-'Indicator Date hidden'!Z29)</f>
        <v>4</v>
      </c>
      <c r="AA29" s="184">
        <f>IF('Indicator Date hidden'!AA29="x","x",$AA$3-'Indicator Date hidden'!AA29)</f>
        <v>0</v>
      </c>
      <c r="AB29" s="184">
        <f>IF('Indicator Date hidden'!AB29="x","x",$AB$3-'Indicator Date hidden'!AB29)</f>
        <v>0</v>
      </c>
      <c r="AC29" s="184">
        <f>IF('Indicator Date hidden'!AC29="x","x",$AC$3-'Indicator Date hidden'!AC29)</f>
        <v>0</v>
      </c>
      <c r="AD29" s="184">
        <f>IF('Indicator Date hidden'!AD29="x","x",$AD$3-'Indicator Date hidden'!AD29)</f>
        <v>1</v>
      </c>
      <c r="AE29" s="184">
        <f>IF('Indicator Date hidden'!AE29="x","x",$AE$3-'Indicator Date hidden'!AE29)</f>
        <v>0</v>
      </c>
      <c r="AF29" s="184">
        <f>IF('Indicator Date hidden'!AF29="x","x",$AF$3-'Indicator Date hidden'!AF29)</f>
        <v>5</v>
      </c>
      <c r="AG29" s="184">
        <f>IF('Indicator Date hidden'!AG29="x","x",$AG$3-'Indicator Date hidden'!AG29)</f>
        <v>0</v>
      </c>
      <c r="AH29" s="184">
        <f>IF('Indicator Date hidden'!AH29="x","x",$AH$3-'Indicator Date hidden'!AH29)</f>
        <v>4</v>
      </c>
      <c r="AI29" s="184">
        <f>IF('Indicator Date hidden'!AI29="x","x",$AI$3-'Indicator Date hidden'!AI29)</f>
        <v>0</v>
      </c>
      <c r="AJ29" s="184">
        <f>IF('Indicator Date hidden'!AJ29="x","x",$AJ$3-'Indicator Date hidden'!AJ29)</f>
        <v>0</v>
      </c>
      <c r="AK29" s="184">
        <f>IF('Indicator Date hidden'!AK29="x","x",$AK$3-'Indicator Date hidden'!AK29)</f>
        <v>0</v>
      </c>
      <c r="AL29" s="184">
        <f>IF('Indicator Date hidden'!AL29="x","x",$AL$3-'Indicator Date hidden'!AL29)</f>
        <v>0</v>
      </c>
      <c r="AM29" s="184">
        <f>IF('Indicator Date hidden'!AM29="x","x",$AM$3-'Indicator Date hidden'!AM29)</f>
        <v>0</v>
      </c>
      <c r="AN29" s="184">
        <f>IF('Indicator Date hidden'!AN29="x","x",$AN$3-'Indicator Date hidden'!AN29)</f>
        <v>0</v>
      </c>
      <c r="AO29" s="184">
        <f>IF('Indicator Date hidden'!AO29="x","x",$AO$3-'Indicator Date hidden'!AO29)</f>
        <v>0</v>
      </c>
      <c r="AP29" s="184">
        <f>IF('Indicator Date hidden'!AP29="x","x",$AP$3-'Indicator Date hidden'!AP29)</f>
        <v>0</v>
      </c>
      <c r="AQ29" s="184">
        <f>IF('Indicator Date hidden'!AQ29="x","x",$AQ$3-'Indicator Date hidden'!AQ29)</f>
        <v>0</v>
      </c>
      <c r="AR29" s="184">
        <f>IF('Indicator Date hidden'!AR29="x","x",$AR$3-'Indicator Date hidden'!AR29)</f>
        <v>0</v>
      </c>
      <c r="AS29" s="184">
        <f>IF('Indicator Date hidden'!AS29="x","x",$AS$3-'Indicator Date hidden'!AS29)</f>
        <v>0</v>
      </c>
      <c r="AT29" s="184">
        <f>IF('Indicator Date hidden'!AT29="x","x",$AT$3-'Indicator Date hidden'!AT29)</f>
        <v>0</v>
      </c>
      <c r="AU29" s="184">
        <f>IF('Indicator Date hidden'!AU29="x","x",$AU$3-'Indicator Date hidden'!AU29)</f>
        <v>0</v>
      </c>
      <c r="AV29" s="184">
        <f>IF('Indicator Date hidden'!AV29="x","x",$AV$3-'Indicator Date hidden'!AV29)</f>
        <v>0</v>
      </c>
      <c r="AW29" s="184">
        <f>IF('Indicator Date hidden'!AW29="x","x",$AW$3-'Indicator Date hidden'!AW29)</f>
        <v>0</v>
      </c>
      <c r="AX29" s="184">
        <f>IF('Indicator Date hidden'!AX29="x","x",$AX$3-'Indicator Date hidden'!AX29)</f>
        <v>1</v>
      </c>
      <c r="AY29" s="184">
        <f>IF('Indicator Date hidden'!AY29="x","x",$AY$3-'Indicator Date hidden'!AY29)</f>
        <v>1</v>
      </c>
      <c r="AZ29" s="184">
        <f>IF('Indicator Date hidden'!AZ29="x","x",$AZ$3-'Indicator Date hidden'!AZ29)</f>
        <v>0</v>
      </c>
      <c r="BA29" s="184">
        <f>IF('Indicator Date hidden'!BA29="x","x",$BA$3-'Indicator Date hidden'!BA29)</f>
        <v>0</v>
      </c>
      <c r="BB29" s="184">
        <f>IF('Indicator Date hidden'!BB29="x","x",$BB$3-'Indicator Date hidden'!BB29)</f>
        <v>0</v>
      </c>
      <c r="BC29" s="184">
        <f>IF('Indicator Date hidden'!BC29="x","x",$BC$3-'Indicator Date hidden'!BC29)</f>
        <v>0</v>
      </c>
      <c r="BD29" s="184">
        <f>IF('Indicator Date hidden'!BD29="x","x",$BD$3-'Indicator Date hidden'!BD29)</f>
        <v>0</v>
      </c>
      <c r="BE29" s="184">
        <f>IF('Indicator Date hidden'!BE29="x","x",$BE$3-'Indicator Date hidden'!BE29)</f>
        <v>0</v>
      </c>
      <c r="BF29" s="184">
        <f>IF('Indicator Date hidden'!BF29="x","x",$BF$3-'Indicator Date hidden'!BF29)</f>
        <v>0</v>
      </c>
      <c r="BG29" s="184">
        <f>IF('Indicator Date hidden'!BG29="x","x",$BG$3-'Indicator Date hidden'!BG29)</f>
        <v>0</v>
      </c>
      <c r="BH29" s="184">
        <f>IF('Indicator Date hidden'!BH29="x","x",$BH$3-'Indicator Date hidden'!BH29)</f>
        <v>0</v>
      </c>
      <c r="BI29" s="184">
        <f>IF('Indicator Date hidden'!BI29="x","x",$BI$3-'Indicator Date hidden'!BI29)</f>
        <v>0</v>
      </c>
      <c r="BJ29" s="184">
        <f>IF('Indicator Date hidden'!BJ29="x","x",$BJ$3-'Indicator Date hidden'!BJ29)</f>
        <v>0</v>
      </c>
      <c r="BK29" s="184">
        <f>IF('Indicator Date hidden'!BK29="x","x",$BK$3-'Indicator Date hidden'!BK29)</f>
        <v>0</v>
      </c>
      <c r="BL29" s="184">
        <f>IF('Indicator Date hidden'!BL29="x","x",$BL$3-'Indicator Date hidden'!BL29)</f>
        <v>1</v>
      </c>
      <c r="BM29" s="184">
        <f>IF('Indicator Date hidden'!BM29="x","x",$BM$3-'Indicator Date hidden'!BM29)</f>
        <v>0</v>
      </c>
      <c r="BN29" s="184">
        <f>IF('Indicator Date hidden'!BN29="x","x",$BN$3-'Indicator Date hidden'!BN29)</f>
        <v>2</v>
      </c>
      <c r="BO29" s="184">
        <f>IF('Indicator Date hidden'!BO29="x","x",$BO$3-'Indicator Date hidden'!BO29)</f>
        <v>0</v>
      </c>
      <c r="BP29" s="184">
        <f>IF('Indicator Date hidden'!BP29="x","x",$BP$3-'Indicator Date hidden'!BP29)</f>
        <v>0</v>
      </c>
      <c r="BQ29" s="184">
        <f>IF('Indicator Date hidden'!BQ29="x","x",$BQ$3-'Indicator Date hidden'!BQ29)</f>
        <v>0</v>
      </c>
      <c r="BR29" s="184">
        <f>IF('Indicator Date hidden'!BR29="x","x",$BR$3-'Indicator Date hidden'!BR29)</f>
        <v>0</v>
      </c>
      <c r="BS29" s="184">
        <f>IF('Indicator Date hidden'!BS29="x","x",$BS$3-'Indicator Date hidden'!BS29)</f>
        <v>0</v>
      </c>
      <c r="BT29" s="184">
        <f>IF('Indicator Date hidden'!BT29="x","x",$BT$3-'Indicator Date hidden'!BT29)</f>
        <v>0</v>
      </c>
      <c r="BU29" s="184">
        <f>IF('Indicator Date hidden'!BU29="x","x",$BU$3-'Indicator Date hidden'!BU29)</f>
        <v>0</v>
      </c>
      <c r="BV29" s="184">
        <f>IF('Indicator Date hidden'!BV29="x","x",$BV$3-'Indicator Date hidden'!BV29)</f>
        <v>0</v>
      </c>
      <c r="BW29" s="184">
        <f>IF('Indicator Date hidden'!BW29="x","x",$BW$3-'Indicator Date hidden'!BW29)</f>
        <v>0</v>
      </c>
      <c r="BX29" s="184">
        <f>IF('Indicator Date hidden'!BX29="x","x",$BX$3-'Indicator Date hidden'!BX29)</f>
        <v>0</v>
      </c>
      <c r="BY29" s="184">
        <f>IF('Indicator Date hidden'!BY29="x","x",$BY$3-'Indicator Date hidden'!BY29)</f>
        <v>0</v>
      </c>
      <c r="BZ29" s="184">
        <f>IF('Indicator Date hidden'!BZ29="x","x",$BZ$3-'Indicator Date hidden'!BZ29)</f>
        <v>0</v>
      </c>
      <c r="CA29" s="184">
        <f>IF('Indicator Date hidden'!CA29="x","x",$CA$3-'Indicator Date hidden'!CA29)</f>
        <v>0</v>
      </c>
      <c r="CB29" s="184">
        <f>IF('Indicator Date hidden'!CB29="x","x",$CB$3-'Indicator Date hidden'!CB29)</f>
        <v>0</v>
      </c>
      <c r="CC29" s="184">
        <f>IF('Indicator Date hidden'!CC29="x","x",$CC$3-'Indicator Date hidden'!CC29)</f>
        <v>0</v>
      </c>
      <c r="CD29" s="184">
        <f>IF('Indicator Date hidden'!CD29="x","x",$CD$3-'Indicator Date hidden'!CD29)</f>
        <v>0</v>
      </c>
      <c r="CE29" s="184">
        <f>IF('Indicator Date hidden'!CE29="x","x",$CE$3-'Indicator Date hidden'!CE29)</f>
        <v>0</v>
      </c>
      <c r="CF29" s="184">
        <f>IF('Indicator Date hidden'!CF29="x","x",$CF$3-'Indicator Date hidden'!CF29)</f>
        <v>0</v>
      </c>
      <c r="CG29" s="185">
        <f t="shared" si="0"/>
        <v>29</v>
      </c>
      <c r="CH29" s="186">
        <f t="shared" si="4"/>
        <v>0.35802469135802467</v>
      </c>
      <c r="CI29" s="185">
        <f t="shared" si="1"/>
        <v>10</v>
      </c>
      <c r="CJ29" s="186">
        <f t="shared" si="2"/>
        <v>1.1472849536285377</v>
      </c>
      <c r="CK29" s="187">
        <f t="shared" si="3"/>
        <v>0</v>
      </c>
    </row>
    <row r="30" spans="1:89" x14ac:dyDescent="0.25">
      <c r="A30" s="3" t="str">
        <f>VLOOKUP(C30,Regions!B$3:H$35,7,FALSE)</f>
        <v>South America</v>
      </c>
      <c r="B30" s="119" t="s">
        <v>26</v>
      </c>
      <c r="C30" s="102" t="s">
        <v>25</v>
      </c>
      <c r="D30" s="184">
        <f>IF('Indicator Date hidden'!D30="x","x",$D$3-'Indicator Date hidden'!D30)</f>
        <v>0</v>
      </c>
      <c r="E30" s="184">
        <f>IF('Indicator Date hidden'!E30="x","x",$E$3-'Indicator Date hidden'!E30)</f>
        <v>0</v>
      </c>
      <c r="F30" s="184">
        <f>IF('Indicator Date hidden'!F30="x","x",$F$3-'Indicator Date hidden'!F30)</f>
        <v>0</v>
      </c>
      <c r="G30" s="184">
        <f>IF('Indicator Date hidden'!G30="x","x",$G$3-'Indicator Date hidden'!G30)</f>
        <v>0</v>
      </c>
      <c r="H30" s="184">
        <f>IF('Indicator Date hidden'!H30="x","x",$H$3-'Indicator Date hidden'!H30)</f>
        <v>0</v>
      </c>
      <c r="I30" s="184">
        <f>IF('Indicator Date hidden'!I30="x","x",$I$3-'Indicator Date hidden'!I30)</f>
        <v>0</v>
      </c>
      <c r="J30" s="184">
        <f>IF('Indicator Date hidden'!J30="x","x",$J$3-'Indicator Date hidden'!J30)</f>
        <v>0</v>
      </c>
      <c r="K30" s="184">
        <f>IF('Indicator Date hidden'!K30="x","x",$K$3-'Indicator Date hidden'!K30)</f>
        <v>0</v>
      </c>
      <c r="L30" s="184">
        <f>IF('Indicator Date hidden'!L30="x","x",$L$3-'Indicator Date hidden'!L30)</f>
        <v>0</v>
      </c>
      <c r="M30" s="184">
        <f>IF('Indicator Date hidden'!M30="x","x",$M$3-'Indicator Date hidden'!M30)</f>
        <v>0</v>
      </c>
      <c r="N30" s="184">
        <f>IF('Indicator Date hidden'!N30="x","x",$N$3-'Indicator Date hidden'!N30)</f>
        <v>0</v>
      </c>
      <c r="O30" s="184">
        <f>IF('Indicator Date hidden'!O30="x","x",$O$3-'Indicator Date hidden'!O30)</f>
        <v>0</v>
      </c>
      <c r="P30" s="184" t="str">
        <f>IF('Indicator Date hidden'!P30="x","x",$P$3-'Indicator Date hidden'!P30)</f>
        <v>x</v>
      </c>
      <c r="Q30" s="184">
        <f>IF('Indicator Date hidden'!Q30="x","x",$Q$3-'Indicator Date hidden'!Q30)</f>
        <v>0</v>
      </c>
      <c r="R30" s="184">
        <f>IF('Indicator Date hidden'!R30="x","x",$R$3-'Indicator Date hidden'!R30)</f>
        <v>0</v>
      </c>
      <c r="S30" s="184">
        <f>IF('Indicator Date hidden'!S30="x","x",$S$3-'Indicator Date hidden'!S30)</f>
        <v>0</v>
      </c>
      <c r="T30" s="184">
        <f>IF('Indicator Date hidden'!T30="x","x",$T$3-'Indicator Date hidden'!T30)</f>
        <v>0</v>
      </c>
      <c r="U30" s="184">
        <f>IF('Indicator Date hidden'!U30="x","x",$U$3-'Indicator Date hidden'!U30)</f>
        <v>0</v>
      </c>
      <c r="V30" s="184">
        <f>IF('Indicator Date hidden'!V30="x","x",$V$3-'Indicator Date hidden'!V30)</f>
        <v>0</v>
      </c>
      <c r="W30" s="184">
        <f>IF('Indicator Date hidden'!W30="x","x",$W$3-'Indicator Date hidden'!W30)</f>
        <v>0</v>
      </c>
      <c r="X30" s="184">
        <f>IF('Indicator Date hidden'!X30="x","x",$X$3-'Indicator Date hidden'!X30)</f>
        <v>0</v>
      </c>
      <c r="Y30" s="184">
        <f>IF('Indicator Date hidden'!Y30="x","x",$Y$3-'Indicator Date hidden'!Y30)</f>
        <v>0</v>
      </c>
      <c r="Z30" s="184">
        <f>IF('Indicator Date hidden'!Z30="x","x",$Z$3-'Indicator Date hidden'!Z30)</f>
        <v>0</v>
      </c>
      <c r="AA30" s="184">
        <f>IF('Indicator Date hidden'!AA30="x","x",$AA$3-'Indicator Date hidden'!AA30)</f>
        <v>1</v>
      </c>
      <c r="AB30" s="184">
        <f>IF('Indicator Date hidden'!AB30="x","x",$AB$3-'Indicator Date hidden'!AB30)</f>
        <v>0</v>
      </c>
      <c r="AC30" s="184">
        <f>IF('Indicator Date hidden'!AC30="x","x",$AC$3-'Indicator Date hidden'!AC30)</f>
        <v>0</v>
      </c>
      <c r="AD30" s="184">
        <f>IF('Indicator Date hidden'!AD30="x","x",$AD$3-'Indicator Date hidden'!AD30)</f>
        <v>1</v>
      </c>
      <c r="AE30" s="184">
        <f>IF('Indicator Date hidden'!AE30="x","x",$AE$3-'Indicator Date hidden'!AE30)</f>
        <v>0</v>
      </c>
      <c r="AF30" s="184">
        <f>IF('Indicator Date hidden'!AF30="x","x",$AF$3-'Indicator Date hidden'!AF30)</f>
        <v>2</v>
      </c>
      <c r="AG30" s="184">
        <f>IF('Indicator Date hidden'!AG30="x","x",$AG$3-'Indicator Date hidden'!AG30)</f>
        <v>0</v>
      </c>
      <c r="AH30" s="184">
        <f>IF('Indicator Date hidden'!AH30="x","x",$AH$3-'Indicator Date hidden'!AH30)</f>
        <v>3</v>
      </c>
      <c r="AI30" s="184">
        <f>IF('Indicator Date hidden'!AI30="x","x",$AI$3-'Indicator Date hidden'!AI30)</f>
        <v>0</v>
      </c>
      <c r="AJ30" s="184">
        <f>IF('Indicator Date hidden'!AJ30="x","x",$AJ$3-'Indicator Date hidden'!AJ30)</f>
        <v>0</v>
      </c>
      <c r="AK30" s="184">
        <f>IF('Indicator Date hidden'!AK30="x","x",$AK$3-'Indicator Date hidden'!AK30)</f>
        <v>0</v>
      </c>
      <c r="AL30" s="184">
        <f>IF('Indicator Date hidden'!AL30="x","x",$AL$3-'Indicator Date hidden'!AL30)</f>
        <v>0</v>
      </c>
      <c r="AM30" s="184">
        <f>IF('Indicator Date hidden'!AM30="x","x",$AM$3-'Indicator Date hidden'!AM30)</f>
        <v>0</v>
      </c>
      <c r="AN30" s="184">
        <f>IF('Indicator Date hidden'!AN30="x","x",$AN$3-'Indicator Date hidden'!AN30)</f>
        <v>0</v>
      </c>
      <c r="AO30" s="184">
        <f>IF('Indicator Date hidden'!AO30="x","x",$AO$3-'Indicator Date hidden'!AO30)</f>
        <v>0</v>
      </c>
      <c r="AP30" s="184">
        <f>IF('Indicator Date hidden'!AP30="x","x",$AP$3-'Indicator Date hidden'!AP30)</f>
        <v>0</v>
      </c>
      <c r="AQ30" s="184">
        <f>IF('Indicator Date hidden'!AQ30="x","x",$AQ$3-'Indicator Date hidden'!AQ30)</f>
        <v>0</v>
      </c>
      <c r="AR30" s="184">
        <f>IF('Indicator Date hidden'!AR30="x","x",$AR$3-'Indicator Date hidden'!AR30)</f>
        <v>0</v>
      </c>
      <c r="AS30" s="184">
        <f>IF('Indicator Date hidden'!AS30="x","x",$AS$3-'Indicator Date hidden'!AS30)</f>
        <v>0</v>
      </c>
      <c r="AT30" s="184">
        <f>IF('Indicator Date hidden'!AT30="x","x",$AT$3-'Indicator Date hidden'!AT30)</f>
        <v>0</v>
      </c>
      <c r="AU30" s="184">
        <f>IF('Indicator Date hidden'!AU30="x","x",$AU$3-'Indicator Date hidden'!AU30)</f>
        <v>0</v>
      </c>
      <c r="AV30" s="184">
        <f>IF('Indicator Date hidden'!AV30="x","x",$AV$3-'Indicator Date hidden'!AV30)</f>
        <v>0</v>
      </c>
      <c r="AW30" s="184">
        <f>IF('Indicator Date hidden'!AW30="x","x",$AW$3-'Indicator Date hidden'!AW30)</f>
        <v>0</v>
      </c>
      <c r="AX30" s="184" t="str">
        <f>IF('Indicator Date hidden'!AX30="x","x",$AX$3-'Indicator Date hidden'!AX30)</f>
        <v>x</v>
      </c>
      <c r="AY30" s="184">
        <f>IF('Indicator Date hidden'!AY30="x","x",$AY$3-'Indicator Date hidden'!AY30)</f>
        <v>1</v>
      </c>
      <c r="AZ30" s="184">
        <f>IF('Indicator Date hidden'!AZ30="x","x",$AZ$3-'Indicator Date hidden'!AZ30)</f>
        <v>0</v>
      </c>
      <c r="BA30" s="184">
        <f>IF('Indicator Date hidden'!BA30="x","x",$BA$3-'Indicator Date hidden'!BA30)</f>
        <v>0</v>
      </c>
      <c r="BB30" s="184">
        <f>IF('Indicator Date hidden'!BB30="x","x",$BB$3-'Indicator Date hidden'!BB30)</f>
        <v>0</v>
      </c>
      <c r="BC30" s="184">
        <f>IF('Indicator Date hidden'!BC30="x","x",$BC$3-'Indicator Date hidden'!BC30)</f>
        <v>0</v>
      </c>
      <c r="BD30" s="184">
        <f>IF('Indicator Date hidden'!BD30="x","x",$BD$3-'Indicator Date hidden'!BD30)</f>
        <v>0</v>
      </c>
      <c r="BE30" s="184">
        <f>IF('Indicator Date hidden'!BE30="x","x",$BE$3-'Indicator Date hidden'!BE30)</f>
        <v>0</v>
      </c>
      <c r="BF30" s="184">
        <f>IF('Indicator Date hidden'!BF30="x","x",$BF$3-'Indicator Date hidden'!BF30)</f>
        <v>0</v>
      </c>
      <c r="BG30" s="184">
        <f>IF('Indicator Date hidden'!BG30="x","x",$BG$3-'Indicator Date hidden'!BG30)</f>
        <v>0</v>
      </c>
      <c r="BH30" s="184">
        <f>IF('Indicator Date hidden'!BH30="x","x",$BH$3-'Indicator Date hidden'!BH30)</f>
        <v>0</v>
      </c>
      <c r="BI30" s="184">
        <f>IF('Indicator Date hidden'!BI30="x","x",$BI$3-'Indicator Date hidden'!BI30)</f>
        <v>5</v>
      </c>
      <c r="BJ30" s="184">
        <f>IF('Indicator Date hidden'!BJ30="x","x",$BJ$3-'Indicator Date hidden'!BJ30)</f>
        <v>0</v>
      </c>
      <c r="BK30" s="184">
        <f>IF('Indicator Date hidden'!BK30="x","x",$BK$3-'Indicator Date hidden'!BK30)</f>
        <v>0</v>
      </c>
      <c r="BL30" s="184">
        <f>IF('Indicator Date hidden'!BL30="x","x",$BL$3-'Indicator Date hidden'!BL30)</f>
        <v>1</v>
      </c>
      <c r="BM30" s="184">
        <f>IF('Indicator Date hidden'!BM30="x","x",$BM$3-'Indicator Date hidden'!BM30)</f>
        <v>0</v>
      </c>
      <c r="BN30" s="184">
        <f>IF('Indicator Date hidden'!BN30="x","x",$BN$3-'Indicator Date hidden'!BN30)</f>
        <v>2</v>
      </c>
      <c r="BO30" s="184">
        <f>IF('Indicator Date hidden'!BO30="x","x",$BO$3-'Indicator Date hidden'!BO30)</f>
        <v>0</v>
      </c>
      <c r="BP30" s="184">
        <f>IF('Indicator Date hidden'!BP30="x","x",$BP$3-'Indicator Date hidden'!BP30)</f>
        <v>0</v>
      </c>
      <c r="BQ30" s="184">
        <f>IF('Indicator Date hidden'!BQ30="x","x",$BQ$3-'Indicator Date hidden'!BQ30)</f>
        <v>0</v>
      </c>
      <c r="BR30" s="184">
        <f>IF('Indicator Date hidden'!BR30="x","x",$BR$3-'Indicator Date hidden'!BR30)</f>
        <v>0</v>
      </c>
      <c r="BS30" s="184">
        <f>IF('Indicator Date hidden'!BS30="x","x",$BS$3-'Indicator Date hidden'!BS30)</f>
        <v>0</v>
      </c>
      <c r="BT30" s="184">
        <f>IF('Indicator Date hidden'!BT30="x","x",$BT$3-'Indicator Date hidden'!BT30)</f>
        <v>0</v>
      </c>
      <c r="BU30" s="184">
        <f>IF('Indicator Date hidden'!BU30="x","x",$BU$3-'Indicator Date hidden'!BU30)</f>
        <v>0</v>
      </c>
      <c r="BV30" s="184">
        <f>IF('Indicator Date hidden'!BV30="x","x",$BV$3-'Indicator Date hidden'!BV30)</f>
        <v>0</v>
      </c>
      <c r="BW30" s="184">
        <f>IF('Indicator Date hidden'!BW30="x","x",$BW$3-'Indicator Date hidden'!BW30)</f>
        <v>0</v>
      </c>
      <c r="BX30" s="184">
        <f>IF('Indicator Date hidden'!BX30="x","x",$BX$3-'Indicator Date hidden'!BX30)</f>
        <v>0</v>
      </c>
      <c r="BY30" s="184">
        <f>IF('Indicator Date hidden'!BY30="x","x",$BY$3-'Indicator Date hidden'!BY30)</f>
        <v>0</v>
      </c>
      <c r="BZ30" s="184">
        <f>IF('Indicator Date hidden'!BZ30="x","x",$BZ$3-'Indicator Date hidden'!BZ30)</f>
        <v>0</v>
      </c>
      <c r="CA30" s="184">
        <f>IF('Indicator Date hidden'!CA30="x","x",$CA$3-'Indicator Date hidden'!CA30)</f>
        <v>0</v>
      </c>
      <c r="CB30" s="184">
        <f>IF('Indicator Date hidden'!CB30="x","x",$CB$3-'Indicator Date hidden'!CB30)</f>
        <v>0</v>
      </c>
      <c r="CC30" s="184">
        <f>IF('Indicator Date hidden'!CC30="x","x",$CC$3-'Indicator Date hidden'!CC30)</f>
        <v>0</v>
      </c>
      <c r="CD30" s="184">
        <f>IF('Indicator Date hidden'!CD30="x","x",$CD$3-'Indicator Date hidden'!CD30)</f>
        <v>0</v>
      </c>
      <c r="CE30" s="184">
        <f>IF('Indicator Date hidden'!CE30="x","x",$CE$3-'Indicator Date hidden'!CE30)</f>
        <v>0</v>
      </c>
      <c r="CF30" s="184">
        <f>IF('Indicator Date hidden'!CF30="x","x",$CF$3-'Indicator Date hidden'!CF30)</f>
        <v>0</v>
      </c>
      <c r="CG30" s="185">
        <f t="shared" si="0"/>
        <v>16</v>
      </c>
      <c r="CH30" s="186">
        <f t="shared" si="4"/>
        <v>0.19753086419753085</v>
      </c>
      <c r="CI30" s="185">
        <f t="shared" si="1"/>
        <v>8</v>
      </c>
      <c r="CJ30" s="186">
        <f t="shared" si="2"/>
        <v>0.73570334616305777</v>
      </c>
      <c r="CK30" s="187">
        <f t="shared" si="3"/>
        <v>0</v>
      </c>
    </row>
    <row r="31" spans="1:89" x14ac:dyDescent="0.25">
      <c r="A31" s="3" t="str">
        <f>VLOOKUP(C31,Regions!B$3:H$35,7,FALSE)</f>
        <v>South America</v>
      </c>
      <c r="B31" s="119" t="s">
        <v>34</v>
      </c>
      <c r="C31" s="102" t="s">
        <v>33</v>
      </c>
      <c r="D31" s="184">
        <f>IF('Indicator Date hidden'!D31="x","x",$D$3-'Indicator Date hidden'!D31)</f>
        <v>0</v>
      </c>
      <c r="E31" s="184">
        <f>IF('Indicator Date hidden'!E31="x","x",$E$3-'Indicator Date hidden'!E31)</f>
        <v>0</v>
      </c>
      <c r="F31" s="184">
        <f>IF('Indicator Date hidden'!F31="x","x",$F$3-'Indicator Date hidden'!F31)</f>
        <v>0</v>
      </c>
      <c r="G31" s="184">
        <f>IF('Indicator Date hidden'!G31="x","x",$G$3-'Indicator Date hidden'!G31)</f>
        <v>0</v>
      </c>
      <c r="H31" s="184">
        <f>IF('Indicator Date hidden'!H31="x","x",$H$3-'Indicator Date hidden'!H31)</f>
        <v>0</v>
      </c>
      <c r="I31" s="184">
        <f>IF('Indicator Date hidden'!I31="x","x",$I$3-'Indicator Date hidden'!I31)</f>
        <v>0</v>
      </c>
      <c r="J31" s="184">
        <f>IF('Indicator Date hidden'!J31="x","x",$J$3-'Indicator Date hidden'!J31)</f>
        <v>0</v>
      </c>
      <c r="K31" s="184">
        <f>IF('Indicator Date hidden'!K31="x","x",$K$3-'Indicator Date hidden'!K31)</f>
        <v>0</v>
      </c>
      <c r="L31" s="184">
        <f>IF('Indicator Date hidden'!L31="x","x",$L$3-'Indicator Date hidden'!L31)</f>
        <v>0</v>
      </c>
      <c r="M31" s="184">
        <f>IF('Indicator Date hidden'!M31="x","x",$M$3-'Indicator Date hidden'!M31)</f>
        <v>0</v>
      </c>
      <c r="N31" s="184">
        <f>IF('Indicator Date hidden'!N31="x","x",$N$3-'Indicator Date hidden'!N31)</f>
        <v>0</v>
      </c>
      <c r="O31" s="184">
        <f>IF('Indicator Date hidden'!O31="x","x",$O$3-'Indicator Date hidden'!O31)</f>
        <v>0</v>
      </c>
      <c r="P31" s="184">
        <f>IF('Indicator Date hidden'!P31="x","x",$P$3-'Indicator Date hidden'!P31)</f>
        <v>4</v>
      </c>
      <c r="Q31" s="184">
        <f>IF('Indicator Date hidden'!Q31="x","x",$Q$3-'Indicator Date hidden'!Q31)</f>
        <v>0</v>
      </c>
      <c r="R31" s="184">
        <f>IF('Indicator Date hidden'!R31="x","x",$R$3-'Indicator Date hidden'!R31)</f>
        <v>0</v>
      </c>
      <c r="S31" s="184">
        <f>IF('Indicator Date hidden'!S31="x","x",$S$3-'Indicator Date hidden'!S31)</f>
        <v>0</v>
      </c>
      <c r="T31" s="184">
        <f>IF('Indicator Date hidden'!T31="x","x",$T$3-'Indicator Date hidden'!T31)</f>
        <v>0</v>
      </c>
      <c r="U31" s="184">
        <f>IF('Indicator Date hidden'!U31="x","x",$U$3-'Indicator Date hidden'!U31)</f>
        <v>1</v>
      </c>
      <c r="V31" s="184">
        <f>IF('Indicator Date hidden'!V31="x","x",$V$3-'Indicator Date hidden'!V31)</f>
        <v>1</v>
      </c>
      <c r="W31" s="184">
        <f>IF('Indicator Date hidden'!W31="x","x",$W$3-'Indicator Date hidden'!W31)</f>
        <v>0</v>
      </c>
      <c r="X31" s="184">
        <f>IF('Indicator Date hidden'!X31="x","x",$X$3-'Indicator Date hidden'!X31)</f>
        <v>0</v>
      </c>
      <c r="Y31" s="184">
        <f>IF('Indicator Date hidden'!Y31="x","x",$Y$3-'Indicator Date hidden'!Y31)</f>
        <v>5</v>
      </c>
      <c r="Z31" s="184">
        <f>IF('Indicator Date hidden'!Z31="x","x",$Z$3-'Indicator Date hidden'!Z31)</f>
        <v>5</v>
      </c>
      <c r="AA31" s="184">
        <f>IF('Indicator Date hidden'!AA31="x","x",$AA$3-'Indicator Date hidden'!AA31)</f>
        <v>9</v>
      </c>
      <c r="AB31" s="184">
        <f>IF('Indicator Date hidden'!AB31="x","x",$AB$3-'Indicator Date hidden'!AB31)</f>
        <v>0</v>
      </c>
      <c r="AC31" s="184">
        <f>IF('Indicator Date hidden'!AC31="x","x",$AC$3-'Indicator Date hidden'!AC31)</f>
        <v>0</v>
      </c>
      <c r="AD31" s="184" t="str">
        <f>IF('Indicator Date hidden'!AD31="x","x",$AD$3-'Indicator Date hidden'!AD31)</f>
        <v>x</v>
      </c>
      <c r="AE31" s="184">
        <f>IF('Indicator Date hidden'!AE31="x","x",$AE$3-'Indicator Date hidden'!AE31)</f>
        <v>0</v>
      </c>
      <c r="AF31" s="184">
        <f>IF('Indicator Date hidden'!AF31="x","x",$AF$3-'Indicator Date hidden'!AF31)</f>
        <v>1</v>
      </c>
      <c r="AG31" s="184">
        <f>IF('Indicator Date hidden'!AG31="x","x",$AG$3-'Indicator Date hidden'!AG31)</f>
        <v>3</v>
      </c>
      <c r="AH31" s="184">
        <f>IF('Indicator Date hidden'!AH31="x","x",$AH$3-'Indicator Date hidden'!AH31)</f>
        <v>4</v>
      </c>
      <c r="AI31" s="184">
        <f>IF('Indicator Date hidden'!AI31="x","x",$AI$3-'Indicator Date hidden'!AI31)</f>
        <v>0</v>
      </c>
      <c r="AJ31" s="184">
        <f>IF('Indicator Date hidden'!AJ31="x","x",$AJ$3-'Indicator Date hidden'!AJ31)</f>
        <v>0</v>
      </c>
      <c r="AK31" s="184">
        <f>IF('Indicator Date hidden'!AK31="x","x",$AK$3-'Indicator Date hidden'!AK31)</f>
        <v>0</v>
      </c>
      <c r="AL31" s="184">
        <f>IF('Indicator Date hidden'!AL31="x","x",$AL$3-'Indicator Date hidden'!AL31)</f>
        <v>0</v>
      </c>
      <c r="AM31" s="184">
        <f>IF('Indicator Date hidden'!AM31="x","x",$AM$3-'Indicator Date hidden'!AM31)</f>
        <v>0</v>
      </c>
      <c r="AN31" s="184">
        <f>IF('Indicator Date hidden'!AN31="x","x",$AN$3-'Indicator Date hidden'!AN31)</f>
        <v>0</v>
      </c>
      <c r="AO31" s="184">
        <f>IF('Indicator Date hidden'!AO31="x","x",$AO$3-'Indicator Date hidden'!AO31)</f>
        <v>0</v>
      </c>
      <c r="AP31" s="184">
        <f>IF('Indicator Date hidden'!AP31="x","x",$AP$3-'Indicator Date hidden'!AP31)</f>
        <v>0</v>
      </c>
      <c r="AQ31" s="184">
        <f>IF('Indicator Date hidden'!AQ31="x","x",$AQ$3-'Indicator Date hidden'!AQ31)</f>
        <v>0</v>
      </c>
      <c r="AR31" s="184">
        <f>IF('Indicator Date hidden'!AR31="x","x",$AR$3-'Indicator Date hidden'!AR31)</f>
        <v>0</v>
      </c>
      <c r="AS31" s="184">
        <f>IF('Indicator Date hidden'!AS31="x","x",$AS$3-'Indicator Date hidden'!AS31)</f>
        <v>7</v>
      </c>
      <c r="AT31" s="184">
        <f>IF('Indicator Date hidden'!AT31="x","x",$AT$3-'Indicator Date hidden'!AT31)</f>
        <v>0</v>
      </c>
      <c r="AU31" s="184">
        <f>IF('Indicator Date hidden'!AU31="x","x",$AU$3-'Indicator Date hidden'!AU31)</f>
        <v>0</v>
      </c>
      <c r="AV31" s="184">
        <f>IF('Indicator Date hidden'!AV31="x","x",$AV$3-'Indicator Date hidden'!AV31)</f>
        <v>0</v>
      </c>
      <c r="AW31" s="184">
        <f>IF('Indicator Date hidden'!AW31="x","x",$AW$3-'Indicator Date hidden'!AW31)</f>
        <v>0</v>
      </c>
      <c r="AX31" s="184" t="str">
        <f>IF('Indicator Date hidden'!AX31="x","x",$AX$3-'Indicator Date hidden'!AX31)</f>
        <v>x</v>
      </c>
      <c r="AY31" s="184">
        <f>IF('Indicator Date hidden'!AY31="x","x",$AY$3-'Indicator Date hidden'!AY31)</f>
        <v>1</v>
      </c>
      <c r="AZ31" s="184">
        <f>IF('Indicator Date hidden'!AZ31="x","x",$AZ$3-'Indicator Date hidden'!AZ31)</f>
        <v>0</v>
      </c>
      <c r="BA31" s="184">
        <f>IF('Indicator Date hidden'!BA31="x","x",$BA$3-'Indicator Date hidden'!BA31)</f>
        <v>0</v>
      </c>
      <c r="BB31" s="184">
        <f>IF('Indicator Date hidden'!BB31="x","x",$BB$3-'Indicator Date hidden'!BB31)</f>
        <v>0</v>
      </c>
      <c r="BC31" s="184">
        <f>IF('Indicator Date hidden'!BC31="x","x",$BC$3-'Indicator Date hidden'!BC31)</f>
        <v>0</v>
      </c>
      <c r="BD31" s="184">
        <f>IF('Indicator Date hidden'!BD31="x","x",$BD$3-'Indicator Date hidden'!BD31)</f>
        <v>0</v>
      </c>
      <c r="BE31" s="184">
        <f>IF('Indicator Date hidden'!BE31="x","x",$BE$3-'Indicator Date hidden'!BE31)</f>
        <v>0</v>
      </c>
      <c r="BF31" s="184" t="str">
        <f>IF('Indicator Date hidden'!BF31="x","x",$BF$3-'Indicator Date hidden'!BF31)</f>
        <v>x</v>
      </c>
      <c r="BG31" s="184" t="str">
        <f>IF('Indicator Date hidden'!BG31="x","x",$BG$3-'Indicator Date hidden'!BG31)</f>
        <v>x</v>
      </c>
      <c r="BH31" s="184" t="str">
        <f>IF('Indicator Date hidden'!BH31="x","x",$BH$3-'Indicator Date hidden'!BH31)</f>
        <v>x</v>
      </c>
      <c r="BI31" s="184" t="str">
        <f>IF('Indicator Date hidden'!BI31="x","x",$BI$3-'Indicator Date hidden'!BI31)</f>
        <v>x</v>
      </c>
      <c r="BJ31" s="184">
        <f>IF('Indicator Date hidden'!BJ31="x","x",$BJ$3-'Indicator Date hidden'!BJ31)</f>
        <v>0</v>
      </c>
      <c r="BK31" s="184">
        <f>IF('Indicator Date hidden'!BK31="x","x",$BK$3-'Indicator Date hidden'!BK31)</f>
        <v>0</v>
      </c>
      <c r="BL31" s="184" t="str">
        <f>IF('Indicator Date hidden'!BL31="x","x",$BL$3-'Indicator Date hidden'!BL31)</f>
        <v>x</v>
      </c>
      <c r="BM31" s="184" t="str">
        <f>IF('Indicator Date hidden'!BM31="x","x",$BM$3-'Indicator Date hidden'!BM31)</f>
        <v>x</v>
      </c>
      <c r="BN31" s="184">
        <f>IF('Indicator Date hidden'!BN31="x","x",$BN$3-'Indicator Date hidden'!BN31)</f>
        <v>2</v>
      </c>
      <c r="BO31" s="184">
        <f>IF('Indicator Date hidden'!BO31="x","x",$BO$3-'Indicator Date hidden'!BO31)</f>
        <v>0</v>
      </c>
      <c r="BP31" s="184">
        <f>IF('Indicator Date hidden'!BP31="x","x",$BP$3-'Indicator Date hidden'!BP31)</f>
        <v>0</v>
      </c>
      <c r="BQ31" s="184">
        <f>IF('Indicator Date hidden'!BQ31="x","x",$BQ$3-'Indicator Date hidden'!BQ31)</f>
        <v>0</v>
      </c>
      <c r="BR31" s="184">
        <f>IF('Indicator Date hidden'!BR31="x","x",$BR$3-'Indicator Date hidden'!BR31)</f>
        <v>0</v>
      </c>
      <c r="BS31" s="184">
        <f>IF('Indicator Date hidden'!BS31="x","x",$BS$3-'Indicator Date hidden'!BS31)</f>
        <v>0</v>
      </c>
      <c r="BT31" s="184">
        <f>IF('Indicator Date hidden'!BT31="x","x",$BT$3-'Indicator Date hidden'!BT31)</f>
        <v>0</v>
      </c>
      <c r="BU31" s="184">
        <f>IF('Indicator Date hidden'!BU31="x","x",$BU$3-'Indicator Date hidden'!BU31)</f>
        <v>0</v>
      </c>
      <c r="BV31" s="184">
        <f>IF('Indicator Date hidden'!BV31="x","x",$BV$3-'Indicator Date hidden'!BV31)</f>
        <v>0</v>
      </c>
      <c r="BW31" s="184">
        <f>IF('Indicator Date hidden'!BW31="x","x",$BW$3-'Indicator Date hidden'!BW31)</f>
        <v>0</v>
      </c>
      <c r="BX31" s="184">
        <f>IF('Indicator Date hidden'!BX31="x","x",$BX$3-'Indicator Date hidden'!BX31)</f>
        <v>2</v>
      </c>
      <c r="BY31" s="184" t="str">
        <f>IF('Indicator Date hidden'!BY31="x","x",$BY$3-'Indicator Date hidden'!BY31)</f>
        <v>x</v>
      </c>
      <c r="BZ31" s="184">
        <f>IF('Indicator Date hidden'!BZ31="x","x",$BZ$3-'Indicator Date hidden'!BZ31)</f>
        <v>5</v>
      </c>
      <c r="CA31" s="184">
        <f>IF('Indicator Date hidden'!CA31="x","x",$CA$3-'Indicator Date hidden'!CA31)</f>
        <v>0</v>
      </c>
      <c r="CB31" s="184">
        <f>IF('Indicator Date hidden'!CB31="x","x",$CB$3-'Indicator Date hidden'!CB31)</f>
        <v>2</v>
      </c>
      <c r="CC31" s="184">
        <f>IF('Indicator Date hidden'!CC31="x","x",$CC$3-'Indicator Date hidden'!CC31)</f>
        <v>0</v>
      </c>
      <c r="CD31" s="184">
        <f>IF('Indicator Date hidden'!CD31="x","x",$CD$3-'Indicator Date hidden'!CD31)</f>
        <v>0</v>
      </c>
      <c r="CE31" s="184">
        <f>IF('Indicator Date hidden'!CE31="x","x",$CE$3-'Indicator Date hidden'!CE31)</f>
        <v>0</v>
      </c>
      <c r="CF31" s="184">
        <f>IF('Indicator Date hidden'!CF31="x","x",$CF$3-'Indicator Date hidden'!CF31)</f>
        <v>0</v>
      </c>
      <c r="CG31" s="185">
        <f t="shared" si="0"/>
        <v>52</v>
      </c>
      <c r="CH31" s="186">
        <f t="shared" si="4"/>
        <v>0.64197530864197527</v>
      </c>
      <c r="CI31" s="185">
        <f t="shared" si="1"/>
        <v>15</v>
      </c>
      <c r="CJ31" s="186">
        <f t="shared" si="2"/>
        <v>1.7655831757856337</v>
      </c>
      <c r="CK31" s="187">
        <f t="shared" si="3"/>
        <v>0</v>
      </c>
    </row>
    <row r="32" spans="1:89" x14ac:dyDescent="0.25">
      <c r="A32" s="3" t="str">
        <f>VLOOKUP(C32,Regions!B$3:H$35,7,FALSE)</f>
        <v>South America</v>
      </c>
      <c r="B32" s="119" t="s">
        <v>48</v>
      </c>
      <c r="C32" s="102" t="s">
        <v>47</v>
      </c>
      <c r="D32" s="184">
        <f>IF('Indicator Date hidden'!D32="x","x",$D$3-'Indicator Date hidden'!D32)</f>
        <v>0</v>
      </c>
      <c r="E32" s="184">
        <f>IF('Indicator Date hidden'!E32="x","x",$E$3-'Indicator Date hidden'!E32)</f>
        <v>0</v>
      </c>
      <c r="F32" s="184">
        <f>IF('Indicator Date hidden'!F32="x","x",$F$3-'Indicator Date hidden'!F32)</f>
        <v>0</v>
      </c>
      <c r="G32" s="184">
        <f>IF('Indicator Date hidden'!G32="x","x",$G$3-'Indicator Date hidden'!G32)</f>
        <v>0</v>
      </c>
      <c r="H32" s="184">
        <f>IF('Indicator Date hidden'!H32="x","x",$H$3-'Indicator Date hidden'!H32)</f>
        <v>0</v>
      </c>
      <c r="I32" s="184">
        <f>IF('Indicator Date hidden'!I32="x","x",$I$3-'Indicator Date hidden'!I32)</f>
        <v>0</v>
      </c>
      <c r="J32" s="184">
        <f>IF('Indicator Date hidden'!J32="x","x",$J$3-'Indicator Date hidden'!J32)</f>
        <v>0</v>
      </c>
      <c r="K32" s="184">
        <f>IF('Indicator Date hidden'!K32="x","x",$K$3-'Indicator Date hidden'!K32)</f>
        <v>0</v>
      </c>
      <c r="L32" s="184">
        <f>IF('Indicator Date hidden'!L32="x","x",$L$3-'Indicator Date hidden'!L32)</f>
        <v>0</v>
      </c>
      <c r="M32" s="184">
        <f>IF('Indicator Date hidden'!M32="x","x",$M$3-'Indicator Date hidden'!M32)</f>
        <v>0</v>
      </c>
      <c r="N32" s="184">
        <f>IF('Indicator Date hidden'!N32="x","x",$N$3-'Indicator Date hidden'!N32)</f>
        <v>0</v>
      </c>
      <c r="O32" s="184">
        <f>IF('Indicator Date hidden'!O32="x","x",$O$3-'Indicator Date hidden'!O32)</f>
        <v>0</v>
      </c>
      <c r="P32" s="184">
        <f>IF('Indicator Date hidden'!P32="x","x",$P$3-'Indicator Date hidden'!P32)</f>
        <v>2</v>
      </c>
      <c r="Q32" s="184">
        <f>IF('Indicator Date hidden'!Q32="x","x",$Q$3-'Indicator Date hidden'!Q32)</f>
        <v>0</v>
      </c>
      <c r="R32" s="184">
        <f>IF('Indicator Date hidden'!R32="x","x",$R$3-'Indicator Date hidden'!R32)</f>
        <v>0</v>
      </c>
      <c r="S32" s="184">
        <f>IF('Indicator Date hidden'!S32="x","x",$S$3-'Indicator Date hidden'!S32)</f>
        <v>0</v>
      </c>
      <c r="T32" s="184">
        <f>IF('Indicator Date hidden'!T32="x","x",$T$3-'Indicator Date hidden'!T32)</f>
        <v>0</v>
      </c>
      <c r="U32" s="184">
        <f>IF('Indicator Date hidden'!U32="x","x",$U$3-'Indicator Date hidden'!U32)</f>
        <v>0</v>
      </c>
      <c r="V32" s="184">
        <f>IF('Indicator Date hidden'!V32="x","x",$V$3-'Indicator Date hidden'!V32)</f>
        <v>0</v>
      </c>
      <c r="W32" s="184">
        <f>IF('Indicator Date hidden'!W32="x","x",$W$3-'Indicator Date hidden'!W32)</f>
        <v>0</v>
      </c>
      <c r="X32" s="184">
        <f>IF('Indicator Date hidden'!X32="x","x",$X$3-'Indicator Date hidden'!X32)</f>
        <v>0</v>
      </c>
      <c r="Y32" s="184" t="str">
        <f>IF('Indicator Date hidden'!Y32="x","x",$Y$3-'Indicator Date hidden'!Y32)</f>
        <v>x</v>
      </c>
      <c r="Z32" s="184" t="str">
        <f>IF('Indicator Date hidden'!Z32="x","x",$Z$3-'Indicator Date hidden'!Z32)</f>
        <v>x</v>
      </c>
      <c r="AA32" s="184">
        <f>IF('Indicator Date hidden'!AA32="x","x",$AA$3-'Indicator Date hidden'!AA32)</f>
        <v>1</v>
      </c>
      <c r="AB32" s="184">
        <f>IF('Indicator Date hidden'!AB32="x","x",$AB$3-'Indicator Date hidden'!AB32)</f>
        <v>0</v>
      </c>
      <c r="AC32" s="184">
        <f>IF('Indicator Date hidden'!AC32="x","x",$AC$3-'Indicator Date hidden'!AC32)</f>
        <v>1</v>
      </c>
      <c r="AD32" s="184">
        <f>IF('Indicator Date hidden'!AD32="x","x",$AD$3-'Indicator Date hidden'!AD32)</f>
        <v>0</v>
      </c>
      <c r="AE32" s="184">
        <f>IF('Indicator Date hidden'!AE32="x","x",$AE$3-'Indicator Date hidden'!AE32)</f>
        <v>0</v>
      </c>
      <c r="AF32" s="184">
        <f>IF('Indicator Date hidden'!AF32="x","x",$AF$3-'Indicator Date hidden'!AF32)</f>
        <v>3</v>
      </c>
      <c r="AG32" s="184">
        <f>IF('Indicator Date hidden'!AG32="x","x",$AG$3-'Indicator Date hidden'!AG32)</f>
        <v>3</v>
      </c>
      <c r="AH32" s="184">
        <f>IF('Indicator Date hidden'!AH32="x","x",$AH$3-'Indicator Date hidden'!AH32)</f>
        <v>2</v>
      </c>
      <c r="AI32" s="184">
        <f>IF('Indicator Date hidden'!AI32="x","x",$AI$3-'Indicator Date hidden'!AI32)</f>
        <v>0</v>
      </c>
      <c r="AJ32" s="184">
        <f>IF('Indicator Date hidden'!AJ32="x","x",$AJ$3-'Indicator Date hidden'!AJ32)</f>
        <v>0</v>
      </c>
      <c r="AK32" s="184">
        <f>IF('Indicator Date hidden'!AK32="x","x",$AK$3-'Indicator Date hidden'!AK32)</f>
        <v>0</v>
      </c>
      <c r="AL32" s="184">
        <f>IF('Indicator Date hidden'!AL32="x","x",$AL$3-'Indicator Date hidden'!AL32)</f>
        <v>0</v>
      </c>
      <c r="AM32" s="184">
        <f>IF('Indicator Date hidden'!AM32="x","x",$AM$3-'Indicator Date hidden'!AM32)</f>
        <v>0</v>
      </c>
      <c r="AN32" s="184">
        <f>IF('Indicator Date hidden'!AN32="x","x",$AN$3-'Indicator Date hidden'!AN32)</f>
        <v>0</v>
      </c>
      <c r="AO32" s="184">
        <f>IF('Indicator Date hidden'!AO32="x","x",$AO$3-'Indicator Date hidden'!AO32)</f>
        <v>0</v>
      </c>
      <c r="AP32" s="184">
        <f>IF('Indicator Date hidden'!AP32="x","x",$AP$3-'Indicator Date hidden'!AP32)</f>
        <v>0</v>
      </c>
      <c r="AQ32" s="184">
        <f>IF('Indicator Date hidden'!AQ32="x","x",$AQ$3-'Indicator Date hidden'!AQ32)</f>
        <v>0</v>
      </c>
      <c r="AR32" s="184">
        <f>IF('Indicator Date hidden'!AR32="x","x",$AR$3-'Indicator Date hidden'!AR32)</f>
        <v>0</v>
      </c>
      <c r="AS32" s="184">
        <f>IF('Indicator Date hidden'!AS32="x","x",$AS$3-'Indicator Date hidden'!AS32)</f>
        <v>0</v>
      </c>
      <c r="AT32" s="184" t="str">
        <f>IF('Indicator Date hidden'!AT32="x","x",$AT$3-'Indicator Date hidden'!AT32)</f>
        <v>x</v>
      </c>
      <c r="AU32" s="184">
        <f>IF('Indicator Date hidden'!AU32="x","x",$AU$3-'Indicator Date hidden'!AU32)</f>
        <v>0</v>
      </c>
      <c r="AV32" s="184">
        <f>IF('Indicator Date hidden'!AV32="x","x",$AV$3-'Indicator Date hidden'!AV32)</f>
        <v>0</v>
      </c>
      <c r="AW32" s="184">
        <f>IF('Indicator Date hidden'!AW32="x","x",$AW$3-'Indicator Date hidden'!AW32)</f>
        <v>0</v>
      </c>
      <c r="AX32" s="184" t="str">
        <f>IF('Indicator Date hidden'!AX32="x","x",$AX$3-'Indicator Date hidden'!AX32)</f>
        <v>x</v>
      </c>
      <c r="AY32" s="184">
        <f>IF('Indicator Date hidden'!AY32="x","x",$AY$3-'Indicator Date hidden'!AY32)</f>
        <v>1</v>
      </c>
      <c r="AZ32" s="184">
        <f>IF('Indicator Date hidden'!AZ32="x","x",$AZ$3-'Indicator Date hidden'!AZ32)</f>
        <v>0</v>
      </c>
      <c r="BA32" s="184">
        <f>IF('Indicator Date hidden'!BA32="x","x",$BA$3-'Indicator Date hidden'!BA32)</f>
        <v>0</v>
      </c>
      <c r="BB32" s="184">
        <f>IF('Indicator Date hidden'!BB32="x","x",$BB$3-'Indicator Date hidden'!BB32)</f>
        <v>0</v>
      </c>
      <c r="BC32" s="184">
        <f>IF('Indicator Date hidden'!BC32="x","x",$BC$3-'Indicator Date hidden'!BC32)</f>
        <v>0</v>
      </c>
      <c r="BD32" s="184">
        <f>IF('Indicator Date hidden'!BD32="x","x",$BD$3-'Indicator Date hidden'!BD32)</f>
        <v>0</v>
      </c>
      <c r="BE32" s="184">
        <f>IF('Indicator Date hidden'!BE32="x","x",$BE$3-'Indicator Date hidden'!BE32)</f>
        <v>0</v>
      </c>
      <c r="BF32" s="184">
        <f>IF('Indicator Date hidden'!BF32="x","x",$BF$3-'Indicator Date hidden'!BF32)</f>
        <v>1</v>
      </c>
      <c r="BG32" s="184">
        <f>IF('Indicator Date hidden'!BG32="x","x",$BG$3-'Indicator Date hidden'!BG32)</f>
        <v>1</v>
      </c>
      <c r="BH32" s="184">
        <f>IF('Indicator Date hidden'!BH32="x","x",$BH$3-'Indicator Date hidden'!BH32)</f>
        <v>6</v>
      </c>
      <c r="BI32" s="184">
        <f>IF('Indicator Date hidden'!BI32="x","x",$BI$3-'Indicator Date hidden'!BI32)</f>
        <v>3</v>
      </c>
      <c r="BJ32" s="184">
        <f>IF('Indicator Date hidden'!BJ32="x","x",$BJ$3-'Indicator Date hidden'!BJ32)</f>
        <v>0</v>
      </c>
      <c r="BK32" s="184">
        <f>IF('Indicator Date hidden'!BK32="x","x",$BK$3-'Indicator Date hidden'!BK32)</f>
        <v>0</v>
      </c>
      <c r="BL32" s="184">
        <f>IF('Indicator Date hidden'!BL32="x","x",$BL$3-'Indicator Date hidden'!BL32)</f>
        <v>2</v>
      </c>
      <c r="BM32" s="184">
        <f>IF('Indicator Date hidden'!BM32="x","x",$BM$3-'Indicator Date hidden'!BM32)</f>
        <v>0</v>
      </c>
      <c r="BN32" s="184">
        <f>IF('Indicator Date hidden'!BN32="x","x",$BN$3-'Indicator Date hidden'!BN32)</f>
        <v>2</v>
      </c>
      <c r="BO32" s="184">
        <f>IF('Indicator Date hidden'!BO32="x","x",$BO$3-'Indicator Date hidden'!BO32)</f>
        <v>0</v>
      </c>
      <c r="BP32" s="184">
        <f>IF('Indicator Date hidden'!BP32="x","x",$BP$3-'Indicator Date hidden'!BP32)</f>
        <v>0</v>
      </c>
      <c r="BQ32" s="184">
        <f>IF('Indicator Date hidden'!BQ32="x","x",$BQ$3-'Indicator Date hidden'!BQ32)</f>
        <v>0</v>
      </c>
      <c r="BR32" s="184">
        <f>IF('Indicator Date hidden'!BR32="x","x",$BR$3-'Indicator Date hidden'!BR32)</f>
        <v>0</v>
      </c>
      <c r="BS32" s="184">
        <f>IF('Indicator Date hidden'!BS32="x","x",$BS$3-'Indicator Date hidden'!BS32)</f>
        <v>0</v>
      </c>
      <c r="BT32" s="184">
        <f>IF('Indicator Date hidden'!BT32="x","x",$BT$3-'Indicator Date hidden'!BT32)</f>
        <v>0</v>
      </c>
      <c r="BU32" s="184">
        <f>IF('Indicator Date hidden'!BU32="x","x",$BU$3-'Indicator Date hidden'!BU32)</f>
        <v>0</v>
      </c>
      <c r="BV32" s="184">
        <f>IF('Indicator Date hidden'!BV32="x","x",$BV$3-'Indicator Date hidden'!BV32)</f>
        <v>0</v>
      </c>
      <c r="BW32" s="184">
        <f>IF('Indicator Date hidden'!BW32="x","x",$BW$3-'Indicator Date hidden'!BW32)</f>
        <v>0</v>
      </c>
      <c r="BX32" s="184">
        <f>IF('Indicator Date hidden'!BX32="x","x",$BX$3-'Indicator Date hidden'!BX32)</f>
        <v>2</v>
      </c>
      <c r="BY32" s="184">
        <f>IF('Indicator Date hidden'!BY32="x","x",$BY$3-'Indicator Date hidden'!BY32)</f>
        <v>2</v>
      </c>
      <c r="BZ32" s="184">
        <f>IF('Indicator Date hidden'!BZ32="x","x",$BZ$3-'Indicator Date hidden'!BZ32)</f>
        <v>0</v>
      </c>
      <c r="CA32" s="184">
        <f>IF('Indicator Date hidden'!CA32="x","x",$CA$3-'Indicator Date hidden'!CA32)</f>
        <v>0</v>
      </c>
      <c r="CB32" s="184">
        <f>IF('Indicator Date hidden'!CB32="x","x",$CB$3-'Indicator Date hidden'!CB32)</f>
        <v>2</v>
      </c>
      <c r="CC32" s="184">
        <f>IF('Indicator Date hidden'!CC32="x","x",$CC$3-'Indicator Date hidden'!CC32)</f>
        <v>0</v>
      </c>
      <c r="CD32" s="184">
        <f>IF('Indicator Date hidden'!CD32="x","x",$CD$3-'Indicator Date hidden'!CD32)</f>
        <v>0</v>
      </c>
      <c r="CE32" s="184">
        <f>IF('Indicator Date hidden'!CE32="x","x",$CE$3-'Indicator Date hidden'!CE32)</f>
        <v>0</v>
      </c>
      <c r="CF32" s="184">
        <f>IF('Indicator Date hidden'!CF32="x","x",$CF$3-'Indicator Date hidden'!CF32)</f>
        <v>0</v>
      </c>
      <c r="CG32" s="185">
        <f t="shared" si="0"/>
        <v>34</v>
      </c>
      <c r="CH32" s="186">
        <f t="shared" si="4"/>
        <v>0.41975308641975306</v>
      </c>
      <c r="CI32" s="185">
        <f t="shared" si="1"/>
        <v>16</v>
      </c>
      <c r="CJ32" s="186">
        <f t="shared" si="2"/>
        <v>1.0255629622025784</v>
      </c>
      <c r="CK32" s="187">
        <f t="shared" si="3"/>
        <v>0</v>
      </c>
    </row>
    <row r="33" spans="1:89" x14ac:dyDescent="0.25">
      <c r="A33" s="3" t="str">
        <f>VLOOKUP(C33,Regions!B$3:H$35,7,FALSE)</f>
        <v>South America</v>
      </c>
      <c r="B33" s="119" t="s">
        <v>50</v>
      </c>
      <c r="C33" s="102" t="s">
        <v>49</v>
      </c>
      <c r="D33" s="184">
        <f>IF('Indicator Date hidden'!D33="x","x",$D$3-'Indicator Date hidden'!D33)</f>
        <v>0</v>
      </c>
      <c r="E33" s="184">
        <f>IF('Indicator Date hidden'!E33="x","x",$E$3-'Indicator Date hidden'!E33)</f>
        <v>0</v>
      </c>
      <c r="F33" s="184">
        <f>IF('Indicator Date hidden'!F33="x","x",$F$3-'Indicator Date hidden'!F33)</f>
        <v>0</v>
      </c>
      <c r="G33" s="184">
        <f>IF('Indicator Date hidden'!G33="x","x",$G$3-'Indicator Date hidden'!G33)</f>
        <v>0</v>
      </c>
      <c r="H33" s="184">
        <f>IF('Indicator Date hidden'!H33="x","x",$H$3-'Indicator Date hidden'!H33)</f>
        <v>0</v>
      </c>
      <c r="I33" s="184">
        <f>IF('Indicator Date hidden'!I33="x","x",$I$3-'Indicator Date hidden'!I33)</f>
        <v>0</v>
      </c>
      <c r="J33" s="184">
        <f>IF('Indicator Date hidden'!J33="x","x",$J$3-'Indicator Date hidden'!J33)</f>
        <v>0</v>
      </c>
      <c r="K33" s="184">
        <f>IF('Indicator Date hidden'!K33="x","x",$K$3-'Indicator Date hidden'!K33)</f>
        <v>0</v>
      </c>
      <c r="L33" s="184">
        <f>IF('Indicator Date hidden'!L33="x","x",$L$3-'Indicator Date hidden'!L33)</f>
        <v>0</v>
      </c>
      <c r="M33" s="184">
        <f>IF('Indicator Date hidden'!M33="x","x",$M$3-'Indicator Date hidden'!M33)</f>
        <v>0</v>
      </c>
      <c r="N33" s="184">
        <f>IF('Indicator Date hidden'!N33="x","x",$N$3-'Indicator Date hidden'!N33)</f>
        <v>0</v>
      </c>
      <c r="O33" s="184">
        <f>IF('Indicator Date hidden'!O33="x","x",$O$3-'Indicator Date hidden'!O33)</f>
        <v>0</v>
      </c>
      <c r="P33" s="184">
        <f>IF('Indicator Date hidden'!P33="x","x",$P$3-'Indicator Date hidden'!P33)</f>
        <v>6</v>
      </c>
      <c r="Q33" s="184">
        <f>IF('Indicator Date hidden'!Q33="x","x",$Q$3-'Indicator Date hidden'!Q33)</f>
        <v>0</v>
      </c>
      <c r="R33" s="184">
        <f>IF('Indicator Date hidden'!R33="x","x",$R$3-'Indicator Date hidden'!R33)</f>
        <v>0</v>
      </c>
      <c r="S33" s="184">
        <f>IF('Indicator Date hidden'!S33="x","x",$S$3-'Indicator Date hidden'!S33)</f>
        <v>0</v>
      </c>
      <c r="T33" s="184">
        <f>IF('Indicator Date hidden'!T33="x","x",$T$3-'Indicator Date hidden'!T33)</f>
        <v>0</v>
      </c>
      <c r="U33" s="184">
        <f>IF('Indicator Date hidden'!U33="x","x",$U$3-'Indicator Date hidden'!U33)</f>
        <v>0</v>
      </c>
      <c r="V33" s="184">
        <f>IF('Indicator Date hidden'!V33="x","x",$V$3-'Indicator Date hidden'!V33)</f>
        <v>0</v>
      </c>
      <c r="W33" s="184">
        <f>IF('Indicator Date hidden'!W33="x","x",$W$3-'Indicator Date hidden'!W33)</f>
        <v>0</v>
      </c>
      <c r="X33" s="184">
        <f>IF('Indicator Date hidden'!X33="x","x",$X$3-'Indicator Date hidden'!X33)</f>
        <v>0</v>
      </c>
      <c r="Y33" s="184">
        <f>IF('Indicator Date hidden'!Y33="x","x",$Y$3-'Indicator Date hidden'!Y33)</f>
        <v>2</v>
      </c>
      <c r="Z33" s="184">
        <f>IF('Indicator Date hidden'!Z33="x","x",$Z$3-'Indicator Date hidden'!Z33)</f>
        <v>2</v>
      </c>
      <c r="AA33" s="184">
        <f>IF('Indicator Date hidden'!AA33="x","x",$AA$3-'Indicator Date hidden'!AA33)</f>
        <v>1</v>
      </c>
      <c r="AB33" s="184">
        <f>IF('Indicator Date hidden'!AB33="x","x",$AB$3-'Indicator Date hidden'!AB33)</f>
        <v>0</v>
      </c>
      <c r="AC33" s="184">
        <f>IF('Indicator Date hidden'!AC33="x","x",$AC$3-'Indicator Date hidden'!AC33)</f>
        <v>0</v>
      </c>
      <c r="AD33" s="184">
        <f>IF('Indicator Date hidden'!AD33="x","x",$AD$3-'Indicator Date hidden'!AD33)</f>
        <v>2</v>
      </c>
      <c r="AE33" s="184">
        <f>IF('Indicator Date hidden'!AE33="x","x",$AE$3-'Indicator Date hidden'!AE33)</f>
        <v>0</v>
      </c>
      <c r="AF33" s="184">
        <f>IF('Indicator Date hidden'!AF33="x","x",$AF$3-'Indicator Date hidden'!AF33)</f>
        <v>1</v>
      </c>
      <c r="AG33" s="184">
        <f>IF('Indicator Date hidden'!AG33="x","x",$AG$3-'Indicator Date hidden'!AG33)</f>
        <v>1</v>
      </c>
      <c r="AH33" s="184">
        <f>IF('Indicator Date hidden'!AH33="x","x",$AH$3-'Indicator Date hidden'!AH33)</f>
        <v>2</v>
      </c>
      <c r="AI33" s="184">
        <f>IF('Indicator Date hidden'!AI33="x","x",$AI$3-'Indicator Date hidden'!AI33)</f>
        <v>0</v>
      </c>
      <c r="AJ33" s="184">
        <f>IF('Indicator Date hidden'!AJ33="x","x",$AJ$3-'Indicator Date hidden'!AJ33)</f>
        <v>0</v>
      </c>
      <c r="AK33" s="184">
        <f>IF('Indicator Date hidden'!AK33="x","x",$AK$3-'Indicator Date hidden'!AK33)</f>
        <v>0</v>
      </c>
      <c r="AL33" s="184">
        <f>IF('Indicator Date hidden'!AL33="x","x",$AL$3-'Indicator Date hidden'!AL33)</f>
        <v>0</v>
      </c>
      <c r="AM33" s="184">
        <f>IF('Indicator Date hidden'!AM33="x","x",$AM$3-'Indicator Date hidden'!AM33)</f>
        <v>0</v>
      </c>
      <c r="AN33" s="184">
        <f>IF('Indicator Date hidden'!AN33="x","x",$AN$3-'Indicator Date hidden'!AN33)</f>
        <v>0</v>
      </c>
      <c r="AO33" s="184">
        <f>IF('Indicator Date hidden'!AO33="x","x",$AO$3-'Indicator Date hidden'!AO33)</f>
        <v>0</v>
      </c>
      <c r="AP33" s="184">
        <f>IF('Indicator Date hidden'!AP33="x","x",$AP$3-'Indicator Date hidden'!AP33)</f>
        <v>0</v>
      </c>
      <c r="AQ33" s="184">
        <f>IF('Indicator Date hidden'!AQ33="x","x",$AQ$3-'Indicator Date hidden'!AQ33)</f>
        <v>0</v>
      </c>
      <c r="AR33" s="184">
        <f>IF('Indicator Date hidden'!AR33="x","x",$AR$3-'Indicator Date hidden'!AR33)</f>
        <v>0</v>
      </c>
      <c r="AS33" s="184">
        <f>IF('Indicator Date hidden'!AS33="x","x",$AS$3-'Indicator Date hidden'!AS33)</f>
        <v>0</v>
      </c>
      <c r="AT33" s="184">
        <f>IF('Indicator Date hidden'!AT33="x","x",$AT$3-'Indicator Date hidden'!AT33)</f>
        <v>0</v>
      </c>
      <c r="AU33" s="184">
        <f>IF('Indicator Date hidden'!AU33="x","x",$AU$3-'Indicator Date hidden'!AU33)</f>
        <v>0</v>
      </c>
      <c r="AV33" s="184">
        <f>IF('Indicator Date hidden'!AV33="x","x",$AV$3-'Indicator Date hidden'!AV33)</f>
        <v>0</v>
      </c>
      <c r="AW33" s="184">
        <f>IF('Indicator Date hidden'!AW33="x","x",$AW$3-'Indicator Date hidden'!AW33)</f>
        <v>0</v>
      </c>
      <c r="AX33" s="184">
        <f>IF('Indicator Date hidden'!AX33="x","x",$AX$3-'Indicator Date hidden'!AX33)</f>
        <v>1</v>
      </c>
      <c r="AY33" s="184">
        <f>IF('Indicator Date hidden'!AY33="x","x",$AY$3-'Indicator Date hidden'!AY33)</f>
        <v>1</v>
      </c>
      <c r="AZ33" s="184">
        <f>IF('Indicator Date hidden'!AZ33="x","x",$AZ$3-'Indicator Date hidden'!AZ33)</f>
        <v>0</v>
      </c>
      <c r="BA33" s="184">
        <f>IF('Indicator Date hidden'!BA33="x","x",$BA$3-'Indicator Date hidden'!BA33)</f>
        <v>0</v>
      </c>
      <c r="BB33" s="184">
        <f>IF('Indicator Date hidden'!BB33="x","x",$BB$3-'Indicator Date hidden'!BB33)</f>
        <v>0</v>
      </c>
      <c r="BC33" s="184">
        <f>IF('Indicator Date hidden'!BC33="x","x",$BC$3-'Indicator Date hidden'!BC33)</f>
        <v>0</v>
      </c>
      <c r="BD33" s="184">
        <f>IF('Indicator Date hidden'!BD33="x","x",$BD$3-'Indicator Date hidden'!BD33)</f>
        <v>0</v>
      </c>
      <c r="BE33" s="184">
        <f>IF('Indicator Date hidden'!BE33="x","x",$BE$3-'Indicator Date hidden'!BE33)</f>
        <v>0</v>
      </c>
      <c r="BF33" s="184">
        <f>IF('Indicator Date hidden'!BF33="x","x",$BF$3-'Indicator Date hidden'!BF33)</f>
        <v>0</v>
      </c>
      <c r="BG33" s="184">
        <f>IF('Indicator Date hidden'!BG33="x","x",$BG$3-'Indicator Date hidden'!BG33)</f>
        <v>0</v>
      </c>
      <c r="BH33" s="184">
        <f>IF('Indicator Date hidden'!BH33="x","x",$BH$3-'Indicator Date hidden'!BH33)</f>
        <v>0</v>
      </c>
      <c r="BI33" s="184">
        <f>IF('Indicator Date hidden'!BI33="x","x",$BI$3-'Indicator Date hidden'!BI33)</f>
        <v>0</v>
      </c>
      <c r="BJ33" s="184">
        <f>IF('Indicator Date hidden'!BJ33="x","x",$BJ$3-'Indicator Date hidden'!BJ33)</f>
        <v>0</v>
      </c>
      <c r="BK33" s="184">
        <f>IF('Indicator Date hidden'!BK33="x","x",$BK$3-'Indicator Date hidden'!BK33)</f>
        <v>0</v>
      </c>
      <c r="BL33" s="184">
        <f>IF('Indicator Date hidden'!BL33="x","x",$BL$3-'Indicator Date hidden'!BL33)</f>
        <v>1</v>
      </c>
      <c r="BM33" s="184">
        <f>IF('Indicator Date hidden'!BM33="x","x",$BM$3-'Indicator Date hidden'!BM33)</f>
        <v>0</v>
      </c>
      <c r="BN33" s="184">
        <f>IF('Indicator Date hidden'!BN33="x","x",$BN$3-'Indicator Date hidden'!BN33)</f>
        <v>2</v>
      </c>
      <c r="BO33" s="184">
        <f>IF('Indicator Date hidden'!BO33="x","x",$BO$3-'Indicator Date hidden'!BO33)</f>
        <v>0</v>
      </c>
      <c r="BP33" s="184">
        <f>IF('Indicator Date hidden'!BP33="x","x",$BP$3-'Indicator Date hidden'!BP33)</f>
        <v>0</v>
      </c>
      <c r="BQ33" s="184">
        <f>IF('Indicator Date hidden'!BQ33="x","x",$BQ$3-'Indicator Date hidden'!BQ33)</f>
        <v>0</v>
      </c>
      <c r="BR33" s="184">
        <f>IF('Indicator Date hidden'!BR33="x","x",$BR$3-'Indicator Date hidden'!BR33)</f>
        <v>0</v>
      </c>
      <c r="BS33" s="184">
        <f>IF('Indicator Date hidden'!BS33="x","x",$BS$3-'Indicator Date hidden'!BS33)</f>
        <v>0</v>
      </c>
      <c r="BT33" s="184">
        <f>IF('Indicator Date hidden'!BT33="x","x",$BT$3-'Indicator Date hidden'!BT33)</f>
        <v>0</v>
      </c>
      <c r="BU33" s="184">
        <f>IF('Indicator Date hidden'!BU33="x","x",$BU$3-'Indicator Date hidden'!BU33)</f>
        <v>0</v>
      </c>
      <c r="BV33" s="184">
        <f>IF('Indicator Date hidden'!BV33="x","x",$BV$3-'Indicator Date hidden'!BV33)</f>
        <v>0</v>
      </c>
      <c r="BW33" s="184">
        <f>IF('Indicator Date hidden'!BW33="x","x",$BW$3-'Indicator Date hidden'!BW33)</f>
        <v>0</v>
      </c>
      <c r="BX33" s="184">
        <f>IF('Indicator Date hidden'!BX33="x","x",$BX$3-'Indicator Date hidden'!BX33)</f>
        <v>0</v>
      </c>
      <c r="BY33" s="184">
        <f>IF('Indicator Date hidden'!BY33="x","x",$BY$3-'Indicator Date hidden'!BY33)</f>
        <v>0</v>
      </c>
      <c r="BZ33" s="184">
        <f>IF('Indicator Date hidden'!BZ33="x","x",$BZ$3-'Indicator Date hidden'!BZ33)</f>
        <v>0</v>
      </c>
      <c r="CA33" s="184">
        <f>IF('Indicator Date hidden'!CA33="x","x",$CA$3-'Indicator Date hidden'!CA33)</f>
        <v>0</v>
      </c>
      <c r="CB33" s="184">
        <f>IF('Indicator Date hidden'!CB33="x","x",$CB$3-'Indicator Date hidden'!CB33)</f>
        <v>0</v>
      </c>
      <c r="CC33" s="184">
        <f>IF('Indicator Date hidden'!CC33="x","x",$CC$3-'Indicator Date hidden'!CC33)</f>
        <v>0</v>
      </c>
      <c r="CD33" s="184">
        <f>IF('Indicator Date hidden'!CD33="x","x",$CD$3-'Indicator Date hidden'!CD33)</f>
        <v>0</v>
      </c>
      <c r="CE33" s="184">
        <f>IF('Indicator Date hidden'!CE33="x","x",$CE$3-'Indicator Date hidden'!CE33)</f>
        <v>0</v>
      </c>
      <c r="CF33" s="184">
        <f>IF('Indicator Date hidden'!CF33="x","x",$CF$3-'Indicator Date hidden'!CF33)</f>
        <v>0</v>
      </c>
      <c r="CG33" s="185">
        <f t="shared" si="0"/>
        <v>22</v>
      </c>
      <c r="CH33" s="186">
        <f t="shared" si="4"/>
        <v>0.27160493827160492</v>
      </c>
      <c r="CI33" s="185">
        <f t="shared" si="1"/>
        <v>12</v>
      </c>
      <c r="CJ33" s="186">
        <f t="shared" si="2"/>
        <v>0.83166270583206381</v>
      </c>
      <c r="CK33" s="187">
        <f t="shared" si="3"/>
        <v>0</v>
      </c>
    </row>
    <row r="34" spans="1:89" x14ac:dyDescent="0.25">
      <c r="A34" s="3" t="str">
        <f>VLOOKUP(C34,Regions!B$3:H$35,7,FALSE)</f>
        <v>South America</v>
      </c>
      <c r="B34" s="119" t="s">
        <v>58</v>
      </c>
      <c r="C34" s="102" t="s">
        <v>57</v>
      </c>
      <c r="D34" s="184">
        <f>IF('Indicator Date hidden'!D34="x","x",$D$3-'Indicator Date hidden'!D34)</f>
        <v>0</v>
      </c>
      <c r="E34" s="184">
        <f>IF('Indicator Date hidden'!E34="x","x",$E$3-'Indicator Date hidden'!E34)</f>
        <v>0</v>
      </c>
      <c r="F34" s="184">
        <f>IF('Indicator Date hidden'!F34="x","x",$F$3-'Indicator Date hidden'!F34)</f>
        <v>0</v>
      </c>
      <c r="G34" s="184">
        <f>IF('Indicator Date hidden'!G34="x","x",$G$3-'Indicator Date hidden'!G34)</f>
        <v>0</v>
      </c>
      <c r="H34" s="184">
        <f>IF('Indicator Date hidden'!H34="x","x",$H$3-'Indicator Date hidden'!H34)</f>
        <v>0</v>
      </c>
      <c r="I34" s="184">
        <f>IF('Indicator Date hidden'!I34="x","x",$I$3-'Indicator Date hidden'!I34)</f>
        <v>0</v>
      </c>
      <c r="J34" s="184">
        <f>IF('Indicator Date hidden'!J34="x","x",$J$3-'Indicator Date hidden'!J34)</f>
        <v>0</v>
      </c>
      <c r="K34" s="184">
        <f>IF('Indicator Date hidden'!K34="x","x",$K$3-'Indicator Date hidden'!K34)</f>
        <v>0</v>
      </c>
      <c r="L34" s="184">
        <f>IF('Indicator Date hidden'!L34="x","x",$L$3-'Indicator Date hidden'!L34)</f>
        <v>0</v>
      </c>
      <c r="M34" s="184">
        <f>IF('Indicator Date hidden'!M34="x","x",$M$3-'Indicator Date hidden'!M34)</f>
        <v>0</v>
      </c>
      <c r="N34" s="184">
        <f>IF('Indicator Date hidden'!N34="x","x",$N$3-'Indicator Date hidden'!N34)</f>
        <v>0</v>
      </c>
      <c r="O34" s="184">
        <f>IF('Indicator Date hidden'!O34="x","x",$O$3-'Indicator Date hidden'!O34)</f>
        <v>0</v>
      </c>
      <c r="P34" s="184" t="str">
        <f>IF('Indicator Date hidden'!P34="x","x",$P$3-'Indicator Date hidden'!P34)</f>
        <v>x</v>
      </c>
      <c r="Q34" s="184">
        <f>IF('Indicator Date hidden'!Q34="x","x",$Q$3-'Indicator Date hidden'!Q34)</f>
        <v>0</v>
      </c>
      <c r="R34" s="184">
        <f>IF('Indicator Date hidden'!R34="x","x",$R$3-'Indicator Date hidden'!R34)</f>
        <v>0</v>
      </c>
      <c r="S34" s="184">
        <f>IF('Indicator Date hidden'!S34="x","x",$S$3-'Indicator Date hidden'!S34)</f>
        <v>0</v>
      </c>
      <c r="T34" s="184">
        <f>IF('Indicator Date hidden'!T34="x","x",$T$3-'Indicator Date hidden'!T34)</f>
        <v>0</v>
      </c>
      <c r="U34" s="184">
        <f>IF('Indicator Date hidden'!U34="x","x",$U$3-'Indicator Date hidden'!U34)</f>
        <v>2</v>
      </c>
      <c r="V34" s="184">
        <f>IF('Indicator Date hidden'!V34="x","x",$V$3-'Indicator Date hidden'!V34)</f>
        <v>2</v>
      </c>
      <c r="W34" s="184">
        <f>IF('Indicator Date hidden'!W34="x","x",$W$3-'Indicator Date hidden'!W34)</f>
        <v>0</v>
      </c>
      <c r="X34" s="184">
        <f>IF('Indicator Date hidden'!X34="x","x",$X$3-'Indicator Date hidden'!X34)</f>
        <v>0</v>
      </c>
      <c r="Y34" s="184">
        <f>IF('Indicator Date hidden'!Y34="x","x",$Y$3-'Indicator Date hidden'!Y34)</f>
        <v>4</v>
      </c>
      <c r="Z34" s="184">
        <f>IF('Indicator Date hidden'!Z34="x","x",$Z$3-'Indicator Date hidden'!Z34)</f>
        <v>4</v>
      </c>
      <c r="AA34" s="184">
        <f>IF('Indicator Date hidden'!AA34="x","x",$AA$3-'Indicator Date hidden'!AA34)</f>
        <v>5</v>
      </c>
      <c r="AB34" s="184">
        <f>IF('Indicator Date hidden'!AB34="x","x",$AB$3-'Indicator Date hidden'!AB34)</f>
        <v>0</v>
      </c>
      <c r="AC34" s="184">
        <f>IF('Indicator Date hidden'!AC34="x","x",$AC$3-'Indicator Date hidden'!AC34)</f>
        <v>0</v>
      </c>
      <c r="AD34" s="184">
        <f>IF('Indicator Date hidden'!AD34="x","x",$AD$3-'Indicator Date hidden'!AD34)</f>
        <v>1</v>
      </c>
      <c r="AE34" s="184">
        <f>IF('Indicator Date hidden'!AE34="x","x",$AE$3-'Indicator Date hidden'!AE34)</f>
        <v>0</v>
      </c>
      <c r="AF34" s="184">
        <f>IF('Indicator Date hidden'!AF34="x","x",$AF$3-'Indicator Date hidden'!AF34)</f>
        <v>5</v>
      </c>
      <c r="AG34" s="184">
        <f>IF('Indicator Date hidden'!AG34="x","x",$AG$3-'Indicator Date hidden'!AG34)</f>
        <v>2</v>
      </c>
      <c r="AH34" s="184">
        <f>IF('Indicator Date hidden'!AH34="x","x",$AH$3-'Indicator Date hidden'!AH34)</f>
        <v>2</v>
      </c>
      <c r="AI34" s="184">
        <f>IF('Indicator Date hidden'!AI34="x","x",$AI$3-'Indicator Date hidden'!AI34)</f>
        <v>0</v>
      </c>
      <c r="AJ34" s="184">
        <f>IF('Indicator Date hidden'!AJ34="x","x",$AJ$3-'Indicator Date hidden'!AJ34)</f>
        <v>0</v>
      </c>
      <c r="AK34" s="184">
        <f>IF('Indicator Date hidden'!AK34="x","x",$AK$3-'Indicator Date hidden'!AK34)</f>
        <v>0</v>
      </c>
      <c r="AL34" s="184">
        <f>IF('Indicator Date hidden'!AL34="x","x",$AL$3-'Indicator Date hidden'!AL34)</f>
        <v>0</v>
      </c>
      <c r="AM34" s="184">
        <f>IF('Indicator Date hidden'!AM34="x","x",$AM$3-'Indicator Date hidden'!AM34)</f>
        <v>0</v>
      </c>
      <c r="AN34" s="184">
        <f>IF('Indicator Date hidden'!AN34="x","x",$AN$3-'Indicator Date hidden'!AN34)</f>
        <v>0</v>
      </c>
      <c r="AO34" s="184">
        <f>IF('Indicator Date hidden'!AO34="x","x",$AO$3-'Indicator Date hidden'!AO34)</f>
        <v>0</v>
      </c>
      <c r="AP34" s="184">
        <f>IF('Indicator Date hidden'!AP34="x","x",$AP$3-'Indicator Date hidden'!AP34)</f>
        <v>0</v>
      </c>
      <c r="AQ34" s="184">
        <f>IF('Indicator Date hidden'!AQ34="x","x",$AQ$3-'Indicator Date hidden'!AQ34)</f>
        <v>0</v>
      </c>
      <c r="AR34" s="184">
        <f>IF('Indicator Date hidden'!AR34="x","x",$AR$3-'Indicator Date hidden'!AR34)</f>
        <v>0</v>
      </c>
      <c r="AS34" s="184" t="str">
        <f>IF('Indicator Date hidden'!AS34="x","x",$AS$3-'Indicator Date hidden'!AS34)</f>
        <v>x</v>
      </c>
      <c r="AT34" s="184">
        <f>IF('Indicator Date hidden'!AT34="x","x",$AT$3-'Indicator Date hidden'!AT34)</f>
        <v>0</v>
      </c>
      <c r="AU34" s="184">
        <f>IF('Indicator Date hidden'!AU34="x","x",$AU$3-'Indicator Date hidden'!AU34)</f>
        <v>0</v>
      </c>
      <c r="AV34" s="184">
        <f>IF('Indicator Date hidden'!AV34="x","x",$AV$3-'Indicator Date hidden'!AV34)</f>
        <v>0</v>
      </c>
      <c r="AW34" s="184">
        <f>IF('Indicator Date hidden'!AW34="x","x",$AW$3-'Indicator Date hidden'!AW34)</f>
        <v>0</v>
      </c>
      <c r="AX34" s="184" t="str">
        <f>IF('Indicator Date hidden'!AX34="x","x",$AX$3-'Indicator Date hidden'!AX34)</f>
        <v>x</v>
      </c>
      <c r="AY34" s="184">
        <f>IF('Indicator Date hidden'!AY34="x","x",$AY$3-'Indicator Date hidden'!AY34)</f>
        <v>1</v>
      </c>
      <c r="AZ34" s="184">
        <f>IF('Indicator Date hidden'!AZ34="x","x",$AZ$3-'Indicator Date hidden'!AZ34)</f>
        <v>0</v>
      </c>
      <c r="BA34" s="184">
        <f>IF('Indicator Date hidden'!BA34="x","x",$BA$3-'Indicator Date hidden'!BA34)</f>
        <v>0</v>
      </c>
      <c r="BB34" s="184">
        <f>IF('Indicator Date hidden'!BB34="x","x",$BB$3-'Indicator Date hidden'!BB34)</f>
        <v>0</v>
      </c>
      <c r="BC34" s="184">
        <f>IF('Indicator Date hidden'!BC34="x","x",$BC$3-'Indicator Date hidden'!BC34)</f>
        <v>0</v>
      </c>
      <c r="BD34" s="184">
        <f>IF('Indicator Date hidden'!BD34="x","x",$BD$3-'Indicator Date hidden'!BD34)</f>
        <v>0</v>
      </c>
      <c r="BE34" s="184">
        <f>IF('Indicator Date hidden'!BE34="x","x",$BE$3-'Indicator Date hidden'!BE34)</f>
        <v>0</v>
      </c>
      <c r="BF34" s="184">
        <f>IF('Indicator Date hidden'!BF34="x","x",$BF$3-'Indicator Date hidden'!BF34)</f>
        <v>1</v>
      </c>
      <c r="BG34" s="184">
        <f>IF('Indicator Date hidden'!BG34="x","x",$BG$3-'Indicator Date hidden'!BG34)</f>
        <v>1</v>
      </c>
      <c r="BH34" s="184" t="str">
        <f>IF('Indicator Date hidden'!BH34="x","x",$BH$3-'Indicator Date hidden'!BH34)</f>
        <v>x</v>
      </c>
      <c r="BI34" s="184" t="str">
        <f>IF('Indicator Date hidden'!BI34="x","x",$BI$3-'Indicator Date hidden'!BI34)</f>
        <v>x</v>
      </c>
      <c r="BJ34" s="184">
        <f>IF('Indicator Date hidden'!BJ34="x","x",$BJ$3-'Indicator Date hidden'!BJ34)</f>
        <v>0</v>
      </c>
      <c r="BK34" s="184">
        <f>IF('Indicator Date hidden'!BK34="x","x",$BK$3-'Indicator Date hidden'!BK34)</f>
        <v>0</v>
      </c>
      <c r="BL34" s="184" t="str">
        <f>IF('Indicator Date hidden'!BL34="x","x",$BL$3-'Indicator Date hidden'!BL34)</f>
        <v>x</v>
      </c>
      <c r="BM34" s="184" t="str">
        <f>IF('Indicator Date hidden'!BM34="x","x",$BM$3-'Indicator Date hidden'!BM34)</f>
        <v>x</v>
      </c>
      <c r="BN34" s="184" t="str">
        <f>IF('Indicator Date hidden'!BN34="x","x",$BN$3-'Indicator Date hidden'!BN34)</f>
        <v>x</v>
      </c>
      <c r="BO34" s="184" t="str">
        <f>IF('Indicator Date hidden'!BO34="x","x",$BO$3-'Indicator Date hidden'!BO34)</f>
        <v>x</v>
      </c>
      <c r="BP34" s="184">
        <f>IF('Indicator Date hidden'!BP34="x","x",$BP$3-'Indicator Date hidden'!BP34)</f>
        <v>0</v>
      </c>
      <c r="BQ34" s="184">
        <f>IF('Indicator Date hidden'!BQ34="x","x",$BQ$3-'Indicator Date hidden'!BQ34)</f>
        <v>0</v>
      </c>
      <c r="BR34" s="184">
        <f>IF('Indicator Date hidden'!BR34="x","x",$BR$3-'Indicator Date hidden'!BR34)</f>
        <v>0</v>
      </c>
      <c r="BS34" s="184">
        <f>IF('Indicator Date hidden'!BS34="x","x",$BS$3-'Indicator Date hidden'!BS34)</f>
        <v>0</v>
      </c>
      <c r="BT34" s="184">
        <f>IF('Indicator Date hidden'!BT34="x","x",$BT$3-'Indicator Date hidden'!BT34)</f>
        <v>0</v>
      </c>
      <c r="BU34" s="184">
        <f>IF('Indicator Date hidden'!BU34="x","x",$BU$3-'Indicator Date hidden'!BU34)</f>
        <v>0</v>
      </c>
      <c r="BV34" s="184">
        <f>IF('Indicator Date hidden'!BV34="x","x",$BV$3-'Indicator Date hidden'!BV34)</f>
        <v>0</v>
      </c>
      <c r="BW34" s="184">
        <f>IF('Indicator Date hidden'!BW34="x","x",$BW$3-'Indicator Date hidden'!BW34)</f>
        <v>0</v>
      </c>
      <c r="BX34" s="184">
        <f>IF('Indicator Date hidden'!BX34="x","x",$BX$3-'Indicator Date hidden'!BX34)</f>
        <v>0</v>
      </c>
      <c r="BY34" s="184">
        <f>IF('Indicator Date hidden'!BY34="x","x",$BY$3-'Indicator Date hidden'!BY34)</f>
        <v>0</v>
      </c>
      <c r="BZ34" s="184">
        <f>IF('Indicator Date hidden'!BZ34="x","x",$BZ$3-'Indicator Date hidden'!BZ34)</f>
        <v>2</v>
      </c>
      <c r="CA34" s="184">
        <f>IF('Indicator Date hidden'!CA34="x","x",$CA$3-'Indicator Date hidden'!CA34)</f>
        <v>0</v>
      </c>
      <c r="CB34" s="184">
        <f>IF('Indicator Date hidden'!CB34="x","x",$CB$3-'Indicator Date hidden'!CB34)</f>
        <v>0</v>
      </c>
      <c r="CC34" s="184">
        <f>IF('Indicator Date hidden'!CC34="x","x",$CC$3-'Indicator Date hidden'!CC34)</f>
        <v>0</v>
      </c>
      <c r="CD34" s="184">
        <f>IF('Indicator Date hidden'!CD34="x","x",$CD$3-'Indicator Date hidden'!CD34)</f>
        <v>0</v>
      </c>
      <c r="CE34" s="184">
        <f>IF('Indicator Date hidden'!CE34="x","x",$CE$3-'Indicator Date hidden'!CE34)</f>
        <v>0</v>
      </c>
      <c r="CF34" s="184">
        <f>IF('Indicator Date hidden'!CF34="x","x",$CF$3-'Indicator Date hidden'!CF34)</f>
        <v>0</v>
      </c>
      <c r="CG34" s="185">
        <f t="shared" si="0"/>
        <v>32</v>
      </c>
      <c r="CH34" s="186">
        <f t="shared" si="4"/>
        <v>0.39506172839506171</v>
      </c>
      <c r="CI34" s="185">
        <f t="shared" si="1"/>
        <v>13</v>
      </c>
      <c r="CJ34" s="186">
        <f t="shared" si="2"/>
        <v>1.1290223018278653</v>
      </c>
      <c r="CK34" s="187">
        <f t="shared" si="3"/>
        <v>0</v>
      </c>
    </row>
    <row r="35" spans="1:89" x14ac:dyDescent="0.25">
      <c r="A35" s="3" t="str">
        <f>VLOOKUP(C35,Regions!B$3:H$35,7,FALSE)</f>
        <v>South America</v>
      </c>
      <c r="B35" s="119" t="s">
        <v>62</v>
      </c>
      <c r="C35" s="102" t="s">
        <v>61</v>
      </c>
      <c r="D35" s="184">
        <f>IF('Indicator Date hidden'!D35="x","x",$D$3-'Indicator Date hidden'!D35)</f>
        <v>0</v>
      </c>
      <c r="E35" s="184">
        <f>IF('Indicator Date hidden'!E35="x","x",$E$3-'Indicator Date hidden'!E35)</f>
        <v>0</v>
      </c>
      <c r="F35" s="184">
        <f>IF('Indicator Date hidden'!F35="x","x",$F$3-'Indicator Date hidden'!F35)</f>
        <v>0</v>
      </c>
      <c r="G35" s="184">
        <f>IF('Indicator Date hidden'!G35="x","x",$G$3-'Indicator Date hidden'!G35)</f>
        <v>0</v>
      </c>
      <c r="H35" s="184">
        <f>IF('Indicator Date hidden'!H35="x","x",$H$3-'Indicator Date hidden'!H35)</f>
        <v>0</v>
      </c>
      <c r="I35" s="184">
        <f>IF('Indicator Date hidden'!I35="x","x",$I$3-'Indicator Date hidden'!I35)</f>
        <v>0</v>
      </c>
      <c r="J35" s="184">
        <f>IF('Indicator Date hidden'!J35="x","x",$J$3-'Indicator Date hidden'!J35)</f>
        <v>0</v>
      </c>
      <c r="K35" s="184">
        <f>IF('Indicator Date hidden'!K35="x","x",$K$3-'Indicator Date hidden'!K35)</f>
        <v>0</v>
      </c>
      <c r="L35" s="184">
        <f>IF('Indicator Date hidden'!L35="x","x",$L$3-'Indicator Date hidden'!L35)</f>
        <v>0</v>
      </c>
      <c r="M35" s="184">
        <f>IF('Indicator Date hidden'!M35="x","x",$M$3-'Indicator Date hidden'!M35)</f>
        <v>0</v>
      </c>
      <c r="N35" s="184">
        <f>IF('Indicator Date hidden'!N35="x","x",$N$3-'Indicator Date hidden'!N35)</f>
        <v>0</v>
      </c>
      <c r="O35" s="184">
        <f>IF('Indicator Date hidden'!O35="x","x",$O$3-'Indicator Date hidden'!O35)</f>
        <v>0</v>
      </c>
      <c r="P35" s="184" t="str">
        <f>IF('Indicator Date hidden'!P35="x","x",$P$3-'Indicator Date hidden'!P35)</f>
        <v>x</v>
      </c>
      <c r="Q35" s="184">
        <f>IF('Indicator Date hidden'!Q35="x","x",$Q$3-'Indicator Date hidden'!Q35)</f>
        <v>0</v>
      </c>
      <c r="R35" s="184">
        <f>IF('Indicator Date hidden'!R35="x","x",$R$3-'Indicator Date hidden'!R35)</f>
        <v>0</v>
      </c>
      <c r="S35" s="184">
        <f>IF('Indicator Date hidden'!S35="x","x",$S$3-'Indicator Date hidden'!S35)</f>
        <v>0</v>
      </c>
      <c r="T35" s="184">
        <f>IF('Indicator Date hidden'!T35="x","x",$T$3-'Indicator Date hidden'!T35)</f>
        <v>0</v>
      </c>
      <c r="U35" s="184">
        <f>IF('Indicator Date hidden'!U35="x","x",$U$3-'Indicator Date hidden'!U35)</f>
        <v>0</v>
      </c>
      <c r="V35" s="184">
        <f>IF('Indicator Date hidden'!V35="x","x",$V$3-'Indicator Date hidden'!V35)</f>
        <v>0</v>
      </c>
      <c r="W35" s="184">
        <f>IF('Indicator Date hidden'!W35="x","x",$W$3-'Indicator Date hidden'!W35)</f>
        <v>0</v>
      </c>
      <c r="X35" s="184">
        <f>IF('Indicator Date hidden'!X35="x","x",$X$3-'Indicator Date hidden'!X35)</f>
        <v>0</v>
      </c>
      <c r="Y35" s="184" t="str">
        <f>IF('Indicator Date hidden'!Y35="x","x",$Y$3-'Indicator Date hidden'!Y35)</f>
        <v>x</v>
      </c>
      <c r="Z35" s="184" t="str">
        <f>IF('Indicator Date hidden'!Z35="x","x",$Z$3-'Indicator Date hidden'!Z35)</f>
        <v>x</v>
      </c>
      <c r="AA35" s="184">
        <f>IF('Indicator Date hidden'!AA35="x","x",$AA$3-'Indicator Date hidden'!AA35)</f>
        <v>1</v>
      </c>
      <c r="AB35" s="184">
        <f>IF('Indicator Date hidden'!AB35="x","x",$AB$3-'Indicator Date hidden'!AB35)</f>
        <v>0</v>
      </c>
      <c r="AC35" s="184">
        <f>IF('Indicator Date hidden'!AC35="x","x",$AC$3-'Indicator Date hidden'!AC35)</f>
        <v>0</v>
      </c>
      <c r="AD35" s="184">
        <f>IF('Indicator Date hidden'!AD35="x","x",$AD$3-'Indicator Date hidden'!AD35)</f>
        <v>1</v>
      </c>
      <c r="AE35" s="184">
        <f>IF('Indicator Date hidden'!AE35="x","x",$AE$3-'Indicator Date hidden'!AE35)</f>
        <v>0</v>
      </c>
      <c r="AF35" s="184">
        <f>IF('Indicator Date hidden'!AF35="x","x",$AF$3-'Indicator Date hidden'!AF35)</f>
        <v>4</v>
      </c>
      <c r="AG35" s="184">
        <f>IF('Indicator Date hidden'!AG35="x","x",$AG$3-'Indicator Date hidden'!AG35)</f>
        <v>0</v>
      </c>
      <c r="AH35" s="184">
        <f>IF('Indicator Date hidden'!AH35="x","x",$AH$3-'Indicator Date hidden'!AH35)</f>
        <v>4</v>
      </c>
      <c r="AI35" s="184">
        <f>IF('Indicator Date hidden'!AI35="x","x",$AI$3-'Indicator Date hidden'!AI35)</f>
        <v>0</v>
      </c>
      <c r="AJ35" s="184">
        <f>IF('Indicator Date hidden'!AJ35="x","x",$AJ$3-'Indicator Date hidden'!AJ35)</f>
        <v>0</v>
      </c>
      <c r="AK35" s="184">
        <f>IF('Indicator Date hidden'!AK35="x","x",$AK$3-'Indicator Date hidden'!AK35)</f>
        <v>0</v>
      </c>
      <c r="AL35" s="184">
        <f>IF('Indicator Date hidden'!AL35="x","x",$AL$3-'Indicator Date hidden'!AL35)</f>
        <v>0</v>
      </c>
      <c r="AM35" s="184">
        <f>IF('Indicator Date hidden'!AM35="x","x",$AM$3-'Indicator Date hidden'!AM35)</f>
        <v>0</v>
      </c>
      <c r="AN35" s="184">
        <f>IF('Indicator Date hidden'!AN35="x","x",$AN$3-'Indicator Date hidden'!AN35)</f>
        <v>0</v>
      </c>
      <c r="AO35" s="184">
        <f>IF('Indicator Date hidden'!AO35="x","x",$AO$3-'Indicator Date hidden'!AO35)</f>
        <v>0</v>
      </c>
      <c r="AP35" s="184">
        <f>IF('Indicator Date hidden'!AP35="x","x",$AP$3-'Indicator Date hidden'!AP35)</f>
        <v>0</v>
      </c>
      <c r="AQ35" s="184">
        <f>IF('Indicator Date hidden'!AQ35="x","x",$AQ$3-'Indicator Date hidden'!AQ35)</f>
        <v>0</v>
      </c>
      <c r="AR35" s="184">
        <f>IF('Indicator Date hidden'!AR35="x","x",$AR$3-'Indicator Date hidden'!AR35)</f>
        <v>0</v>
      </c>
      <c r="AS35" s="184">
        <f>IF('Indicator Date hidden'!AS35="x","x",$AS$3-'Indicator Date hidden'!AS35)</f>
        <v>0</v>
      </c>
      <c r="AT35" s="184" t="str">
        <f>IF('Indicator Date hidden'!AT35="x","x",$AT$3-'Indicator Date hidden'!AT35)</f>
        <v>x</v>
      </c>
      <c r="AU35" s="184">
        <f>IF('Indicator Date hidden'!AU35="x","x",$AU$3-'Indicator Date hidden'!AU35)</f>
        <v>0</v>
      </c>
      <c r="AV35" s="184">
        <f>IF('Indicator Date hidden'!AV35="x","x",$AV$3-'Indicator Date hidden'!AV35)</f>
        <v>0</v>
      </c>
      <c r="AW35" s="184">
        <f>IF('Indicator Date hidden'!AW35="x","x",$AW$3-'Indicator Date hidden'!AW35)</f>
        <v>0</v>
      </c>
      <c r="AX35" s="184" t="str">
        <f>IF('Indicator Date hidden'!AX35="x","x",$AX$3-'Indicator Date hidden'!AX35)</f>
        <v>x</v>
      </c>
      <c r="AY35" s="184">
        <f>IF('Indicator Date hidden'!AY35="x","x",$AY$3-'Indicator Date hidden'!AY35)</f>
        <v>1</v>
      </c>
      <c r="AZ35" s="184">
        <f>IF('Indicator Date hidden'!AZ35="x","x",$AZ$3-'Indicator Date hidden'!AZ35)</f>
        <v>0</v>
      </c>
      <c r="BA35" s="184">
        <f>IF('Indicator Date hidden'!BA35="x","x",$BA$3-'Indicator Date hidden'!BA35)</f>
        <v>0</v>
      </c>
      <c r="BB35" s="184">
        <f>IF('Indicator Date hidden'!BB35="x","x",$BB$3-'Indicator Date hidden'!BB35)</f>
        <v>0</v>
      </c>
      <c r="BC35" s="184">
        <f>IF('Indicator Date hidden'!BC35="x","x",$BC$3-'Indicator Date hidden'!BC35)</f>
        <v>0</v>
      </c>
      <c r="BD35" s="184">
        <f>IF('Indicator Date hidden'!BD35="x","x",$BD$3-'Indicator Date hidden'!BD35)</f>
        <v>0</v>
      </c>
      <c r="BE35" s="184">
        <f>IF('Indicator Date hidden'!BE35="x","x",$BE$3-'Indicator Date hidden'!BE35)</f>
        <v>0</v>
      </c>
      <c r="BF35" s="184">
        <f>IF('Indicator Date hidden'!BF35="x","x",$BF$3-'Indicator Date hidden'!BF35)</f>
        <v>0</v>
      </c>
      <c r="BG35" s="184">
        <f>IF('Indicator Date hidden'!BG35="x","x",$BG$3-'Indicator Date hidden'!BG35)</f>
        <v>0</v>
      </c>
      <c r="BH35" s="184">
        <f>IF('Indicator Date hidden'!BH35="x","x",$BH$3-'Indicator Date hidden'!BH35)</f>
        <v>4</v>
      </c>
      <c r="BI35" s="184">
        <f>IF('Indicator Date hidden'!BI35="x","x",$BI$3-'Indicator Date hidden'!BI35)</f>
        <v>3</v>
      </c>
      <c r="BJ35" s="184">
        <f>IF('Indicator Date hidden'!BJ35="x","x",$BJ$3-'Indicator Date hidden'!BJ35)</f>
        <v>0</v>
      </c>
      <c r="BK35" s="184">
        <f>IF('Indicator Date hidden'!BK35="x","x",$BK$3-'Indicator Date hidden'!BK35)</f>
        <v>0</v>
      </c>
      <c r="BL35" s="184">
        <f>IF('Indicator Date hidden'!BL35="x","x",$BL$3-'Indicator Date hidden'!BL35)</f>
        <v>1</v>
      </c>
      <c r="BM35" s="184">
        <f>IF('Indicator Date hidden'!BM35="x","x",$BM$3-'Indicator Date hidden'!BM35)</f>
        <v>0</v>
      </c>
      <c r="BN35" s="184">
        <f>IF('Indicator Date hidden'!BN35="x","x",$BN$3-'Indicator Date hidden'!BN35)</f>
        <v>2</v>
      </c>
      <c r="BO35" s="184">
        <f>IF('Indicator Date hidden'!BO35="x","x",$BO$3-'Indicator Date hidden'!BO35)</f>
        <v>0</v>
      </c>
      <c r="BP35" s="184">
        <f>IF('Indicator Date hidden'!BP35="x","x",$BP$3-'Indicator Date hidden'!BP35)</f>
        <v>0</v>
      </c>
      <c r="BQ35" s="184">
        <f>IF('Indicator Date hidden'!BQ35="x","x",$BQ$3-'Indicator Date hidden'!BQ35)</f>
        <v>0</v>
      </c>
      <c r="BR35" s="184">
        <f>IF('Indicator Date hidden'!BR35="x","x",$BR$3-'Indicator Date hidden'!BR35)</f>
        <v>0</v>
      </c>
      <c r="BS35" s="184">
        <f>IF('Indicator Date hidden'!BS35="x","x",$BS$3-'Indicator Date hidden'!BS35)</f>
        <v>0</v>
      </c>
      <c r="BT35" s="184">
        <f>IF('Indicator Date hidden'!BT35="x","x",$BT$3-'Indicator Date hidden'!BT35)</f>
        <v>0</v>
      </c>
      <c r="BU35" s="184">
        <f>IF('Indicator Date hidden'!BU35="x","x",$BU$3-'Indicator Date hidden'!BU35)</f>
        <v>0</v>
      </c>
      <c r="BV35" s="184">
        <f>IF('Indicator Date hidden'!BV35="x","x",$BV$3-'Indicator Date hidden'!BV35)</f>
        <v>0</v>
      </c>
      <c r="BW35" s="184">
        <f>IF('Indicator Date hidden'!BW35="x","x",$BW$3-'Indicator Date hidden'!BW35)</f>
        <v>0</v>
      </c>
      <c r="BX35" s="184">
        <f>IF('Indicator Date hidden'!BX35="x","x",$BX$3-'Indicator Date hidden'!BX35)</f>
        <v>4</v>
      </c>
      <c r="BY35" s="184" t="str">
        <f>IF('Indicator Date hidden'!BY35="x","x",$BY$3-'Indicator Date hidden'!BY35)</f>
        <v>x</v>
      </c>
      <c r="BZ35" s="184">
        <f>IF('Indicator Date hidden'!BZ35="x","x",$BZ$3-'Indicator Date hidden'!BZ35)</f>
        <v>0</v>
      </c>
      <c r="CA35" s="184">
        <f>IF('Indicator Date hidden'!CA35="x","x",$CA$3-'Indicator Date hidden'!CA35)</f>
        <v>0</v>
      </c>
      <c r="CB35" s="184">
        <f>IF('Indicator Date hidden'!CB35="x","x",$CB$3-'Indicator Date hidden'!CB35)</f>
        <v>4</v>
      </c>
      <c r="CC35" s="184">
        <f>IF('Indicator Date hidden'!CC35="x","x",$CC$3-'Indicator Date hidden'!CC35)</f>
        <v>0</v>
      </c>
      <c r="CD35" s="184">
        <f>IF('Indicator Date hidden'!CD35="x","x",$CD$3-'Indicator Date hidden'!CD35)</f>
        <v>0</v>
      </c>
      <c r="CE35" s="184">
        <f>IF('Indicator Date hidden'!CE35="x","x",$CE$3-'Indicator Date hidden'!CE35)</f>
        <v>0</v>
      </c>
      <c r="CF35" s="184">
        <f>IF('Indicator Date hidden'!CF35="x","x",$CF$3-'Indicator Date hidden'!CF35)</f>
        <v>0</v>
      </c>
      <c r="CG35" s="185">
        <f t="shared" si="0"/>
        <v>29</v>
      </c>
      <c r="CH35" s="186">
        <f t="shared" si="4"/>
        <v>0.35802469135802467</v>
      </c>
      <c r="CI35" s="185">
        <f t="shared" si="1"/>
        <v>11</v>
      </c>
      <c r="CJ35" s="186">
        <f t="shared" si="2"/>
        <v>1.0694962469416254</v>
      </c>
      <c r="CK35" s="187">
        <f t="shared" si="3"/>
        <v>0</v>
      </c>
    </row>
    <row r="36" spans="1:89" x14ac:dyDescent="0.25">
      <c r="A36" s="3" t="str">
        <f>VLOOKUP(C36,Regions!B$3:H$35,7,FALSE)</f>
        <v>South America</v>
      </c>
      <c r="B36" s="119" t="s">
        <v>443</v>
      </c>
      <c r="C36" s="102" t="s">
        <v>63</v>
      </c>
      <c r="D36" s="184">
        <f>IF('Indicator Date hidden'!D36="x","x",$D$3-'Indicator Date hidden'!D36)</f>
        <v>0</v>
      </c>
      <c r="E36" s="184">
        <f>IF('Indicator Date hidden'!E36="x","x",$E$3-'Indicator Date hidden'!E36)</f>
        <v>0</v>
      </c>
      <c r="F36" s="184">
        <f>IF('Indicator Date hidden'!F36="x","x",$F$3-'Indicator Date hidden'!F36)</f>
        <v>0</v>
      </c>
      <c r="G36" s="184">
        <f>IF('Indicator Date hidden'!G36="x","x",$G$3-'Indicator Date hidden'!G36)</f>
        <v>0</v>
      </c>
      <c r="H36" s="184">
        <f>IF('Indicator Date hidden'!H36="x","x",$H$3-'Indicator Date hidden'!H36)</f>
        <v>0</v>
      </c>
      <c r="I36" s="184">
        <f>IF('Indicator Date hidden'!I36="x","x",$I$3-'Indicator Date hidden'!I36)</f>
        <v>0</v>
      </c>
      <c r="J36" s="184">
        <f>IF('Indicator Date hidden'!J36="x","x",$J$3-'Indicator Date hidden'!J36)</f>
        <v>0</v>
      </c>
      <c r="K36" s="184">
        <f>IF('Indicator Date hidden'!K36="x","x",$K$3-'Indicator Date hidden'!K36)</f>
        <v>0</v>
      </c>
      <c r="L36" s="184">
        <f>IF('Indicator Date hidden'!L36="x","x",$L$3-'Indicator Date hidden'!L36)</f>
        <v>0</v>
      </c>
      <c r="M36" s="184">
        <f>IF('Indicator Date hidden'!M36="x","x",$M$3-'Indicator Date hidden'!M36)</f>
        <v>0</v>
      </c>
      <c r="N36" s="184">
        <f>IF('Indicator Date hidden'!N36="x","x",$N$3-'Indicator Date hidden'!N36)</f>
        <v>0</v>
      </c>
      <c r="O36" s="184">
        <f>IF('Indicator Date hidden'!O36="x","x",$O$3-'Indicator Date hidden'!O36)</f>
        <v>0</v>
      </c>
      <c r="P36" s="184">
        <f>IF('Indicator Date hidden'!P36="x","x",$P$3-'Indicator Date hidden'!P36)</f>
        <v>6</v>
      </c>
      <c r="Q36" s="184">
        <f>IF('Indicator Date hidden'!Q36="x","x",$Q$3-'Indicator Date hidden'!Q36)</f>
        <v>0</v>
      </c>
      <c r="R36" s="184">
        <f>IF('Indicator Date hidden'!R36="x","x",$R$3-'Indicator Date hidden'!R36)</f>
        <v>0</v>
      </c>
      <c r="S36" s="184">
        <f>IF('Indicator Date hidden'!S36="x","x",$S$3-'Indicator Date hidden'!S36)</f>
        <v>0</v>
      </c>
      <c r="T36" s="184">
        <f>IF('Indicator Date hidden'!T36="x","x",$T$3-'Indicator Date hidden'!T36)</f>
        <v>0</v>
      </c>
      <c r="U36" s="184">
        <f>IF('Indicator Date hidden'!U36="x","x",$U$3-'Indicator Date hidden'!U36)</f>
        <v>0</v>
      </c>
      <c r="V36" s="184">
        <f>IF('Indicator Date hidden'!V36="x","x",$V$3-'Indicator Date hidden'!V36)</f>
        <v>0</v>
      </c>
      <c r="W36" s="184">
        <f>IF('Indicator Date hidden'!W36="x","x",$W$3-'Indicator Date hidden'!W36)</f>
        <v>0</v>
      </c>
      <c r="X36" s="184">
        <f>IF('Indicator Date hidden'!X36="x","x",$X$3-'Indicator Date hidden'!X36)</f>
        <v>0</v>
      </c>
      <c r="Y36" s="184" t="str">
        <f>IF('Indicator Date hidden'!Y36="x","x",$Y$3-'Indicator Date hidden'!Y36)</f>
        <v>x</v>
      </c>
      <c r="Z36" s="184" t="str">
        <f>IF('Indicator Date hidden'!Z36="x","x",$Z$3-'Indicator Date hidden'!Z36)</f>
        <v>x</v>
      </c>
      <c r="AA36" s="184">
        <f>IF('Indicator Date hidden'!AA36="x","x",$AA$3-'Indicator Date hidden'!AA36)</f>
        <v>2</v>
      </c>
      <c r="AB36" s="184">
        <f>IF('Indicator Date hidden'!AB36="x","x",$AB$3-'Indicator Date hidden'!AB36)</f>
        <v>0</v>
      </c>
      <c r="AC36" s="184">
        <f>IF('Indicator Date hidden'!AC36="x","x",$AC$3-'Indicator Date hidden'!AC36)</f>
        <v>2</v>
      </c>
      <c r="AD36" s="184">
        <f>IF('Indicator Date hidden'!AD36="x","x",$AD$3-'Indicator Date hidden'!AD36)</f>
        <v>1</v>
      </c>
      <c r="AE36" s="184">
        <f>IF('Indicator Date hidden'!AE36="x","x",$AE$3-'Indicator Date hidden'!AE36)</f>
        <v>0</v>
      </c>
      <c r="AF36" s="184">
        <f>IF('Indicator Date hidden'!AF36="x","x",$AF$3-'Indicator Date hidden'!AF36)</f>
        <v>6</v>
      </c>
      <c r="AG36" s="184">
        <f>IF('Indicator Date hidden'!AG36="x","x",$AG$3-'Indicator Date hidden'!AG36)</f>
        <v>1</v>
      </c>
      <c r="AH36" s="184" t="str">
        <f>IF('Indicator Date hidden'!AH36="x","x",$AH$3-'Indicator Date hidden'!AH36)</f>
        <v>x</v>
      </c>
      <c r="AI36" s="184">
        <f>IF('Indicator Date hidden'!AI36="x","x",$AI$3-'Indicator Date hidden'!AI36)</f>
        <v>0</v>
      </c>
      <c r="AJ36" s="184">
        <f>IF('Indicator Date hidden'!AJ36="x","x",$AJ$3-'Indicator Date hidden'!AJ36)</f>
        <v>0</v>
      </c>
      <c r="AK36" s="184">
        <f>IF('Indicator Date hidden'!AK36="x","x",$AK$3-'Indicator Date hidden'!AK36)</f>
        <v>0</v>
      </c>
      <c r="AL36" s="184">
        <f>IF('Indicator Date hidden'!AL36="x","x",$AL$3-'Indicator Date hidden'!AL36)</f>
        <v>0</v>
      </c>
      <c r="AM36" s="184">
        <f>IF('Indicator Date hidden'!AM36="x","x",$AM$3-'Indicator Date hidden'!AM36)</f>
        <v>0</v>
      </c>
      <c r="AN36" s="184">
        <f>IF('Indicator Date hidden'!AN36="x","x",$AN$3-'Indicator Date hidden'!AN36)</f>
        <v>0</v>
      </c>
      <c r="AO36" s="184">
        <f>IF('Indicator Date hidden'!AO36="x","x",$AO$3-'Indicator Date hidden'!AO36)</f>
        <v>0</v>
      </c>
      <c r="AP36" s="184">
        <f>IF('Indicator Date hidden'!AP36="x","x",$AP$3-'Indicator Date hidden'!AP36)</f>
        <v>0</v>
      </c>
      <c r="AQ36" s="184">
        <f>IF('Indicator Date hidden'!AQ36="x","x",$AQ$3-'Indicator Date hidden'!AQ36)</f>
        <v>0</v>
      </c>
      <c r="AR36" s="184">
        <f>IF('Indicator Date hidden'!AR36="x","x",$AR$3-'Indicator Date hidden'!AR36)</f>
        <v>0</v>
      </c>
      <c r="AS36" s="184">
        <f>IF('Indicator Date hidden'!AS36="x","x",$AS$3-'Indicator Date hidden'!AS36)</f>
        <v>7</v>
      </c>
      <c r="AT36" s="184" t="str">
        <f>IF('Indicator Date hidden'!AT36="x","x",$AT$3-'Indicator Date hidden'!AT36)</f>
        <v>x</v>
      </c>
      <c r="AU36" s="184">
        <f>IF('Indicator Date hidden'!AU36="x","x",$AU$3-'Indicator Date hidden'!AU36)</f>
        <v>0</v>
      </c>
      <c r="AV36" s="184">
        <f>IF('Indicator Date hidden'!AV36="x","x",$AV$3-'Indicator Date hidden'!AV36)</f>
        <v>0</v>
      </c>
      <c r="AW36" s="184">
        <f>IF('Indicator Date hidden'!AW36="x","x",$AW$3-'Indicator Date hidden'!AW36)</f>
        <v>0</v>
      </c>
      <c r="AX36" s="184" t="str">
        <f>IF('Indicator Date hidden'!AX36="x","x",$AX$3-'Indicator Date hidden'!AX36)</f>
        <v>x</v>
      </c>
      <c r="AY36" s="184">
        <f>IF('Indicator Date hidden'!AY36="x","x",$AY$3-'Indicator Date hidden'!AY36)</f>
        <v>1</v>
      </c>
      <c r="AZ36" s="184">
        <f>IF('Indicator Date hidden'!AZ36="x","x",$AZ$3-'Indicator Date hidden'!AZ36)</f>
        <v>0</v>
      </c>
      <c r="BA36" s="184">
        <f>IF('Indicator Date hidden'!BA36="x","x",$BA$3-'Indicator Date hidden'!BA36)</f>
        <v>0</v>
      </c>
      <c r="BB36" s="184">
        <f>IF('Indicator Date hidden'!BB36="x","x",$BB$3-'Indicator Date hidden'!BB36)</f>
        <v>0</v>
      </c>
      <c r="BC36" s="184">
        <f>IF('Indicator Date hidden'!BC36="x","x",$BC$3-'Indicator Date hidden'!BC36)</f>
        <v>0</v>
      </c>
      <c r="BD36" s="184">
        <f>IF('Indicator Date hidden'!BD36="x","x",$BD$3-'Indicator Date hidden'!BD36)</f>
        <v>0</v>
      </c>
      <c r="BE36" s="184">
        <f>IF('Indicator Date hidden'!BE36="x","x",$BE$3-'Indicator Date hidden'!BE36)</f>
        <v>0</v>
      </c>
      <c r="BF36" s="184">
        <f>IF('Indicator Date hidden'!BF36="x","x",$BF$3-'Indicator Date hidden'!BF36)</f>
        <v>0</v>
      </c>
      <c r="BG36" s="184">
        <f>IF('Indicator Date hidden'!BG36="x","x",$BG$3-'Indicator Date hidden'!BG36)</f>
        <v>0</v>
      </c>
      <c r="BH36" s="184">
        <f>IF('Indicator Date hidden'!BH36="x","x",$BH$3-'Indicator Date hidden'!BH36)</f>
        <v>0</v>
      </c>
      <c r="BI36" s="184">
        <f>IF('Indicator Date hidden'!BI36="x","x",$BI$3-'Indicator Date hidden'!BI36)</f>
        <v>0</v>
      </c>
      <c r="BJ36" s="184">
        <f>IF('Indicator Date hidden'!BJ36="x","x",$BJ$3-'Indicator Date hidden'!BJ36)</f>
        <v>0</v>
      </c>
      <c r="BK36" s="184">
        <f>IF('Indicator Date hidden'!BK36="x","x",$BK$3-'Indicator Date hidden'!BK36)</f>
        <v>0</v>
      </c>
      <c r="BL36" s="184" t="str">
        <f>IF('Indicator Date hidden'!BL36="x","x",$BL$3-'Indicator Date hidden'!BL36)</f>
        <v>x</v>
      </c>
      <c r="BM36" s="184">
        <f>IF('Indicator Date hidden'!BM36="x","x",$BM$3-'Indicator Date hidden'!BM36)</f>
        <v>0</v>
      </c>
      <c r="BN36" s="184">
        <f>IF('Indicator Date hidden'!BN36="x","x",$BN$3-'Indicator Date hidden'!BN36)</f>
        <v>2</v>
      </c>
      <c r="BO36" s="184">
        <f>IF('Indicator Date hidden'!BO36="x","x",$BO$3-'Indicator Date hidden'!BO36)</f>
        <v>0</v>
      </c>
      <c r="BP36" s="184">
        <f>IF('Indicator Date hidden'!BP36="x","x",$BP$3-'Indicator Date hidden'!BP36)</f>
        <v>0</v>
      </c>
      <c r="BQ36" s="184">
        <f>IF('Indicator Date hidden'!BQ36="x","x",$BQ$3-'Indicator Date hidden'!BQ36)</f>
        <v>0</v>
      </c>
      <c r="BR36" s="184">
        <f>IF('Indicator Date hidden'!BR36="x","x",$BR$3-'Indicator Date hidden'!BR36)</f>
        <v>0</v>
      </c>
      <c r="BS36" s="184">
        <f>IF('Indicator Date hidden'!BS36="x","x",$BS$3-'Indicator Date hidden'!BS36)</f>
        <v>0</v>
      </c>
      <c r="BT36" s="184">
        <f>IF('Indicator Date hidden'!BT36="x","x",$BT$3-'Indicator Date hidden'!BT36)</f>
        <v>0</v>
      </c>
      <c r="BU36" s="184">
        <f>IF('Indicator Date hidden'!BU36="x","x",$BU$3-'Indicator Date hidden'!BU36)</f>
        <v>0</v>
      </c>
      <c r="BV36" s="184">
        <f>IF('Indicator Date hidden'!BV36="x","x",$BV$3-'Indicator Date hidden'!BV36)</f>
        <v>0</v>
      </c>
      <c r="BW36" s="184">
        <f>IF('Indicator Date hidden'!BW36="x","x",$BW$3-'Indicator Date hidden'!BW36)</f>
        <v>0</v>
      </c>
      <c r="BX36" s="184">
        <f>IF('Indicator Date hidden'!BX36="x","x",$BX$3-'Indicator Date hidden'!BX36)</f>
        <v>0</v>
      </c>
      <c r="BY36" s="184">
        <f>IF('Indicator Date hidden'!BY36="x","x",$BY$3-'Indicator Date hidden'!BY36)</f>
        <v>0</v>
      </c>
      <c r="BZ36" s="184">
        <f>IF('Indicator Date hidden'!BZ36="x","x",$BZ$3-'Indicator Date hidden'!BZ36)</f>
        <v>3</v>
      </c>
      <c r="CA36" s="184">
        <f>IF('Indicator Date hidden'!CA36="x","x",$CA$3-'Indicator Date hidden'!CA36)</f>
        <v>2</v>
      </c>
      <c r="CB36" s="184">
        <f>IF('Indicator Date hidden'!CB36="x","x",$CB$3-'Indicator Date hidden'!CB36)</f>
        <v>0</v>
      </c>
      <c r="CC36" s="184">
        <f>IF('Indicator Date hidden'!CC36="x","x",$CC$3-'Indicator Date hidden'!CC36)</f>
        <v>2</v>
      </c>
      <c r="CD36" s="184">
        <f>IF('Indicator Date hidden'!CD36="x","x",$CD$3-'Indicator Date hidden'!CD36)</f>
        <v>0</v>
      </c>
      <c r="CE36" s="184">
        <f>IF('Indicator Date hidden'!CE36="x","x",$CE$3-'Indicator Date hidden'!CE36)</f>
        <v>0</v>
      </c>
      <c r="CF36" s="184">
        <f>IF('Indicator Date hidden'!CF36="x","x",$CF$3-'Indicator Date hidden'!CF36)</f>
        <v>0</v>
      </c>
      <c r="CG36" s="185">
        <f t="shared" si="0"/>
        <v>35</v>
      </c>
      <c r="CH36" s="186">
        <f t="shared" si="4"/>
        <v>0.43209876543209874</v>
      </c>
      <c r="CI36" s="185">
        <f t="shared" si="1"/>
        <v>12</v>
      </c>
      <c r="CJ36" s="186">
        <f t="shared" si="2"/>
        <v>1.3498971154211057</v>
      </c>
      <c r="CK36" s="187">
        <f t="shared" si="3"/>
        <v>0</v>
      </c>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7"/>
  <sheetViews>
    <sheetView showGridLines="0" workbookViewId="0">
      <pane xSplit="3" ySplit="4" topLeftCell="D5" activePane="bottomRight" state="frozen"/>
      <selection activeCell="P7" sqref="P7"/>
      <selection pane="topRight" activeCell="P7" sqref="P7"/>
      <selection pane="bottomLeft" activeCell="P7" sqref="P7"/>
      <selection pane="bottomRight" activeCell="BC15" sqref="BC15"/>
    </sheetView>
  </sheetViews>
  <sheetFormatPr defaultColWidth="9.140625" defaultRowHeight="15" x14ac:dyDescent="0.25"/>
  <cols>
    <col min="1" max="1" width="15.1406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row>
    <row r="2" spans="1:85" s="15" customFormat="1" ht="121.5" customHeight="1" x14ac:dyDescent="0.2">
      <c r="A2" s="15" t="s">
        <v>594</v>
      </c>
      <c r="B2" s="131" t="s">
        <v>75</v>
      </c>
      <c r="C2" s="132" t="s">
        <v>64</v>
      </c>
      <c r="D2" s="241" t="s">
        <v>121</v>
      </c>
      <c r="E2" s="241" t="s">
        <v>122</v>
      </c>
      <c r="F2" s="241" t="s">
        <v>454</v>
      </c>
      <c r="G2" s="241" t="s">
        <v>455</v>
      </c>
      <c r="H2" s="241" t="s">
        <v>456</v>
      </c>
      <c r="I2" s="241" t="s">
        <v>457</v>
      </c>
      <c r="J2" s="241" t="s">
        <v>463</v>
      </c>
      <c r="K2" s="241" t="s">
        <v>422</v>
      </c>
      <c r="L2" s="241" t="s">
        <v>423</v>
      </c>
      <c r="M2" s="241" t="s">
        <v>595</v>
      </c>
      <c r="N2" s="241" t="s">
        <v>603</v>
      </c>
      <c r="O2" s="241" t="s">
        <v>604</v>
      </c>
      <c r="P2" s="241" t="s">
        <v>605</v>
      </c>
      <c r="Q2" s="241" t="s">
        <v>403</v>
      </c>
      <c r="R2" s="241" t="s">
        <v>440</v>
      </c>
      <c r="S2" s="241" t="s">
        <v>532</v>
      </c>
      <c r="T2" s="241" t="s">
        <v>533</v>
      </c>
      <c r="U2" s="241" t="s">
        <v>609</v>
      </c>
      <c r="V2" s="241" t="s">
        <v>608</v>
      </c>
      <c r="W2" s="241" t="s">
        <v>937</v>
      </c>
      <c r="X2" s="241" t="s">
        <v>81</v>
      </c>
      <c r="Y2" s="241" t="s">
        <v>985</v>
      </c>
      <c r="Z2" s="241" t="s">
        <v>986</v>
      </c>
      <c r="AA2" s="241" t="s">
        <v>611</v>
      </c>
      <c r="AB2" s="241" t="s">
        <v>615</v>
      </c>
      <c r="AC2" s="241" t="s">
        <v>618</v>
      </c>
      <c r="AD2" s="241" t="s">
        <v>621</v>
      </c>
      <c r="AE2" s="241" t="s">
        <v>163</v>
      </c>
      <c r="AF2" s="241" t="s">
        <v>629</v>
      </c>
      <c r="AG2" s="241" t="s">
        <v>631</v>
      </c>
      <c r="AH2" s="241" t="s">
        <v>489</v>
      </c>
      <c r="AI2" s="241" t="s">
        <v>161</v>
      </c>
      <c r="AJ2" s="241" t="s">
        <v>666</v>
      </c>
      <c r="AK2" s="241" t="s">
        <v>497</v>
      </c>
      <c r="AL2" s="241" t="s">
        <v>93</v>
      </c>
      <c r="AM2" s="241" t="s">
        <v>627</v>
      </c>
      <c r="AN2" s="241" t="s">
        <v>162</v>
      </c>
      <c r="AO2" s="241" t="s">
        <v>667</v>
      </c>
      <c r="AP2" s="241" t="s">
        <v>668</v>
      </c>
      <c r="AQ2" s="241" t="s">
        <v>548</v>
      </c>
      <c r="AR2" s="241" t="s">
        <v>80</v>
      </c>
      <c r="AS2" s="241" t="s">
        <v>164</v>
      </c>
      <c r="AT2" s="241" t="s">
        <v>614</v>
      </c>
      <c r="AU2" s="241" t="s">
        <v>165</v>
      </c>
      <c r="AV2" s="241" t="s">
        <v>165</v>
      </c>
      <c r="AW2" s="241" t="s">
        <v>165</v>
      </c>
      <c r="AX2" s="241" t="s">
        <v>166</v>
      </c>
      <c r="AY2" s="241" t="s">
        <v>167</v>
      </c>
      <c r="AZ2" s="241" t="s">
        <v>87</v>
      </c>
      <c r="BA2" s="241" t="s">
        <v>634</v>
      </c>
      <c r="BB2" s="241" t="s">
        <v>636</v>
      </c>
      <c r="BC2" s="241" t="s">
        <v>103</v>
      </c>
      <c r="BD2" s="241" t="s">
        <v>104</v>
      </c>
      <c r="BE2" s="241" t="s">
        <v>1014</v>
      </c>
      <c r="BF2" s="241" t="s">
        <v>105</v>
      </c>
      <c r="BG2" s="241" t="s">
        <v>106</v>
      </c>
      <c r="BH2" s="241" t="s">
        <v>126</v>
      </c>
      <c r="BI2" s="241" t="s">
        <v>640</v>
      </c>
      <c r="BJ2" s="241" t="s">
        <v>66</v>
      </c>
      <c r="BK2" s="241" t="s">
        <v>94</v>
      </c>
      <c r="BL2" s="241" t="s">
        <v>648</v>
      </c>
      <c r="BM2" s="241" t="s">
        <v>652</v>
      </c>
      <c r="BN2" s="241" t="s">
        <v>653</v>
      </c>
      <c r="BO2" s="241" t="s">
        <v>655</v>
      </c>
      <c r="BP2" s="241" t="s">
        <v>67</v>
      </c>
      <c r="BQ2" s="241" t="s">
        <v>68</v>
      </c>
      <c r="BR2" s="241" t="s">
        <v>69</v>
      </c>
      <c r="BS2" s="241" t="s">
        <v>460</v>
      </c>
      <c r="BT2" s="241" t="s">
        <v>83</v>
      </c>
      <c r="BU2" s="241" t="s">
        <v>82</v>
      </c>
      <c r="BV2" s="241" t="s">
        <v>659</v>
      </c>
      <c r="BW2" s="241" t="s">
        <v>660</v>
      </c>
      <c r="BX2" s="241" t="s">
        <v>677</v>
      </c>
      <c r="BY2" s="241" t="s">
        <v>676</v>
      </c>
      <c r="BZ2" s="241" t="s">
        <v>681</v>
      </c>
      <c r="CA2" s="241" t="s">
        <v>679</v>
      </c>
      <c r="CB2" s="241" t="s">
        <v>678</v>
      </c>
      <c r="CC2" s="241" t="s">
        <v>491</v>
      </c>
      <c r="CD2" s="241" t="s">
        <v>513</v>
      </c>
      <c r="CE2" s="241" t="s">
        <v>535</v>
      </c>
      <c r="CF2" s="241" t="s">
        <v>400</v>
      </c>
    </row>
    <row r="3" spans="1:85" x14ac:dyDescent="0.25">
      <c r="B3" s="120" t="s">
        <v>169</v>
      </c>
      <c r="C3" s="102"/>
      <c r="D3" s="144">
        <v>2014</v>
      </c>
      <c r="E3" s="144">
        <v>2014</v>
      </c>
      <c r="F3" s="144">
        <v>2014</v>
      </c>
      <c r="G3" s="144">
        <v>2014</v>
      </c>
      <c r="H3" s="144">
        <v>2014</v>
      </c>
      <c r="I3" s="144">
        <v>2014</v>
      </c>
      <c r="J3" s="144">
        <v>2014</v>
      </c>
      <c r="K3" s="144" t="s">
        <v>537</v>
      </c>
      <c r="L3" s="144" t="s">
        <v>537</v>
      </c>
      <c r="M3" s="144" t="s">
        <v>596</v>
      </c>
      <c r="N3" s="144">
        <v>2011</v>
      </c>
      <c r="O3" s="144">
        <v>2011</v>
      </c>
      <c r="P3" s="144" t="s">
        <v>606</v>
      </c>
      <c r="Q3" s="144">
        <v>2016</v>
      </c>
      <c r="R3" s="144">
        <v>2016</v>
      </c>
      <c r="S3" s="144">
        <v>2015</v>
      </c>
      <c r="T3" s="144">
        <v>2015</v>
      </c>
      <c r="U3" s="103" t="s">
        <v>584</v>
      </c>
      <c r="V3" s="103" t="s">
        <v>584</v>
      </c>
      <c r="W3" s="103">
        <v>2014</v>
      </c>
      <c r="X3" s="144">
        <v>2014</v>
      </c>
      <c r="Y3" s="144" t="s">
        <v>534</v>
      </c>
      <c r="Z3" s="144" t="s">
        <v>534</v>
      </c>
      <c r="AA3" s="103" t="s">
        <v>612</v>
      </c>
      <c r="AB3" s="144"/>
      <c r="AC3" s="144"/>
      <c r="AD3" s="144"/>
      <c r="AE3" s="144">
        <v>2015</v>
      </c>
      <c r="AF3" s="103" t="s">
        <v>628</v>
      </c>
      <c r="AG3" s="103" t="s">
        <v>632</v>
      </c>
      <c r="AH3" s="144" t="s">
        <v>496</v>
      </c>
      <c r="AI3" s="144">
        <v>2014</v>
      </c>
      <c r="AJ3" s="144">
        <v>2015</v>
      </c>
      <c r="AK3" s="144">
        <v>2014</v>
      </c>
      <c r="AL3" s="144">
        <v>2014</v>
      </c>
      <c r="AM3" s="103">
        <v>2015</v>
      </c>
      <c r="AN3" s="144">
        <v>2014</v>
      </c>
      <c r="AO3" s="103">
        <v>2014</v>
      </c>
      <c r="AP3" s="103">
        <v>2014</v>
      </c>
      <c r="AQ3" s="144">
        <v>2015</v>
      </c>
      <c r="AR3" s="144">
        <v>2014</v>
      </c>
      <c r="AS3" s="144" t="s">
        <v>530</v>
      </c>
      <c r="AT3" s="103">
        <v>2014</v>
      </c>
      <c r="AU3" s="144">
        <v>2014</v>
      </c>
      <c r="AV3" s="144">
        <v>2015</v>
      </c>
      <c r="AW3" s="144">
        <v>2016</v>
      </c>
      <c r="AX3" s="144">
        <v>2016</v>
      </c>
      <c r="AY3" s="144">
        <v>2016</v>
      </c>
      <c r="AZ3" s="144">
        <v>2015</v>
      </c>
      <c r="BA3" s="103">
        <v>2014</v>
      </c>
      <c r="BB3" s="103">
        <v>2015</v>
      </c>
      <c r="BC3" s="144" t="s">
        <v>490</v>
      </c>
      <c r="BD3" s="144" t="s">
        <v>490</v>
      </c>
      <c r="BE3" s="103">
        <v>2011</v>
      </c>
      <c r="BF3" s="144">
        <v>2014</v>
      </c>
      <c r="BG3" s="144">
        <v>2014</v>
      </c>
      <c r="BH3" s="144" t="s">
        <v>531</v>
      </c>
      <c r="BI3" s="103" t="s">
        <v>642</v>
      </c>
      <c r="BJ3" s="144">
        <v>2014</v>
      </c>
      <c r="BK3" s="144">
        <v>2015</v>
      </c>
      <c r="BL3" s="103" t="s">
        <v>649</v>
      </c>
      <c r="BM3" s="103">
        <v>2015</v>
      </c>
      <c r="BN3" s="103" t="s">
        <v>712</v>
      </c>
      <c r="BO3" s="103">
        <v>2016</v>
      </c>
      <c r="BP3" s="144">
        <v>2012</v>
      </c>
      <c r="BQ3" s="144">
        <v>2014</v>
      </c>
      <c r="BR3" s="144">
        <v>2014</v>
      </c>
      <c r="BS3" s="144">
        <v>2014</v>
      </c>
      <c r="BT3" s="144">
        <v>2015</v>
      </c>
      <c r="BU3" s="144">
        <v>2015</v>
      </c>
      <c r="BV3" s="103">
        <v>2013</v>
      </c>
      <c r="BW3" s="103">
        <v>2013</v>
      </c>
      <c r="BX3" s="103" t="s">
        <v>649</v>
      </c>
      <c r="BY3" s="103" t="s">
        <v>690</v>
      </c>
      <c r="BZ3" s="103" t="s">
        <v>688</v>
      </c>
      <c r="CA3" s="103" t="s">
        <v>682</v>
      </c>
      <c r="CB3" s="103" t="s">
        <v>645</v>
      </c>
      <c r="CC3" s="144">
        <v>2015</v>
      </c>
      <c r="CD3" s="144">
        <v>2015</v>
      </c>
      <c r="CE3" s="144">
        <v>2014</v>
      </c>
      <c r="CF3" s="144">
        <v>2014</v>
      </c>
    </row>
    <row r="4" spans="1:85" x14ac:dyDescent="0.25">
      <c r="B4" s="121" t="s">
        <v>123</v>
      </c>
      <c r="C4" s="102"/>
      <c r="D4" s="103" t="s">
        <v>536</v>
      </c>
      <c r="E4" s="103" t="s">
        <v>536</v>
      </c>
      <c r="F4" s="103" t="s">
        <v>536</v>
      </c>
      <c r="G4" s="103" t="s">
        <v>536</v>
      </c>
      <c r="H4" s="103" t="s">
        <v>536</v>
      </c>
      <c r="I4" s="103" t="s">
        <v>536</v>
      </c>
      <c r="J4" s="103" t="s">
        <v>536</v>
      </c>
      <c r="K4" s="103" t="s">
        <v>536</v>
      </c>
      <c r="L4" s="103" t="s">
        <v>536</v>
      </c>
      <c r="M4" s="103" t="s">
        <v>536</v>
      </c>
      <c r="N4" s="103" t="s">
        <v>536</v>
      </c>
      <c r="O4" s="103" t="s">
        <v>536</v>
      </c>
      <c r="P4" s="103" t="s">
        <v>536</v>
      </c>
      <c r="Q4" s="103" t="s">
        <v>536</v>
      </c>
      <c r="R4" s="103" t="s">
        <v>536</v>
      </c>
      <c r="S4" s="103" t="s">
        <v>536</v>
      </c>
      <c r="T4" s="103" t="s">
        <v>536</v>
      </c>
      <c r="U4" s="103" t="s">
        <v>536</v>
      </c>
      <c r="V4" s="103" t="s">
        <v>536</v>
      </c>
      <c r="W4" s="103" t="s">
        <v>536</v>
      </c>
      <c r="X4" s="103" t="s">
        <v>536</v>
      </c>
      <c r="Y4" s="103" t="s">
        <v>536</v>
      </c>
      <c r="Z4" s="103" t="s">
        <v>536</v>
      </c>
      <c r="AA4" s="103" t="s">
        <v>536</v>
      </c>
      <c r="AB4" s="103"/>
      <c r="AC4" s="103"/>
      <c r="AD4" s="103"/>
      <c r="AE4" s="103" t="s">
        <v>536</v>
      </c>
      <c r="AF4" s="103" t="s">
        <v>536</v>
      </c>
      <c r="AG4" s="103" t="s">
        <v>536</v>
      </c>
      <c r="AH4" s="103" t="s">
        <v>536</v>
      </c>
      <c r="AI4" s="103" t="s">
        <v>536</v>
      </c>
      <c r="AJ4" s="103" t="s">
        <v>536</v>
      </c>
      <c r="AK4" s="103" t="s">
        <v>536</v>
      </c>
      <c r="AL4" s="103" t="s">
        <v>536</v>
      </c>
      <c r="AM4" s="103" t="s">
        <v>536</v>
      </c>
      <c r="AN4" s="103" t="s">
        <v>536</v>
      </c>
      <c r="AO4" s="103" t="s">
        <v>536</v>
      </c>
      <c r="AP4" s="103" t="s">
        <v>536</v>
      </c>
      <c r="AQ4" s="103" t="s">
        <v>536</v>
      </c>
      <c r="AR4" s="103" t="s">
        <v>536</v>
      </c>
      <c r="AS4" s="103" t="s">
        <v>536</v>
      </c>
      <c r="AT4" s="103" t="s">
        <v>536</v>
      </c>
      <c r="AU4" s="103" t="s">
        <v>536</v>
      </c>
      <c r="AV4" s="103" t="s">
        <v>536</v>
      </c>
      <c r="AW4" s="103" t="s">
        <v>536</v>
      </c>
      <c r="AX4" s="103" t="s">
        <v>536</v>
      </c>
      <c r="AY4" s="103" t="s">
        <v>536</v>
      </c>
      <c r="AZ4" s="103" t="s">
        <v>536</v>
      </c>
      <c r="BA4" s="103" t="s">
        <v>536</v>
      </c>
      <c r="BB4" s="103" t="s">
        <v>536</v>
      </c>
      <c r="BC4" s="103" t="s">
        <v>536</v>
      </c>
      <c r="BD4" s="103" t="s">
        <v>536</v>
      </c>
      <c r="BE4" s="103" t="s">
        <v>536</v>
      </c>
      <c r="BF4" s="103" t="s">
        <v>536</v>
      </c>
      <c r="BG4" s="103" t="s">
        <v>536</v>
      </c>
      <c r="BH4" s="103" t="s">
        <v>536</v>
      </c>
      <c r="BI4" s="103" t="s">
        <v>536</v>
      </c>
      <c r="BJ4" s="103" t="s">
        <v>536</v>
      </c>
      <c r="BK4" s="103" t="s">
        <v>536</v>
      </c>
      <c r="BL4" s="103" t="s">
        <v>536</v>
      </c>
      <c r="BM4" s="103" t="s">
        <v>536</v>
      </c>
      <c r="BN4" s="103" t="s">
        <v>536</v>
      </c>
      <c r="BO4" s="103" t="s">
        <v>536</v>
      </c>
      <c r="BP4" s="103" t="s">
        <v>536</v>
      </c>
      <c r="BQ4" s="103" t="s">
        <v>536</v>
      </c>
      <c r="BR4" s="103" t="s">
        <v>536</v>
      </c>
      <c r="BS4" s="103" t="s">
        <v>536</v>
      </c>
      <c r="BT4" s="103" t="s">
        <v>536</v>
      </c>
      <c r="BU4" s="103" t="s">
        <v>536</v>
      </c>
      <c r="BV4" s="103" t="s">
        <v>536</v>
      </c>
      <c r="BW4" s="103" t="s">
        <v>536</v>
      </c>
      <c r="BX4" s="103" t="s">
        <v>536</v>
      </c>
      <c r="BY4" s="103" t="s">
        <v>536</v>
      </c>
      <c r="BZ4" s="103" t="s">
        <v>536</v>
      </c>
      <c r="CA4" s="103" t="s">
        <v>536</v>
      </c>
      <c r="CB4" s="103" t="s">
        <v>536</v>
      </c>
      <c r="CC4" s="103" t="s">
        <v>536</v>
      </c>
      <c r="CD4" s="103" t="s">
        <v>536</v>
      </c>
      <c r="CE4" s="103" t="s">
        <v>536</v>
      </c>
      <c r="CF4" s="103" t="s">
        <v>536</v>
      </c>
    </row>
    <row r="5" spans="1:85" x14ac:dyDescent="0.25">
      <c r="A5" s="3" t="str">
        <f>VLOOKUP(C5,Regions!B$3:H$35,7,FALSE)</f>
        <v>Caribbean</v>
      </c>
      <c r="B5" s="119" t="s">
        <v>1</v>
      </c>
      <c r="C5" s="102" t="s">
        <v>0</v>
      </c>
      <c r="D5" s="148"/>
      <c r="E5" s="148"/>
      <c r="F5" s="148"/>
      <c r="G5" s="148"/>
      <c r="H5" s="148"/>
      <c r="I5" s="148"/>
      <c r="J5" s="148"/>
      <c r="K5" s="148"/>
      <c r="L5" s="148"/>
      <c r="M5" s="148"/>
      <c r="N5" s="148"/>
      <c r="O5" s="148"/>
      <c r="P5" s="148"/>
      <c r="Q5" s="148"/>
      <c r="R5" s="148"/>
      <c r="S5" s="148"/>
      <c r="T5" s="148"/>
      <c r="U5" s="148"/>
      <c r="V5" s="148"/>
      <c r="W5" s="148"/>
      <c r="X5" s="150" t="str">
        <f>IF(ISNUMBER('Indicator Data'!X5),"","Imputed using GDP p.c.")</f>
        <v/>
      </c>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t="s">
        <v>574</v>
      </c>
      <c r="BD5" s="148" t="s">
        <v>574</v>
      </c>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99"/>
    </row>
    <row r="6" spans="1:85" x14ac:dyDescent="0.25">
      <c r="A6" s="3" t="str">
        <f>VLOOKUP(C6,Regions!B$3:H$35,7,FALSE)</f>
        <v>Caribbean</v>
      </c>
      <c r="B6" s="119" t="s">
        <v>5</v>
      </c>
      <c r="C6" s="102" t="s">
        <v>4</v>
      </c>
      <c r="D6" s="148"/>
      <c r="E6" s="148"/>
      <c r="F6" s="148"/>
      <c r="G6" s="148"/>
      <c r="H6" s="148"/>
      <c r="I6" s="148"/>
      <c r="J6" s="148"/>
      <c r="K6" s="148"/>
      <c r="L6" s="148"/>
      <c r="M6" s="148"/>
      <c r="N6" s="148"/>
      <c r="O6" s="148"/>
      <c r="P6" s="148"/>
      <c r="Q6" s="148"/>
      <c r="R6" s="148"/>
      <c r="S6" s="148"/>
      <c r="T6" s="148"/>
      <c r="U6" s="148"/>
      <c r="V6" s="148"/>
      <c r="W6" s="148"/>
      <c r="X6" s="150" t="str">
        <f>IF(ISNUMBER('Indicator Data'!X6),"","Imputed using GDP p.c.")</f>
        <v/>
      </c>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t="s">
        <v>573</v>
      </c>
      <c r="BD6" s="148" t="s">
        <v>573</v>
      </c>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99"/>
    </row>
    <row r="7" spans="1:85" x14ac:dyDescent="0.25">
      <c r="A7" s="3" t="str">
        <f>VLOOKUP(C7,Regions!B$3:H$35,7,FALSE)</f>
        <v>Caribbean</v>
      </c>
      <c r="B7" s="119" t="s">
        <v>7</v>
      </c>
      <c r="C7" s="102" t="s">
        <v>6</v>
      </c>
      <c r="D7" s="148"/>
      <c r="E7" s="148"/>
      <c r="F7" s="148"/>
      <c r="G7" s="148"/>
      <c r="H7" s="148"/>
      <c r="I7" s="148"/>
      <c r="J7" s="148"/>
      <c r="K7" s="148"/>
      <c r="L7" s="148"/>
      <c r="M7" s="148"/>
      <c r="N7" s="148"/>
      <c r="O7" s="148"/>
      <c r="P7" s="148"/>
      <c r="Q7" s="148"/>
      <c r="R7" s="148"/>
      <c r="S7" s="148"/>
      <c r="T7" s="148"/>
      <c r="U7" s="148"/>
      <c r="V7" s="148"/>
      <c r="W7" s="148"/>
      <c r="X7" s="150" t="str">
        <f>IF(ISNUMBER('Indicator Data'!X7),"","Imputed using GDP p.c.")</f>
        <v/>
      </c>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99"/>
    </row>
    <row r="8" spans="1:85" x14ac:dyDescent="0.25">
      <c r="A8" s="3" t="str">
        <f>VLOOKUP(C8,Regions!B$3:H$35,7,FALSE)</f>
        <v>Caribbean</v>
      </c>
      <c r="B8" s="119" t="s">
        <v>20</v>
      </c>
      <c r="C8" s="102" t="s">
        <v>19</v>
      </c>
      <c r="D8" s="148"/>
      <c r="E8" s="148"/>
      <c r="F8" s="148"/>
      <c r="G8" s="148"/>
      <c r="H8" s="148"/>
      <c r="I8" s="148"/>
      <c r="J8" s="148"/>
      <c r="K8" s="148"/>
      <c r="L8" s="148"/>
      <c r="M8" s="148"/>
      <c r="N8" s="148"/>
      <c r="O8" s="148"/>
      <c r="P8" s="148"/>
      <c r="Q8" s="148"/>
      <c r="R8" s="148"/>
      <c r="S8" s="148"/>
      <c r="T8" s="148"/>
      <c r="U8" s="148"/>
      <c r="V8" s="148"/>
      <c r="W8" s="148"/>
      <c r="X8" s="150" t="str">
        <f>IF(ISNUMBER('Indicator Data'!X8),"","Imputed using GDP p.c.")</f>
        <v/>
      </c>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99"/>
    </row>
    <row r="9" spans="1:85" x14ac:dyDescent="0.25">
      <c r="A9" s="3" t="str">
        <f>VLOOKUP(C9,Regions!B$3:H$35,7,FALSE)</f>
        <v>Caribbean</v>
      </c>
      <c r="B9" s="119" t="s">
        <v>22</v>
      </c>
      <c r="C9" s="102" t="s">
        <v>21</v>
      </c>
      <c r="D9" s="148"/>
      <c r="E9" s="148"/>
      <c r="F9" s="148"/>
      <c r="G9" s="148"/>
      <c r="H9" s="148"/>
      <c r="I9" s="148"/>
      <c r="J9" s="148"/>
      <c r="K9" s="148"/>
      <c r="L9" s="148"/>
      <c r="M9" s="148"/>
      <c r="N9" s="148"/>
      <c r="O9" s="148"/>
      <c r="P9" s="148"/>
      <c r="Q9" s="148"/>
      <c r="R9" s="148"/>
      <c r="S9" s="148"/>
      <c r="T9" s="148"/>
      <c r="U9" s="148"/>
      <c r="V9" s="148"/>
      <c r="W9" s="148"/>
      <c r="X9" s="150" t="str">
        <f>IF(ISNUMBER('Indicator Data'!X9),"","Imputed using GDP p.c.")</f>
        <v/>
      </c>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t="s">
        <v>574</v>
      </c>
      <c r="BD9" s="148" t="s">
        <v>574</v>
      </c>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99"/>
    </row>
    <row r="10" spans="1:85" x14ac:dyDescent="0.25">
      <c r="A10" s="3" t="str">
        <f>VLOOKUP(C10,Regions!B$3:H$35,7,FALSE)</f>
        <v>Caribbean</v>
      </c>
      <c r="B10" s="119" t="s">
        <v>24</v>
      </c>
      <c r="C10" s="102" t="s">
        <v>23</v>
      </c>
      <c r="D10" s="148"/>
      <c r="E10" s="148"/>
      <c r="F10" s="148"/>
      <c r="G10" s="148"/>
      <c r="H10" s="148"/>
      <c r="I10" s="148"/>
      <c r="J10" s="148"/>
      <c r="K10" s="148"/>
      <c r="L10" s="148"/>
      <c r="M10" s="148"/>
      <c r="N10" s="148"/>
      <c r="O10" s="148"/>
      <c r="P10" s="148"/>
      <c r="Q10" s="148"/>
      <c r="R10" s="148"/>
      <c r="S10" s="148"/>
      <c r="T10" s="148"/>
      <c r="U10" s="148"/>
      <c r="V10" s="148"/>
      <c r="W10" s="148"/>
      <c r="X10" s="150" t="str">
        <f>IF(ISNUMBER('Indicator Data'!X10),"","Imputed using GDP p.c.")</f>
        <v/>
      </c>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99"/>
    </row>
    <row r="11" spans="1:85" x14ac:dyDescent="0.25">
      <c r="A11" s="3" t="str">
        <f>VLOOKUP(C11,Regions!B$3:H$35,7,FALSE)</f>
        <v>Caribbean</v>
      </c>
      <c r="B11" s="119" t="s">
        <v>30</v>
      </c>
      <c r="C11" s="102" t="s">
        <v>29</v>
      </c>
      <c r="D11" s="148"/>
      <c r="E11" s="148"/>
      <c r="F11" s="148"/>
      <c r="G11" s="148"/>
      <c r="H11" s="148"/>
      <c r="I11" s="148"/>
      <c r="J11" s="148"/>
      <c r="K11" s="148"/>
      <c r="L11" s="148"/>
      <c r="M11" s="148"/>
      <c r="N11" s="148"/>
      <c r="O11" s="148"/>
      <c r="P11" s="148"/>
      <c r="Q11" s="148"/>
      <c r="R11" s="148"/>
      <c r="S11" s="148"/>
      <c r="T11" s="148"/>
      <c r="U11" s="148"/>
      <c r="V11" s="148"/>
      <c r="W11" s="148"/>
      <c r="X11" s="150" t="str">
        <f>IF(ISNUMBER('Indicator Data'!X11),"","Imputed using GDP p.c.")</f>
        <v/>
      </c>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t="s">
        <v>574</v>
      </c>
      <c r="BD11" s="148" t="s">
        <v>574</v>
      </c>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99"/>
    </row>
    <row r="12" spans="1:85" x14ac:dyDescent="0.25">
      <c r="A12" s="3" t="str">
        <f>VLOOKUP(C12,Regions!B$3:H$35,7,FALSE)</f>
        <v>Caribbean</v>
      </c>
      <c r="B12" s="119" t="s">
        <v>36</v>
      </c>
      <c r="C12" s="102" t="s">
        <v>35</v>
      </c>
      <c r="D12" s="148"/>
      <c r="E12" s="148"/>
      <c r="F12" s="148"/>
      <c r="G12" s="148"/>
      <c r="H12" s="148"/>
      <c r="I12" s="148"/>
      <c r="J12" s="148"/>
      <c r="K12" s="148"/>
      <c r="L12" s="148"/>
      <c r="M12" s="148"/>
      <c r="N12" s="148"/>
      <c r="O12" s="148"/>
      <c r="P12" s="148"/>
      <c r="Q12" s="148"/>
      <c r="R12" s="148"/>
      <c r="S12" s="148"/>
      <c r="T12" s="148"/>
      <c r="U12" s="148"/>
      <c r="V12" s="148"/>
      <c r="W12" s="148"/>
      <c r="X12" s="150" t="str">
        <f>IF(ISNUMBER('Indicator Data'!X12),"","Imputed using GDP p.c.")</f>
        <v/>
      </c>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99"/>
    </row>
    <row r="13" spans="1:85" x14ac:dyDescent="0.25">
      <c r="A13" s="3" t="str">
        <f>VLOOKUP(C13,Regions!B$3:H$35,7,FALSE)</f>
        <v>Caribbean</v>
      </c>
      <c r="B13" s="119" t="s">
        <v>40</v>
      </c>
      <c r="C13" s="102" t="s">
        <v>39</v>
      </c>
      <c r="D13" s="148"/>
      <c r="E13" s="148"/>
      <c r="F13" s="148"/>
      <c r="G13" s="148"/>
      <c r="H13" s="148"/>
      <c r="I13" s="148"/>
      <c r="J13" s="148"/>
      <c r="K13" s="148"/>
      <c r="L13" s="148"/>
      <c r="M13" s="148"/>
      <c r="N13" s="148"/>
      <c r="O13" s="148"/>
      <c r="P13" s="148"/>
      <c r="Q13" s="148"/>
      <c r="R13" s="148"/>
      <c r="S13" s="148"/>
      <c r="T13" s="148"/>
      <c r="U13" s="148"/>
      <c r="V13" s="148"/>
      <c r="W13" s="148"/>
      <c r="X13" s="150" t="str">
        <f>IF(ISNUMBER('Indicator Data'!X13),"","Imputed using GDP p.c.")</f>
        <v/>
      </c>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99"/>
    </row>
    <row r="14" spans="1:85" x14ac:dyDescent="0.25">
      <c r="A14" s="3" t="str">
        <f>VLOOKUP(C14,Regions!B$3:H$35,7,FALSE)</f>
        <v>Caribbean</v>
      </c>
      <c r="B14" s="119" t="s">
        <v>52</v>
      </c>
      <c r="C14" s="102" t="s">
        <v>51</v>
      </c>
      <c r="D14" s="148"/>
      <c r="E14" s="148"/>
      <c r="F14" s="148"/>
      <c r="G14" s="148"/>
      <c r="H14" s="148"/>
      <c r="I14" s="148"/>
      <c r="J14" s="148"/>
      <c r="K14" s="148"/>
      <c r="L14" s="148"/>
      <c r="M14" s="148"/>
      <c r="N14" s="148"/>
      <c r="O14" s="148"/>
      <c r="P14" s="148"/>
      <c r="Q14" s="148"/>
      <c r="R14" s="148"/>
      <c r="S14" s="148"/>
      <c r="T14" s="148"/>
      <c r="U14" s="148"/>
      <c r="V14" s="148"/>
      <c r="W14" s="148"/>
      <c r="X14" s="150" t="str">
        <f>IF(ISNUMBER('Indicator Data'!X14),"","Imputed using GDP p.c.")</f>
        <v/>
      </c>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t="s">
        <v>574</v>
      </c>
      <c r="BD14" s="148" t="s">
        <v>574</v>
      </c>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99"/>
    </row>
    <row r="15" spans="1:85" x14ac:dyDescent="0.25">
      <c r="A15" s="3" t="str">
        <f>VLOOKUP(C15,Regions!B$3:H$35,7,FALSE)</f>
        <v>Caribbean</v>
      </c>
      <c r="B15" s="119" t="s">
        <v>54</v>
      </c>
      <c r="C15" s="102" t="s">
        <v>53</v>
      </c>
      <c r="D15" s="148"/>
      <c r="E15" s="148"/>
      <c r="F15" s="148"/>
      <c r="G15" s="148"/>
      <c r="H15" s="148"/>
      <c r="I15" s="148"/>
      <c r="J15" s="148"/>
      <c r="K15" s="148"/>
      <c r="L15" s="148"/>
      <c r="M15" s="148"/>
      <c r="N15" s="148"/>
      <c r="O15" s="148"/>
      <c r="P15" s="148"/>
      <c r="Q15" s="148"/>
      <c r="R15" s="148"/>
      <c r="S15" s="148"/>
      <c r="T15" s="148"/>
      <c r="U15" s="148"/>
      <c r="V15" s="148"/>
      <c r="W15" s="148"/>
      <c r="X15" s="150" t="str">
        <f>IF(ISNUMBER('Indicator Data'!X15),"","Imputed using GDP p.c.")</f>
        <v/>
      </c>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t="s">
        <v>574</v>
      </c>
      <c r="BD15" s="148" t="s">
        <v>574</v>
      </c>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99"/>
    </row>
    <row r="16" spans="1:85" x14ac:dyDescent="0.25">
      <c r="A16" s="3" t="str">
        <f>VLOOKUP(C16,Regions!B$3:H$35,7,FALSE)</f>
        <v>Caribbean</v>
      </c>
      <c r="B16" s="119" t="s">
        <v>56</v>
      </c>
      <c r="C16" s="102" t="s">
        <v>55</v>
      </c>
      <c r="D16" s="148"/>
      <c r="E16" s="148"/>
      <c r="F16" s="148"/>
      <c r="G16" s="148"/>
      <c r="H16" s="148"/>
      <c r="I16" s="148"/>
      <c r="J16" s="148"/>
      <c r="K16" s="148"/>
      <c r="L16" s="148"/>
      <c r="M16" s="148"/>
      <c r="N16" s="148"/>
      <c r="O16" s="148"/>
      <c r="P16" s="148"/>
      <c r="Q16" s="148"/>
      <c r="R16" s="148"/>
      <c r="S16" s="148"/>
      <c r="T16" s="148"/>
      <c r="U16" s="148"/>
      <c r="V16" s="148"/>
      <c r="W16" s="148"/>
      <c r="X16" s="150" t="str">
        <f>IF(ISNUMBER('Indicator Data'!X16),"","Imputed using GDP p.c.")</f>
        <v/>
      </c>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99"/>
    </row>
    <row r="17" spans="1:85" x14ac:dyDescent="0.25">
      <c r="A17" s="3" t="str">
        <f>VLOOKUP(C17,Regions!B$3:H$35,7,FALSE)</f>
        <v>Caribbean</v>
      </c>
      <c r="B17" s="119" t="s">
        <v>60</v>
      </c>
      <c r="C17" s="102" t="s">
        <v>59</v>
      </c>
      <c r="D17" s="148"/>
      <c r="E17" s="148"/>
      <c r="F17" s="148"/>
      <c r="G17" s="148"/>
      <c r="H17" s="148"/>
      <c r="I17" s="148"/>
      <c r="J17" s="148"/>
      <c r="K17" s="148"/>
      <c r="L17" s="148"/>
      <c r="M17" s="148"/>
      <c r="N17" s="148"/>
      <c r="O17" s="148"/>
      <c r="P17" s="148"/>
      <c r="Q17" s="148"/>
      <c r="R17" s="148"/>
      <c r="S17" s="148"/>
      <c r="T17" s="148"/>
      <c r="U17" s="148"/>
      <c r="V17" s="148"/>
      <c r="W17" s="148"/>
      <c r="X17" s="150" t="str">
        <f>IF(ISNUMBER('Indicator Data'!X17),"","Imputed using GDP p.c.")</f>
        <v/>
      </c>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99"/>
    </row>
    <row r="18" spans="1:85" x14ac:dyDescent="0.25">
      <c r="A18" s="3" t="str">
        <f>VLOOKUP(C18,Regions!B$3:H$35,7,FALSE)</f>
        <v>Central America</v>
      </c>
      <c r="B18" s="119" t="s">
        <v>9</v>
      </c>
      <c r="C18" s="102" t="s">
        <v>8</v>
      </c>
      <c r="D18" s="148"/>
      <c r="E18" s="148"/>
      <c r="F18" s="148"/>
      <c r="G18" s="148"/>
      <c r="H18" s="148"/>
      <c r="I18" s="148"/>
      <c r="J18" s="148"/>
      <c r="K18" s="148"/>
      <c r="L18" s="148"/>
      <c r="M18" s="148"/>
      <c r="N18" s="148"/>
      <c r="O18" s="148"/>
      <c r="P18" s="148"/>
      <c r="Q18" s="148"/>
      <c r="R18" s="148"/>
      <c r="S18" s="148"/>
      <c r="T18" s="148"/>
      <c r="U18" s="148"/>
      <c r="V18" s="148"/>
      <c r="W18" s="148"/>
      <c r="X18" s="150" t="str">
        <f>IF(ISNUMBER('Indicator Data'!X18),"","Imputed using GDP p.c.")</f>
        <v/>
      </c>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99"/>
    </row>
    <row r="19" spans="1:85" x14ac:dyDescent="0.25">
      <c r="A19" s="3" t="str">
        <f>VLOOKUP(C19,Regions!B$3:H$35,7,FALSE)</f>
        <v>Central America</v>
      </c>
      <c r="B19" s="119" t="s">
        <v>18</v>
      </c>
      <c r="C19" s="102" t="s">
        <v>17</v>
      </c>
      <c r="D19" s="148"/>
      <c r="E19" s="148"/>
      <c r="F19" s="148"/>
      <c r="G19" s="148"/>
      <c r="H19" s="148"/>
      <c r="I19" s="148"/>
      <c r="J19" s="148"/>
      <c r="K19" s="148"/>
      <c r="L19" s="148"/>
      <c r="M19" s="148"/>
      <c r="N19" s="148"/>
      <c r="O19" s="148"/>
      <c r="P19" s="148"/>
      <c r="Q19" s="148"/>
      <c r="R19" s="148"/>
      <c r="S19" s="148"/>
      <c r="T19" s="148"/>
      <c r="U19" s="148"/>
      <c r="V19" s="148"/>
      <c r="W19" s="148"/>
      <c r="X19" s="150" t="str">
        <f>IF(ISNUMBER('Indicator Data'!X19),"","Imputed using GDP p.c.")</f>
        <v/>
      </c>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99"/>
    </row>
    <row r="20" spans="1:85" x14ac:dyDescent="0.25">
      <c r="A20" s="3" t="str">
        <f>VLOOKUP(C20,Regions!B$3:H$35,7,FALSE)</f>
        <v>Central America</v>
      </c>
      <c r="B20" s="119" t="s">
        <v>28</v>
      </c>
      <c r="C20" s="102" t="s">
        <v>27</v>
      </c>
      <c r="D20" s="148"/>
      <c r="E20" s="148"/>
      <c r="F20" s="148"/>
      <c r="G20" s="148"/>
      <c r="H20" s="148"/>
      <c r="I20" s="148"/>
      <c r="J20" s="148"/>
      <c r="K20" s="148"/>
      <c r="L20" s="148"/>
      <c r="M20" s="148"/>
      <c r="N20" s="148"/>
      <c r="O20" s="148"/>
      <c r="P20" s="148"/>
      <c r="Q20" s="148"/>
      <c r="R20" s="148"/>
      <c r="S20" s="148"/>
      <c r="T20" s="148"/>
      <c r="U20" s="148"/>
      <c r="V20" s="148"/>
      <c r="W20" s="148"/>
      <c r="X20" s="150" t="str">
        <f>IF(ISNUMBER('Indicator Data'!X20),"","Imputed using GDP p.c.")</f>
        <v/>
      </c>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99"/>
    </row>
    <row r="21" spans="1:85" x14ac:dyDescent="0.25">
      <c r="A21" s="3" t="str">
        <f>VLOOKUP(C21,Regions!B$3:H$35,7,FALSE)</f>
        <v>Central America</v>
      </c>
      <c r="B21" s="119" t="s">
        <v>32</v>
      </c>
      <c r="C21" s="102" t="s">
        <v>31</v>
      </c>
      <c r="D21" s="148"/>
      <c r="E21" s="148"/>
      <c r="F21" s="148"/>
      <c r="G21" s="148"/>
      <c r="H21" s="148"/>
      <c r="I21" s="148"/>
      <c r="J21" s="148"/>
      <c r="K21" s="148"/>
      <c r="L21" s="148"/>
      <c r="M21" s="148"/>
      <c r="N21" s="148"/>
      <c r="O21" s="148"/>
      <c r="P21" s="148"/>
      <c r="Q21" s="148"/>
      <c r="R21" s="148"/>
      <c r="S21" s="148"/>
      <c r="T21" s="148"/>
      <c r="U21" s="148"/>
      <c r="V21" s="148"/>
      <c r="W21" s="148"/>
      <c r="X21" s="150" t="str">
        <f>IF(ISNUMBER('Indicator Data'!X21),"","Imputed using GDP p.c.")</f>
        <v/>
      </c>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99"/>
    </row>
    <row r="22" spans="1:85" x14ac:dyDescent="0.25">
      <c r="A22" s="3" t="str">
        <f>VLOOKUP(C22,Regions!B$3:H$35,7,FALSE)</f>
        <v>Central America</v>
      </c>
      <c r="B22" s="119" t="s">
        <v>38</v>
      </c>
      <c r="C22" s="102" t="s">
        <v>37</v>
      </c>
      <c r="D22" s="148"/>
      <c r="E22" s="148"/>
      <c r="F22" s="148"/>
      <c r="G22" s="148"/>
      <c r="H22" s="148"/>
      <c r="I22" s="148"/>
      <c r="J22" s="148"/>
      <c r="K22" s="148"/>
      <c r="L22" s="148"/>
      <c r="M22" s="148"/>
      <c r="N22" s="148"/>
      <c r="O22" s="148"/>
      <c r="P22" s="148"/>
      <c r="Q22" s="148"/>
      <c r="R22" s="148"/>
      <c r="S22" s="148"/>
      <c r="T22" s="148"/>
      <c r="U22" s="148"/>
      <c r="V22" s="148"/>
      <c r="W22" s="148"/>
      <c r="X22" s="150" t="str">
        <f>IF(ISNUMBER('Indicator Data'!X22),"","Imputed using GDP p.c.")</f>
        <v/>
      </c>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99"/>
    </row>
    <row r="23" spans="1:85" x14ac:dyDescent="0.25">
      <c r="A23" s="3" t="str">
        <f>VLOOKUP(C23,Regions!B$3:H$35,7,FALSE)</f>
        <v>Central America</v>
      </c>
      <c r="B23" s="119" t="s">
        <v>42</v>
      </c>
      <c r="C23" s="102" t="s">
        <v>41</v>
      </c>
      <c r="D23" s="148"/>
      <c r="E23" s="148"/>
      <c r="F23" s="148"/>
      <c r="G23" s="148"/>
      <c r="H23" s="148"/>
      <c r="I23" s="148"/>
      <c r="J23" s="148"/>
      <c r="K23" s="148"/>
      <c r="L23" s="148"/>
      <c r="M23" s="148"/>
      <c r="N23" s="148"/>
      <c r="O23" s="148"/>
      <c r="P23" s="148"/>
      <c r="Q23" s="148"/>
      <c r="R23" s="148"/>
      <c r="S23" s="148"/>
      <c r="T23" s="148"/>
      <c r="U23" s="148"/>
      <c r="V23" s="148"/>
      <c r="W23" s="148"/>
      <c r="X23" s="150" t="str">
        <f>IF(ISNUMBER('Indicator Data'!X23),"","Imputed using GDP p.c.")</f>
        <v/>
      </c>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99"/>
    </row>
    <row r="24" spans="1:85" x14ac:dyDescent="0.25">
      <c r="A24" s="3" t="str">
        <f>VLOOKUP(C24,Regions!B$3:H$35,7,FALSE)</f>
        <v>Central America</v>
      </c>
      <c r="B24" s="119" t="s">
        <v>44</v>
      </c>
      <c r="C24" s="102" t="s">
        <v>43</v>
      </c>
      <c r="D24" s="148"/>
      <c r="E24" s="148"/>
      <c r="F24" s="148"/>
      <c r="G24" s="148"/>
      <c r="H24" s="148"/>
      <c r="I24" s="148"/>
      <c r="J24" s="148"/>
      <c r="K24" s="148"/>
      <c r="L24" s="148"/>
      <c r="M24" s="148"/>
      <c r="N24" s="148"/>
      <c r="O24" s="148"/>
      <c r="P24" s="148"/>
      <c r="Q24" s="148"/>
      <c r="R24" s="148"/>
      <c r="S24" s="148"/>
      <c r="T24" s="148"/>
      <c r="U24" s="148"/>
      <c r="V24" s="148"/>
      <c r="W24" s="148"/>
      <c r="X24" s="150" t="str">
        <f>IF(ISNUMBER('Indicator Data'!X24),"","Imputed using GDP p.c.")</f>
        <v/>
      </c>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99"/>
    </row>
    <row r="25" spans="1:85" x14ac:dyDescent="0.25">
      <c r="A25" s="3" t="str">
        <f>VLOOKUP(C25,Regions!B$3:H$35,7,FALSE)</f>
        <v>Central America</v>
      </c>
      <c r="B25" s="119" t="s">
        <v>46</v>
      </c>
      <c r="C25" s="102" t="s">
        <v>45</v>
      </c>
      <c r="D25" s="148"/>
      <c r="E25" s="148"/>
      <c r="F25" s="148"/>
      <c r="G25" s="148"/>
      <c r="H25" s="148"/>
      <c r="I25" s="148"/>
      <c r="J25" s="148"/>
      <c r="K25" s="148"/>
      <c r="L25" s="148"/>
      <c r="M25" s="148"/>
      <c r="N25" s="148"/>
      <c r="O25" s="148"/>
      <c r="P25" s="148"/>
      <c r="Q25" s="148"/>
      <c r="R25" s="148"/>
      <c r="S25" s="148"/>
      <c r="T25" s="148"/>
      <c r="U25" s="148"/>
      <c r="V25" s="148"/>
      <c r="W25" s="148"/>
      <c r="X25" s="150" t="str">
        <f>IF(ISNUMBER('Indicator Data'!X25),"","Imputed using GDP p.c.")</f>
        <v/>
      </c>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99"/>
    </row>
    <row r="26" spans="1:85" x14ac:dyDescent="0.25">
      <c r="A26" s="3" t="str">
        <f>VLOOKUP(C26,Regions!B$3:H$35,7,FALSE)</f>
        <v>South America</v>
      </c>
      <c r="B26" s="119" t="s">
        <v>3</v>
      </c>
      <c r="C26" s="102" t="s">
        <v>2</v>
      </c>
      <c r="D26" s="148"/>
      <c r="E26" s="148"/>
      <c r="F26" s="148"/>
      <c r="G26" s="148"/>
      <c r="H26" s="148"/>
      <c r="I26" s="148"/>
      <c r="J26" s="148"/>
      <c r="K26" s="148"/>
      <c r="L26" s="148"/>
      <c r="M26" s="148"/>
      <c r="N26" s="148"/>
      <c r="O26" s="148"/>
      <c r="P26" s="148"/>
      <c r="Q26" s="148"/>
      <c r="R26" s="148"/>
      <c r="S26" s="148"/>
      <c r="T26" s="148"/>
      <c r="U26" s="148"/>
      <c r="V26" s="148"/>
      <c r="W26" s="148"/>
      <c r="X26" s="150" t="str">
        <f>IF(ISNUMBER('Indicator Data'!X26),"","Imputed using GDP p.c.")</f>
        <v/>
      </c>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99"/>
    </row>
    <row r="27" spans="1:85" x14ac:dyDescent="0.25">
      <c r="A27" s="3" t="str">
        <f>VLOOKUP(C27,Regions!B$3:H$35,7,FALSE)</f>
        <v>South America</v>
      </c>
      <c r="B27" s="119" t="s">
        <v>442</v>
      </c>
      <c r="C27" s="102" t="s">
        <v>10</v>
      </c>
      <c r="D27" s="148"/>
      <c r="E27" s="148"/>
      <c r="F27" s="148"/>
      <c r="G27" s="148"/>
      <c r="H27" s="148"/>
      <c r="I27" s="148"/>
      <c r="J27" s="148"/>
      <c r="K27" s="148"/>
      <c r="L27" s="148"/>
      <c r="M27" s="148"/>
      <c r="N27" s="148"/>
      <c r="O27" s="148"/>
      <c r="P27" s="148"/>
      <c r="Q27" s="148"/>
      <c r="R27" s="148"/>
      <c r="S27" s="148"/>
      <c r="T27" s="148"/>
      <c r="U27" s="148"/>
      <c r="V27" s="148"/>
      <c r="W27" s="148"/>
      <c r="X27" s="150" t="str">
        <f>IF(ISNUMBER('Indicator Data'!X27),"","Imputed using GDP p.c.")</f>
        <v/>
      </c>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99"/>
    </row>
    <row r="28" spans="1:85" x14ac:dyDescent="0.25">
      <c r="A28" s="3" t="str">
        <f>VLOOKUP(C28,Regions!B$3:H$35,7,FALSE)</f>
        <v>South America</v>
      </c>
      <c r="B28" s="119" t="s">
        <v>12</v>
      </c>
      <c r="C28" s="102" t="s">
        <v>11</v>
      </c>
      <c r="D28" s="148"/>
      <c r="E28" s="148"/>
      <c r="F28" s="148"/>
      <c r="G28" s="148"/>
      <c r="H28" s="148"/>
      <c r="I28" s="148"/>
      <c r="J28" s="148"/>
      <c r="K28" s="148"/>
      <c r="L28" s="148"/>
      <c r="M28" s="148"/>
      <c r="N28" s="148"/>
      <c r="O28" s="148"/>
      <c r="P28" s="148"/>
      <c r="Q28" s="148"/>
      <c r="R28" s="148"/>
      <c r="S28" s="148"/>
      <c r="T28" s="148"/>
      <c r="U28" s="148"/>
      <c r="V28" s="148"/>
      <c r="W28" s="148"/>
      <c r="X28" s="150" t="str">
        <f>IF(ISNUMBER('Indicator Data'!X28),"","Imputed using GDP p.c.")</f>
        <v/>
      </c>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99"/>
    </row>
    <row r="29" spans="1:85" x14ac:dyDescent="0.25">
      <c r="A29" s="3" t="str">
        <f>VLOOKUP(C29,Regions!B$3:H$35,7,FALSE)</f>
        <v>South America</v>
      </c>
      <c r="B29" s="119" t="s">
        <v>14</v>
      </c>
      <c r="C29" s="102" t="s">
        <v>13</v>
      </c>
      <c r="D29" s="148"/>
      <c r="E29" s="148"/>
      <c r="F29" s="148"/>
      <c r="G29" s="148"/>
      <c r="H29" s="148"/>
      <c r="I29" s="148"/>
      <c r="J29" s="148"/>
      <c r="K29" s="148"/>
      <c r="L29" s="148"/>
      <c r="M29" s="148"/>
      <c r="N29" s="148"/>
      <c r="O29" s="148"/>
      <c r="P29" s="148"/>
      <c r="Q29" s="148"/>
      <c r="R29" s="148"/>
      <c r="S29" s="148"/>
      <c r="T29" s="148"/>
      <c r="U29" s="148"/>
      <c r="V29" s="148"/>
      <c r="W29" s="148"/>
      <c r="X29" s="150" t="str">
        <f>IF(ISNUMBER('Indicator Data'!X29),"","Imputed using GDP p.c.")</f>
        <v/>
      </c>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99"/>
    </row>
    <row r="30" spans="1:85" x14ac:dyDescent="0.25">
      <c r="A30" s="3" t="str">
        <f>VLOOKUP(C30,Regions!B$3:H$35,7,FALSE)</f>
        <v>South America</v>
      </c>
      <c r="B30" s="119" t="s">
        <v>16</v>
      </c>
      <c r="C30" s="102" t="s">
        <v>15</v>
      </c>
      <c r="D30" s="148"/>
      <c r="E30" s="148"/>
      <c r="F30" s="148"/>
      <c r="G30" s="148"/>
      <c r="H30" s="148"/>
      <c r="I30" s="148"/>
      <c r="J30" s="148"/>
      <c r="K30" s="148"/>
      <c r="L30" s="148"/>
      <c r="M30" s="148"/>
      <c r="N30" s="148"/>
      <c r="O30" s="148"/>
      <c r="P30" s="148"/>
      <c r="Q30" s="148"/>
      <c r="R30" s="148"/>
      <c r="S30" s="148"/>
      <c r="T30" s="148"/>
      <c r="U30" s="148"/>
      <c r="V30" s="148"/>
      <c r="W30" s="148"/>
      <c r="X30" s="150" t="str">
        <f>IF(ISNUMBER('Indicator Data'!X30),"","Imputed using GDP p.c.")</f>
        <v/>
      </c>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99"/>
    </row>
    <row r="31" spans="1:85" x14ac:dyDescent="0.25">
      <c r="A31" s="3" t="str">
        <f>VLOOKUP(C31,Regions!B$3:H$35,7,FALSE)</f>
        <v>South America</v>
      </c>
      <c r="B31" s="119" t="s">
        <v>26</v>
      </c>
      <c r="C31" s="102" t="s">
        <v>25</v>
      </c>
      <c r="D31" s="148"/>
      <c r="E31" s="148"/>
      <c r="F31" s="148"/>
      <c r="G31" s="148"/>
      <c r="H31" s="148"/>
      <c r="I31" s="148"/>
      <c r="J31" s="148"/>
      <c r="K31" s="148"/>
      <c r="L31" s="148"/>
      <c r="M31" s="148"/>
      <c r="N31" s="148"/>
      <c r="O31" s="148"/>
      <c r="P31" s="148"/>
      <c r="Q31" s="148"/>
      <c r="R31" s="148"/>
      <c r="S31" s="148"/>
      <c r="T31" s="148"/>
      <c r="U31" s="148"/>
      <c r="V31" s="148"/>
      <c r="W31" s="148"/>
      <c r="X31" s="150" t="str">
        <f>IF(ISNUMBER('Indicator Data'!X31),"","Imputed using GDP p.c.")</f>
        <v/>
      </c>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99"/>
    </row>
    <row r="32" spans="1:85" x14ac:dyDescent="0.25">
      <c r="A32" s="3" t="str">
        <f>VLOOKUP(C32,Regions!B$3:H$35,7,FALSE)</f>
        <v>South America</v>
      </c>
      <c r="B32" s="119" t="s">
        <v>34</v>
      </c>
      <c r="C32" s="102" t="s">
        <v>33</v>
      </c>
      <c r="D32" s="148"/>
      <c r="E32" s="148"/>
      <c r="F32" s="148"/>
      <c r="G32" s="148"/>
      <c r="H32" s="148"/>
      <c r="I32" s="148"/>
      <c r="J32" s="148"/>
      <c r="K32" s="148"/>
      <c r="L32" s="148"/>
      <c r="M32" s="148"/>
      <c r="N32" s="148"/>
      <c r="O32" s="148"/>
      <c r="P32" s="148"/>
      <c r="Q32" s="148"/>
      <c r="R32" s="148"/>
      <c r="S32" s="148"/>
      <c r="T32" s="148"/>
      <c r="U32" s="148"/>
      <c r="V32" s="148"/>
      <c r="W32" s="148"/>
      <c r="X32" s="150" t="str">
        <f>IF(ISNUMBER('Indicator Data'!X32),"","Imputed using GDP p.c.")</f>
        <v/>
      </c>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99"/>
    </row>
    <row r="33" spans="1:85" x14ac:dyDescent="0.25">
      <c r="A33" s="3" t="str">
        <f>VLOOKUP(C33,Regions!B$3:H$35,7,FALSE)</f>
        <v>South America</v>
      </c>
      <c r="B33" s="119" t="s">
        <v>48</v>
      </c>
      <c r="C33" s="102" t="s">
        <v>47</v>
      </c>
      <c r="D33" s="148"/>
      <c r="E33" s="148"/>
      <c r="F33" s="148"/>
      <c r="G33" s="148"/>
      <c r="H33" s="148"/>
      <c r="I33" s="148"/>
      <c r="J33" s="148"/>
      <c r="K33" s="148"/>
      <c r="L33" s="148"/>
      <c r="M33" s="148"/>
      <c r="N33" s="148"/>
      <c r="O33" s="148"/>
      <c r="P33" s="148"/>
      <c r="Q33" s="148"/>
      <c r="R33" s="148"/>
      <c r="S33" s="148"/>
      <c r="T33" s="148"/>
      <c r="U33" s="148"/>
      <c r="V33" s="148"/>
      <c r="W33" s="148"/>
      <c r="X33" s="150" t="str">
        <f>IF(ISNUMBER('Indicator Data'!X33),"","Imputed using GDP p.c.")</f>
        <v/>
      </c>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99"/>
    </row>
    <row r="34" spans="1:85" x14ac:dyDescent="0.25">
      <c r="A34" s="3" t="str">
        <f>VLOOKUP(C34,Regions!B$3:H$35,7,FALSE)</f>
        <v>South America</v>
      </c>
      <c r="B34" s="119" t="s">
        <v>50</v>
      </c>
      <c r="C34" s="102" t="s">
        <v>49</v>
      </c>
      <c r="D34" s="148"/>
      <c r="E34" s="148"/>
      <c r="F34" s="148"/>
      <c r="G34" s="148"/>
      <c r="H34" s="148"/>
      <c r="I34" s="148"/>
      <c r="J34" s="148"/>
      <c r="K34" s="148"/>
      <c r="L34" s="148"/>
      <c r="M34" s="148"/>
      <c r="N34" s="148"/>
      <c r="O34" s="148"/>
      <c r="P34" s="148"/>
      <c r="Q34" s="148"/>
      <c r="R34" s="148"/>
      <c r="S34" s="148"/>
      <c r="T34" s="148"/>
      <c r="U34" s="148"/>
      <c r="V34" s="148"/>
      <c r="W34" s="148"/>
      <c r="X34" s="150" t="str">
        <f>IF(ISNUMBER('Indicator Data'!X34),"","Imputed using GDP p.c.")</f>
        <v/>
      </c>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99"/>
    </row>
    <row r="35" spans="1:85" x14ac:dyDescent="0.25">
      <c r="A35" s="3" t="str">
        <f>VLOOKUP(C35,Regions!B$3:H$35,7,FALSE)</f>
        <v>South America</v>
      </c>
      <c r="B35" s="119" t="s">
        <v>58</v>
      </c>
      <c r="C35" s="102" t="s">
        <v>57</v>
      </c>
      <c r="D35" s="148"/>
      <c r="E35" s="148"/>
      <c r="F35" s="148"/>
      <c r="G35" s="148"/>
      <c r="H35" s="148"/>
      <c r="I35" s="148"/>
      <c r="J35" s="148"/>
      <c r="K35" s="148"/>
      <c r="L35" s="148"/>
      <c r="M35" s="148"/>
      <c r="N35" s="148"/>
      <c r="O35" s="148"/>
      <c r="P35" s="148"/>
      <c r="Q35" s="148"/>
      <c r="R35" s="148"/>
      <c r="S35" s="148"/>
      <c r="T35" s="148"/>
      <c r="U35" s="148"/>
      <c r="V35" s="148"/>
      <c r="W35" s="148"/>
      <c r="X35" s="150" t="str">
        <f>IF(ISNUMBER('Indicator Data'!X35),"","Imputed using GDP p.c.")</f>
        <v/>
      </c>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99"/>
    </row>
    <row r="36" spans="1:85" x14ac:dyDescent="0.25">
      <c r="A36" s="3" t="str">
        <f>VLOOKUP(C36,Regions!B$3:H$35,7,FALSE)</f>
        <v>South America</v>
      </c>
      <c r="B36" s="119" t="s">
        <v>62</v>
      </c>
      <c r="C36" s="102" t="s">
        <v>61</v>
      </c>
      <c r="D36" s="148"/>
      <c r="E36" s="148"/>
      <c r="F36" s="148"/>
      <c r="G36" s="148"/>
      <c r="H36" s="148"/>
      <c r="I36" s="148"/>
      <c r="J36" s="148"/>
      <c r="K36" s="148"/>
      <c r="L36" s="148"/>
      <c r="M36" s="148"/>
      <c r="N36" s="148"/>
      <c r="O36" s="148"/>
      <c r="P36" s="148"/>
      <c r="Q36" s="148"/>
      <c r="R36" s="148"/>
      <c r="S36" s="148"/>
      <c r="T36" s="148"/>
      <c r="U36" s="148"/>
      <c r="V36" s="148"/>
      <c r="W36" s="148"/>
      <c r="X36" s="150" t="str">
        <f>IF(ISNUMBER('Indicator Data'!X36),"","Imputed using GDP p.c.")</f>
        <v/>
      </c>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99"/>
    </row>
    <row r="37" spans="1:85" x14ac:dyDescent="0.25">
      <c r="A37" s="3" t="str">
        <f>VLOOKUP(C37,Regions!B$3:H$35,7,FALSE)</f>
        <v>South America</v>
      </c>
      <c r="B37" s="119" t="s">
        <v>443</v>
      </c>
      <c r="C37" s="102" t="s">
        <v>63</v>
      </c>
      <c r="D37" s="148"/>
      <c r="E37" s="148"/>
      <c r="F37" s="148"/>
      <c r="G37" s="148"/>
      <c r="H37" s="148"/>
      <c r="I37" s="148"/>
      <c r="J37" s="148"/>
      <c r="K37" s="148"/>
      <c r="L37" s="148"/>
      <c r="M37" s="148"/>
      <c r="N37" s="148"/>
      <c r="O37" s="148"/>
      <c r="P37" s="148"/>
      <c r="Q37" s="148"/>
      <c r="R37" s="148"/>
      <c r="S37" s="148"/>
      <c r="T37" s="148"/>
      <c r="U37" s="148"/>
      <c r="V37" s="148"/>
      <c r="W37" s="148"/>
      <c r="X37" s="150" t="str">
        <f>IF(ISNUMBER('Indicator Data'!X37),"","Imputed using GDP p.c.")</f>
        <v/>
      </c>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99"/>
    </row>
  </sheetData>
  <sortState ref="A5:BG195">
    <sortCondition ref="A5:A195"/>
    <sortCondition ref="B5:B195"/>
  </sortState>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36"/>
  <sheetViews>
    <sheetView showGridLines="0" workbookViewId="0">
      <pane xSplit="3" ySplit="3" topLeftCell="D4" activePane="bottomRight" state="frozen"/>
      <selection activeCell="AE3" sqref="AE3"/>
      <selection pane="topRight" activeCell="AE3" sqref="AE3"/>
      <selection pane="bottomLeft" activeCell="AE3" sqref="AE3"/>
      <selection pane="bottomRight" activeCell="B2" sqref="B2"/>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77" bestFit="1" customWidth="1"/>
    <col min="8" max="9" width="7.7109375" style="177" bestFit="1" customWidth="1"/>
    <col min="10" max="13" width="5.5703125" style="177" bestFit="1" customWidth="1"/>
    <col min="14" max="15" width="7.7109375" style="177" bestFit="1" customWidth="1"/>
    <col min="16" max="24" width="5.5703125" style="177" bestFit="1" customWidth="1"/>
    <col min="25" max="26" width="9.28515625" style="177" customWidth="1"/>
    <col min="27" max="34" width="5.5703125" style="177" bestFit="1" customWidth="1"/>
    <col min="35" max="35" width="7.7109375" style="177" bestFit="1" customWidth="1"/>
    <col min="36" max="37" width="5.5703125" style="177" bestFit="1" customWidth="1"/>
    <col min="38" max="38" width="7.7109375" style="177" bestFit="1" customWidth="1"/>
    <col min="39" max="53" width="5.5703125" style="177" bestFit="1" customWidth="1"/>
    <col min="54" max="54" width="7.7109375" style="177" bestFit="1" customWidth="1"/>
    <col min="55" max="71" width="5.5703125" style="177" bestFit="1" customWidth="1"/>
    <col min="72" max="72" width="7.7109375" style="177" bestFit="1" customWidth="1"/>
    <col min="73" max="76" width="5.5703125" style="177" bestFit="1" customWidth="1"/>
    <col min="77" max="78" width="7.7109375" style="177" bestFit="1" customWidth="1"/>
    <col min="79" max="79" width="5.5703125" style="177" bestFit="1" customWidth="1"/>
    <col min="80" max="80" width="7.7109375" style="177" bestFit="1" customWidth="1"/>
    <col min="81" max="84" width="5.5703125" style="177" bestFit="1" customWidth="1"/>
    <col min="85" max="85" width="3.7109375" style="193" bestFit="1" customWidth="1"/>
    <col min="86" max="86" width="4" style="193" bestFit="1" customWidth="1"/>
    <col min="87" max="16384" width="9.140625" style="3"/>
  </cols>
  <sheetData>
    <row r="1" spans="1:86" x14ac:dyDescent="0.25">
      <c r="B1" s="158"/>
      <c r="C1" s="158"/>
      <c r="D1" s="175"/>
      <c r="E1" s="175"/>
      <c r="F1" s="175"/>
      <c r="G1" s="175"/>
      <c r="H1" s="175"/>
      <c r="I1" s="175"/>
      <c r="J1" s="175"/>
      <c r="K1" s="175"/>
      <c r="L1" s="175"/>
      <c r="M1" s="176"/>
      <c r="N1" s="176"/>
      <c r="O1" s="176"/>
      <c r="P1" s="176"/>
      <c r="Q1" s="175"/>
      <c r="R1" s="175"/>
      <c r="S1" s="175"/>
      <c r="T1" s="175"/>
      <c r="U1" s="176"/>
      <c r="V1" s="176"/>
      <c r="W1" s="176"/>
      <c r="X1" s="175"/>
      <c r="Y1" s="161"/>
      <c r="Z1" s="161"/>
      <c r="AA1" s="176"/>
      <c r="AB1" s="176"/>
      <c r="AC1" s="176"/>
      <c r="AD1" s="176"/>
      <c r="AE1" s="175"/>
      <c r="AF1" s="176"/>
      <c r="AG1" s="176"/>
      <c r="AH1" s="175"/>
      <c r="AI1" s="175"/>
      <c r="AJ1" s="176"/>
      <c r="AK1" s="175"/>
      <c r="AL1" s="175"/>
      <c r="AM1" s="176"/>
      <c r="AN1" s="175"/>
      <c r="AO1" s="176"/>
      <c r="AP1" s="176"/>
      <c r="AQ1" s="175"/>
      <c r="AR1" s="175"/>
      <c r="AS1" s="175"/>
      <c r="AT1" s="176"/>
      <c r="AU1" s="175"/>
      <c r="AV1" s="175"/>
      <c r="AW1" s="175"/>
      <c r="AX1" s="175"/>
      <c r="AY1" s="175"/>
      <c r="AZ1" s="175"/>
      <c r="BA1" s="176"/>
      <c r="BB1" s="176"/>
      <c r="BC1" s="175"/>
      <c r="BD1" s="175"/>
      <c r="BE1" s="176"/>
      <c r="BF1" s="175"/>
      <c r="BG1" s="175"/>
      <c r="BH1" s="175"/>
      <c r="BI1" s="176"/>
      <c r="BJ1" s="175"/>
      <c r="BK1" s="175"/>
      <c r="BL1" s="176"/>
      <c r="BM1" s="176"/>
      <c r="BN1" s="176"/>
      <c r="BO1" s="176"/>
      <c r="BP1" s="175"/>
      <c r="BQ1" s="175"/>
      <c r="BR1" s="175"/>
      <c r="BS1" s="175"/>
      <c r="BT1" s="175"/>
      <c r="BU1" s="175"/>
      <c r="BV1" s="176"/>
      <c r="BW1" s="176"/>
      <c r="BX1" s="176"/>
      <c r="BY1" s="176"/>
      <c r="BZ1" s="176"/>
      <c r="CA1" s="176"/>
      <c r="CB1" s="176"/>
      <c r="CC1" s="175"/>
      <c r="CD1" s="175"/>
      <c r="CE1" s="175"/>
      <c r="CF1" s="175"/>
    </row>
    <row r="2" spans="1:86" s="15" customFormat="1" ht="121.5" customHeight="1" x14ac:dyDescent="0.2">
      <c r="A2" s="15" t="s">
        <v>594</v>
      </c>
      <c r="B2" s="131" t="s">
        <v>75</v>
      </c>
      <c r="C2" s="132" t="s">
        <v>64</v>
      </c>
      <c r="D2" s="178" t="s">
        <v>121</v>
      </c>
      <c r="E2" s="178" t="s">
        <v>122</v>
      </c>
      <c r="F2" s="178" t="s">
        <v>454</v>
      </c>
      <c r="G2" s="178" t="s">
        <v>455</v>
      </c>
      <c r="H2" s="178" t="s">
        <v>456</v>
      </c>
      <c r="I2" s="178" t="s">
        <v>457</v>
      </c>
      <c r="J2" s="178" t="s">
        <v>463</v>
      </c>
      <c r="K2" s="178" t="s">
        <v>422</v>
      </c>
      <c r="L2" s="178" t="s">
        <v>423</v>
      </c>
      <c r="M2" s="179" t="s">
        <v>595</v>
      </c>
      <c r="N2" s="179" t="s">
        <v>603</v>
      </c>
      <c r="O2" s="179" t="s">
        <v>604</v>
      </c>
      <c r="P2" s="179" t="s">
        <v>605</v>
      </c>
      <c r="Q2" s="178" t="s">
        <v>403</v>
      </c>
      <c r="R2" s="178" t="s">
        <v>440</v>
      </c>
      <c r="S2" s="178" t="s">
        <v>532</v>
      </c>
      <c r="T2" s="178" t="s">
        <v>533</v>
      </c>
      <c r="U2" s="179" t="s">
        <v>609</v>
      </c>
      <c r="V2" s="179" t="s">
        <v>608</v>
      </c>
      <c r="W2" s="179" t="s">
        <v>610</v>
      </c>
      <c r="X2" s="178" t="s">
        <v>81</v>
      </c>
      <c r="Y2" s="159" t="s">
        <v>943</v>
      </c>
      <c r="Z2" s="159" t="s">
        <v>944</v>
      </c>
      <c r="AA2" s="179" t="s">
        <v>611</v>
      </c>
      <c r="AB2" s="179" t="s">
        <v>615</v>
      </c>
      <c r="AC2" s="179" t="s">
        <v>618</v>
      </c>
      <c r="AD2" s="179" t="s">
        <v>621</v>
      </c>
      <c r="AE2" s="178" t="s">
        <v>163</v>
      </c>
      <c r="AF2" s="179" t="s">
        <v>629</v>
      </c>
      <c r="AG2" s="179" t="s">
        <v>631</v>
      </c>
      <c r="AH2" s="178" t="s">
        <v>489</v>
      </c>
      <c r="AI2" s="178" t="s">
        <v>161</v>
      </c>
      <c r="AJ2" s="179" t="s">
        <v>666</v>
      </c>
      <c r="AK2" s="178" t="s">
        <v>497</v>
      </c>
      <c r="AL2" s="178" t="s">
        <v>93</v>
      </c>
      <c r="AM2" s="179" t="s">
        <v>627</v>
      </c>
      <c r="AN2" s="178" t="s">
        <v>162</v>
      </c>
      <c r="AO2" s="179" t="s">
        <v>667</v>
      </c>
      <c r="AP2" s="179" t="s">
        <v>668</v>
      </c>
      <c r="AQ2" s="178" t="s">
        <v>548</v>
      </c>
      <c r="AR2" s="178" t="s">
        <v>80</v>
      </c>
      <c r="AS2" s="178" t="s">
        <v>164</v>
      </c>
      <c r="AT2" s="179" t="s">
        <v>614</v>
      </c>
      <c r="AU2" s="178" t="s">
        <v>165</v>
      </c>
      <c r="AV2" s="178" t="s">
        <v>165</v>
      </c>
      <c r="AW2" s="178" t="s">
        <v>165</v>
      </c>
      <c r="AX2" s="178" t="s">
        <v>166</v>
      </c>
      <c r="AY2" s="178" t="s">
        <v>167</v>
      </c>
      <c r="AZ2" s="178" t="s">
        <v>87</v>
      </c>
      <c r="BA2" s="179" t="s">
        <v>634</v>
      </c>
      <c r="BB2" s="179" t="s">
        <v>636</v>
      </c>
      <c r="BC2" s="178" t="s">
        <v>103</v>
      </c>
      <c r="BD2" s="178" t="s">
        <v>104</v>
      </c>
      <c r="BE2" s="179" t="s">
        <v>633</v>
      </c>
      <c r="BF2" s="178" t="s">
        <v>105</v>
      </c>
      <c r="BG2" s="178" t="s">
        <v>106</v>
      </c>
      <c r="BH2" s="178" t="s">
        <v>126</v>
      </c>
      <c r="BI2" s="179" t="s">
        <v>640</v>
      </c>
      <c r="BJ2" s="178" t="s">
        <v>66</v>
      </c>
      <c r="BK2" s="178" t="s">
        <v>94</v>
      </c>
      <c r="BL2" s="179" t="s">
        <v>648</v>
      </c>
      <c r="BM2" s="179" t="s">
        <v>652</v>
      </c>
      <c r="BN2" s="179" t="s">
        <v>653</v>
      </c>
      <c r="BO2" s="179" t="s">
        <v>655</v>
      </c>
      <c r="BP2" s="178" t="s">
        <v>67</v>
      </c>
      <c r="BQ2" s="178" t="s">
        <v>68</v>
      </c>
      <c r="BR2" s="178" t="s">
        <v>69</v>
      </c>
      <c r="BS2" s="178" t="s">
        <v>460</v>
      </c>
      <c r="BT2" s="178" t="s">
        <v>83</v>
      </c>
      <c r="BU2" s="178" t="s">
        <v>82</v>
      </c>
      <c r="BV2" s="179" t="s">
        <v>659</v>
      </c>
      <c r="BW2" s="179" t="s">
        <v>660</v>
      </c>
      <c r="BX2" s="179" t="s">
        <v>677</v>
      </c>
      <c r="BY2" s="179" t="s">
        <v>676</v>
      </c>
      <c r="BZ2" s="179" t="s">
        <v>681</v>
      </c>
      <c r="CA2" s="179" t="s">
        <v>679</v>
      </c>
      <c r="CB2" s="179" t="s">
        <v>678</v>
      </c>
      <c r="CC2" s="178" t="s">
        <v>491</v>
      </c>
      <c r="CD2" s="178" t="s">
        <v>513</v>
      </c>
      <c r="CE2" s="178" t="s">
        <v>535</v>
      </c>
      <c r="CF2" s="178" t="s">
        <v>400</v>
      </c>
      <c r="CG2" s="194" t="s">
        <v>579</v>
      </c>
      <c r="CH2" s="194" t="s">
        <v>580</v>
      </c>
    </row>
    <row r="3" spans="1:86" ht="25.5" x14ac:dyDescent="0.25">
      <c r="B3" s="120" t="s">
        <v>904</v>
      </c>
      <c r="C3" s="102"/>
      <c r="D3" s="181">
        <v>2014</v>
      </c>
      <c r="E3" s="181">
        <v>2014</v>
      </c>
      <c r="F3" s="181">
        <v>2014</v>
      </c>
      <c r="G3" s="181">
        <v>2014</v>
      </c>
      <c r="H3" s="181">
        <v>2014</v>
      </c>
      <c r="I3" s="181">
        <v>2014</v>
      </c>
      <c r="J3" s="181">
        <v>2014</v>
      </c>
      <c r="K3" s="181">
        <v>2015</v>
      </c>
      <c r="L3" s="181">
        <v>2015</v>
      </c>
      <c r="M3" s="181">
        <v>2015</v>
      </c>
      <c r="N3" s="181">
        <v>2011</v>
      </c>
      <c r="O3" s="181">
        <v>2011</v>
      </c>
      <c r="P3" s="181">
        <v>2014</v>
      </c>
      <c r="Q3" s="181">
        <v>2016</v>
      </c>
      <c r="R3" s="181">
        <v>2016</v>
      </c>
      <c r="S3" s="181">
        <v>2015</v>
      </c>
      <c r="T3" s="181">
        <v>2015</v>
      </c>
      <c r="U3" s="182">
        <v>2014</v>
      </c>
      <c r="V3" s="182">
        <v>2014</v>
      </c>
      <c r="W3" s="182">
        <v>2014</v>
      </c>
      <c r="X3" s="181">
        <v>2014</v>
      </c>
      <c r="Y3" s="144" t="s">
        <v>534</v>
      </c>
      <c r="Z3" s="144" t="s">
        <v>534</v>
      </c>
      <c r="AA3" s="182">
        <v>2015</v>
      </c>
      <c r="AB3" s="182">
        <v>2015</v>
      </c>
      <c r="AC3" s="182">
        <v>2015</v>
      </c>
      <c r="AD3" s="182">
        <v>2014</v>
      </c>
      <c r="AE3" s="181">
        <v>2015</v>
      </c>
      <c r="AF3" s="182">
        <v>2015</v>
      </c>
      <c r="AG3" s="182">
        <v>2012</v>
      </c>
      <c r="AH3" s="181">
        <v>2014</v>
      </c>
      <c r="AI3" s="181">
        <v>2014</v>
      </c>
      <c r="AJ3" s="181">
        <v>2015</v>
      </c>
      <c r="AK3" s="181">
        <v>2014</v>
      </c>
      <c r="AL3" s="181">
        <v>2014</v>
      </c>
      <c r="AM3" s="182">
        <v>2015</v>
      </c>
      <c r="AN3" s="181">
        <v>2014</v>
      </c>
      <c r="AO3" s="182">
        <v>2014</v>
      </c>
      <c r="AP3" s="182">
        <v>2014</v>
      </c>
      <c r="AQ3" s="181">
        <v>2015</v>
      </c>
      <c r="AR3" s="181">
        <v>2014</v>
      </c>
      <c r="AS3" s="181">
        <v>2013</v>
      </c>
      <c r="AT3" s="182">
        <v>2014</v>
      </c>
      <c r="AU3" s="181">
        <v>2014</v>
      </c>
      <c r="AV3" s="181">
        <v>2015</v>
      </c>
      <c r="AW3" s="181">
        <v>2016</v>
      </c>
      <c r="AX3" s="181">
        <v>2016</v>
      </c>
      <c r="AY3" s="181">
        <v>2016</v>
      </c>
      <c r="AZ3" s="181">
        <v>2015</v>
      </c>
      <c r="BA3" s="182">
        <v>2014</v>
      </c>
      <c r="BB3" s="182">
        <v>2015</v>
      </c>
      <c r="BC3" s="181">
        <v>2014</v>
      </c>
      <c r="BD3" s="181">
        <v>2014</v>
      </c>
      <c r="BE3" s="182">
        <v>2011</v>
      </c>
      <c r="BF3" s="181">
        <v>2014</v>
      </c>
      <c r="BG3" s="181">
        <v>2014</v>
      </c>
      <c r="BH3" s="181">
        <v>2015</v>
      </c>
      <c r="BI3" s="181">
        <v>2013</v>
      </c>
      <c r="BJ3" s="181">
        <v>2014</v>
      </c>
      <c r="BK3" s="181">
        <v>2015</v>
      </c>
      <c r="BL3" s="182">
        <v>2013</v>
      </c>
      <c r="BM3" s="182">
        <v>2015</v>
      </c>
      <c r="BN3" s="182">
        <v>2016</v>
      </c>
      <c r="BO3" s="182">
        <v>2016</v>
      </c>
      <c r="BP3" s="181">
        <v>2012</v>
      </c>
      <c r="BQ3" s="181">
        <v>2014</v>
      </c>
      <c r="BR3" s="181">
        <v>2014</v>
      </c>
      <c r="BS3" s="181">
        <v>2014</v>
      </c>
      <c r="BT3" s="181">
        <v>2015</v>
      </c>
      <c r="BU3" s="181">
        <v>2015</v>
      </c>
      <c r="BV3" s="182">
        <v>2013</v>
      </c>
      <c r="BW3" s="182">
        <v>2013</v>
      </c>
      <c r="BX3" s="182">
        <v>2013</v>
      </c>
      <c r="BY3" s="182">
        <v>2013</v>
      </c>
      <c r="BZ3" s="182">
        <v>2014</v>
      </c>
      <c r="CA3" s="182">
        <v>2014</v>
      </c>
      <c r="CB3" s="182">
        <v>2014</v>
      </c>
      <c r="CC3" s="181">
        <v>2015</v>
      </c>
      <c r="CD3" s="181">
        <v>2015</v>
      </c>
      <c r="CE3" s="181">
        <v>2014</v>
      </c>
      <c r="CF3" s="181">
        <v>2014</v>
      </c>
    </row>
    <row r="4" spans="1:86" x14ac:dyDescent="0.25">
      <c r="A4" s="3" t="str">
        <f>VLOOKUP(C4,Regions!B$3:H$35,7,FALSE)</f>
        <v>Caribbean</v>
      </c>
      <c r="B4" s="119" t="s">
        <v>1</v>
      </c>
      <c r="C4" s="102" t="s">
        <v>0</v>
      </c>
      <c r="D4" s="184">
        <f>IF('Indicator Data'!D5="No Data",1,IF('Indicator Data imputation'!D5&lt;&gt;"",1,0))</f>
        <v>0</v>
      </c>
      <c r="E4" s="184">
        <f>IF('Indicator Data'!E5="No Data",1,IF('Indicator Data imputation'!E5&lt;&gt;"",1,0))</f>
        <v>0</v>
      </c>
      <c r="F4" s="184">
        <f>IF('Indicator Data'!F5="No Data",1,IF('Indicator Data imputation'!F5&lt;&gt;"",1,0))</f>
        <v>1</v>
      </c>
      <c r="G4" s="184">
        <f>IF('Indicator Data'!G5="No Data",1,IF('Indicator Data imputation'!G5&lt;&gt;"",1,0))</f>
        <v>0</v>
      </c>
      <c r="H4" s="184">
        <f>IF('Indicator Data'!H5="No Data",1,IF('Indicator Data imputation'!H5&lt;&gt;"",1,0))</f>
        <v>0</v>
      </c>
      <c r="I4" s="184">
        <f>IF('Indicator Data'!I5="No Data",1,IF('Indicator Data imputation'!I5&lt;&gt;"",1,0))</f>
        <v>0</v>
      </c>
      <c r="J4" s="184">
        <f>IF('Indicator Data'!J5="No Data",1,IF('Indicator Data imputation'!J5&lt;&gt;"",1,0))</f>
        <v>0</v>
      </c>
      <c r="K4" s="184">
        <f>IF('Indicator Data'!K5="No Data",1,IF('Indicator Data imputation'!K5&lt;&gt;"",1,0))</f>
        <v>0</v>
      </c>
      <c r="L4" s="184">
        <f>IF('Indicator Data'!L5="No Data",1,IF('Indicator Data imputation'!L5&lt;&gt;"",1,0))</f>
        <v>0</v>
      </c>
      <c r="M4" s="184">
        <f>IF('Indicator Data'!M5="No Data",1,IF('Indicator Data imputation'!M5&lt;&gt;"",1,0))</f>
        <v>0</v>
      </c>
      <c r="N4" s="184">
        <f>IF('Indicator Data'!N5="No Data",1,IF('Indicator Data imputation'!N5&lt;&gt;"",1,0))</f>
        <v>0</v>
      </c>
      <c r="O4" s="184">
        <f>IF('Indicator Data'!O5="No Data",1,IF('Indicator Data imputation'!O5&lt;&gt;"",1,0))</f>
        <v>0</v>
      </c>
      <c r="P4" s="184">
        <f>IF('Indicator Data'!P5="No Data",1,IF('Indicator Data imputation'!P5&lt;&gt;"",1,0))</f>
        <v>0</v>
      </c>
      <c r="Q4" s="184">
        <f>IF('Indicator Data'!Q5="No Data",1,IF('Indicator Data imputation'!Q5&lt;&gt;"",1,0))</f>
        <v>0</v>
      </c>
      <c r="R4" s="184">
        <f>IF('Indicator Data'!R5="No Data",1,IF('Indicator Data imputation'!R5&lt;&gt;"",1,0))</f>
        <v>0</v>
      </c>
      <c r="S4" s="184">
        <f>IF('Indicator Data'!S5="No Data",1,IF('Indicator Data imputation'!S5&lt;&gt;"",1,0))</f>
        <v>0</v>
      </c>
      <c r="T4" s="184">
        <f>IF('Indicator Data'!T5="No Data",1,IF('Indicator Data imputation'!T5&lt;&gt;"",1,0))</f>
        <v>0</v>
      </c>
      <c r="U4" s="184">
        <f>IF('Indicator Data'!U5="No Data",1,IF('Indicator Data imputation'!U5&lt;&gt;"",1,0))</f>
        <v>0</v>
      </c>
      <c r="V4" s="184">
        <f>IF('Indicator Data'!V5="No Data",1,IF('Indicator Data imputation'!V5&lt;&gt;"",1,0))</f>
        <v>0</v>
      </c>
      <c r="W4" s="184">
        <f>IF('Indicator Data'!W5="No Data",1,IF('Indicator Data imputation'!W5&lt;&gt;"",1,0))</f>
        <v>0</v>
      </c>
      <c r="X4" s="184">
        <f>IF('Indicator Data'!X5="No Data",1,IF('Indicator Data imputation'!X5&lt;&gt;"",1,0))</f>
        <v>0</v>
      </c>
      <c r="Y4" s="184">
        <f>IF('Indicator Data'!Y5="No Data",1,IF('Indicator Data imputation'!Y5&lt;&gt;"",1,0))</f>
        <v>1</v>
      </c>
      <c r="Z4" s="184">
        <f>IF('Indicator Data'!Z5="No Data",1,IF('Indicator Data imputation'!Z5&lt;&gt;"",1,0))</f>
        <v>1</v>
      </c>
      <c r="AA4" s="184">
        <f>IF('Indicator Data'!AA5="No Data",1,IF('Indicator Data imputation'!AA5&lt;&gt;"",1,0))</f>
        <v>0</v>
      </c>
      <c r="AB4" s="184">
        <f>IF('Indicator Data'!AB5="No Data",1,IF('Indicator Data imputation'!AB5&lt;&gt;"",1,0))</f>
        <v>0</v>
      </c>
      <c r="AC4" s="184">
        <f>IF('Indicator Data'!AC5="No Data",1,IF('Indicator Data imputation'!AC5&lt;&gt;"",1,0))</f>
        <v>0</v>
      </c>
      <c r="AD4" s="184">
        <f>IF('Indicator Data'!AD5="No Data",1,IF('Indicator Data imputation'!AD5&lt;&gt;"",1,0))</f>
        <v>1</v>
      </c>
      <c r="AE4" s="184">
        <f>IF('Indicator Data'!AE5="No Data",1,IF('Indicator Data imputation'!AE5&lt;&gt;"",1,0))</f>
        <v>0</v>
      </c>
      <c r="AF4" s="184">
        <f>IF('Indicator Data'!AF5="No Data",1,IF('Indicator Data imputation'!AF5&lt;&gt;"",1,0))</f>
        <v>1</v>
      </c>
      <c r="AG4" s="184">
        <f>IF('Indicator Data'!AG5="No Data",1,IF('Indicator Data imputation'!AG5&lt;&gt;"",1,0))</f>
        <v>0</v>
      </c>
      <c r="AH4" s="184">
        <f>IF('Indicator Data'!AH5="No Data",1,IF('Indicator Data imputation'!AH5&lt;&gt;"",1,0))</f>
        <v>1</v>
      </c>
      <c r="AI4" s="184">
        <f>IF('Indicator Data'!AI5="No Data",1,IF('Indicator Data imputation'!AI5&lt;&gt;"",1,0))</f>
        <v>0</v>
      </c>
      <c r="AJ4" s="184">
        <f>IF('Indicator Data'!AJ5="No Data",1,IF('Indicator Data imputation'!AJ5&lt;&gt;"",1,0))</f>
        <v>0</v>
      </c>
      <c r="AK4" s="184">
        <f>IF('Indicator Data'!AK5="No Data",1,IF('Indicator Data imputation'!AK5&lt;&gt;"",1,0))</f>
        <v>0</v>
      </c>
      <c r="AL4" s="184">
        <f>IF('Indicator Data'!AL5="No Data",1,IF('Indicator Data imputation'!AL5&lt;&gt;"",1,0))</f>
        <v>1</v>
      </c>
      <c r="AM4" s="184">
        <f>IF('Indicator Data'!AM5="No Data",1,IF('Indicator Data imputation'!AM5&lt;&gt;"",1,0))</f>
        <v>0</v>
      </c>
      <c r="AN4" s="184">
        <f>IF('Indicator Data'!AN5="No Data",1,IF('Indicator Data imputation'!AN5&lt;&gt;"",1,0))</f>
        <v>0</v>
      </c>
      <c r="AO4" s="184">
        <f>IF('Indicator Data'!AO5="No Data",1,IF('Indicator Data imputation'!AO5&lt;&gt;"",1,0))</f>
        <v>0</v>
      </c>
      <c r="AP4" s="184">
        <f>IF('Indicator Data'!AP5="No Data",1,IF('Indicator Data imputation'!AP5&lt;&gt;"",1,0))</f>
        <v>0</v>
      </c>
      <c r="AQ4" s="184">
        <f>IF('Indicator Data'!AQ5="No Data",1,IF('Indicator Data imputation'!AQ5&lt;&gt;"",1,0))</f>
        <v>1</v>
      </c>
      <c r="AR4" s="184">
        <f>IF('Indicator Data'!AR5="No Data",1,IF('Indicator Data imputation'!AR5&lt;&gt;"",1,0))</f>
        <v>1</v>
      </c>
      <c r="AS4" s="184">
        <f>IF('Indicator Data'!AS5="No Data",1,IF('Indicator Data imputation'!AS5&lt;&gt;"",1,0))</f>
        <v>0</v>
      </c>
      <c r="AT4" s="184">
        <f>IF('Indicator Data'!AT5="No Data",1,IF('Indicator Data imputation'!AT5&lt;&gt;"",1,0))</f>
        <v>1</v>
      </c>
      <c r="AU4" s="184">
        <f>IF('Indicator Data'!AU5="No Data",1,IF('Indicator Data imputation'!AU5&lt;&gt;"",1,0))</f>
        <v>0</v>
      </c>
      <c r="AV4" s="184">
        <f>IF('Indicator Data'!AV5="No Data",1,IF('Indicator Data imputation'!AV5&lt;&gt;"",1,0))</f>
        <v>0</v>
      </c>
      <c r="AW4" s="184">
        <f>IF('Indicator Data'!AW5="No Data",1,IF('Indicator Data imputation'!AW5&lt;&gt;"",1,0))</f>
        <v>0</v>
      </c>
      <c r="AX4" s="184">
        <f>IF('Indicator Data'!AX5="No Data",1,IF('Indicator Data imputation'!AX5&lt;&gt;"",1,0))</f>
        <v>0</v>
      </c>
      <c r="AY4" s="184">
        <f>IF('Indicator Data'!AY5="No Data",1,IF('Indicator Data imputation'!AY5&lt;&gt;"",1,0))</f>
        <v>0</v>
      </c>
      <c r="AZ4" s="184">
        <f>IF('Indicator Data'!AZ5="No Data",1,IF('Indicator Data imputation'!AZ5&lt;&gt;"",1,0))</f>
        <v>0</v>
      </c>
      <c r="BA4" s="184">
        <f>IF('Indicator Data'!BA5="No Data",1,IF('Indicator Data imputation'!BA5&lt;&gt;"",1,0))</f>
        <v>0</v>
      </c>
      <c r="BB4" s="184">
        <f>IF('Indicator Data'!BB5="No Data",1,IF('Indicator Data imputation'!BB5&lt;&gt;"",1,0))</f>
        <v>0</v>
      </c>
      <c r="BC4" s="184">
        <f>IF('Indicator Data'!BC5="No Data",1,IF('Indicator Data imputation'!BC5&lt;&gt;"",1,0))</f>
        <v>1</v>
      </c>
      <c r="BD4" s="184">
        <f>IF('Indicator Data'!BD5="No Data",1,IF('Indicator Data imputation'!BD5&lt;&gt;"",1,0))</f>
        <v>1</v>
      </c>
      <c r="BE4" s="184">
        <f>IF('Indicator Data'!BE5="No Data",1,IF('Indicator Data imputation'!BE5&lt;&gt;"",1,0))</f>
        <v>0</v>
      </c>
      <c r="BF4" s="184">
        <f>IF('Indicator Data'!BF5="No Data",1,IF('Indicator Data imputation'!BF5&lt;&gt;"",1,0))</f>
        <v>0</v>
      </c>
      <c r="BG4" s="184">
        <f>IF('Indicator Data'!BG5="No Data",1,IF('Indicator Data imputation'!BG5&lt;&gt;"",1,0))</f>
        <v>1</v>
      </c>
      <c r="BH4" s="184">
        <f>IF('Indicator Data'!BH5="No Data",1,IF('Indicator Data imputation'!BH5&lt;&gt;"",1,0))</f>
        <v>0</v>
      </c>
      <c r="BI4" s="184">
        <f>IF('Indicator Data'!BI5="No Data",1,IF('Indicator Data imputation'!BI5&lt;&gt;"",1,0))</f>
        <v>1</v>
      </c>
      <c r="BJ4" s="184">
        <f>IF('Indicator Data'!BJ5="No Data",1,IF('Indicator Data imputation'!BJ5&lt;&gt;"",1,0))</f>
        <v>0</v>
      </c>
      <c r="BK4" s="184">
        <f>IF('Indicator Data'!BK5="No Data",1,IF('Indicator Data imputation'!BK5&lt;&gt;"",1,0))</f>
        <v>1</v>
      </c>
      <c r="BL4" s="184">
        <f>IF('Indicator Data'!BL5="No Data",1,IF('Indicator Data imputation'!BL5&lt;&gt;"",1,0))</f>
        <v>1</v>
      </c>
      <c r="BM4" s="184">
        <f>IF('Indicator Data'!BM5="No Data",1,IF('Indicator Data imputation'!BM5&lt;&gt;"",1,0))</f>
        <v>1</v>
      </c>
      <c r="BN4" s="184">
        <f>IF('Indicator Data'!BN5="No Data",1,IF('Indicator Data imputation'!BN5&lt;&gt;"",1,0))</f>
        <v>0</v>
      </c>
      <c r="BO4" s="184">
        <f>IF('Indicator Data'!BO5="No Data",1,IF('Indicator Data imputation'!BO5&lt;&gt;"",1,0))</f>
        <v>1</v>
      </c>
      <c r="BP4" s="184">
        <f>IF('Indicator Data'!BP5="No Data",1,IF('Indicator Data imputation'!BP5&lt;&gt;"",1,0))</f>
        <v>0</v>
      </c>
      <c r="BQ4" s="184">
        <f>IF('Indicator Data'!BQ5="No Data",1,IF('Indicator Data imputation'!BQ5&lt;&gt;"",1,0))</f>
        <v>0</v>
      </c>
      <c r="BR4" s="184">
        <f>IF('Indicator Data'!BR5="No Data",1,IF('Indicator Data imputation'!BR5&lt;&gt;"",1,0))</f>
        <v>0</v>
      </c>
      <c r="BS4" s="184">
        <f>IF('Indicator Data'!BS5="No Data",1,IF('Indicator Data imputation'!BS5&lt;&gt;"",1,0))</f>
        <v>0</v>
      </c>
      <c r="BT4" s="184">
        <f>IF('Indicator Data'!BT5="No Data",1,IF('Indicator Data imputation'!BT5&lt;&gt;"",1,0))</f>
        <v>0</v>
      </c>
      <c r="BU4" s="184">
        <f>IF('Indicator Data'!BU5="No Data",1,IF('Indicator Data imputation'!BU5&lt;&gt;"",1,0))</f>
        <v>0</v>
      </c>
      <c r="BV4" s="184">
        <f>IF('Indicator Data'!BV5="No Data",1,IF('Indicator Data imputation'!BV5&lt;&gt;"",1,0))</f>
        <v>0</v>
      </c>
      <c r="BW4" s="184">
        <f>IF('Indicator Data'!BW5="No Data",1,IF('Indicator Data imputation'!BW5&lt;&gt;"",1,0))</f>
        <v>0</v>
      </c>
      <c r="BX4" s="184">
        <f>IF('Indicator Data'!BX5="No Data",1,IF('Indicator Data imputation'!BX5&lt;&gt;"",1,0))</f>
        <v>1</v>
      </c>
      <c r="BY4" s="184">
        <f>IF('Indicator Data'!BY5="No Data",1,IF('Indicator Data imputation'!BY5&lt;&gt;"",1,0))</f>
        <v>1</v>
      </c>
      <c r="BZ4" s="184">
        <f>IF('Indicator Data'!BZ5="No Data",1,IF('Indicator Data imputation'!BZ5&lt;&gt;"",1,0))</f>
        <v>1</v>
      </c>
      <c r="CA4" s="184">
        <f>IF('Indicator Data'!CA5="No Data",1,IF('Indicator Data imputation'!CA5&lt;&gt;"",1,0))</f>
        <v>0</v>
      </c>
      <c r="CB4" s="184">
        <f>IF('Indicator Data'!CB5="No Data",1,IF('Indicator Data imputation'!CB5&lt;&gt;"",1,0))</f>
        <v>0</v>
      </c>
      <c r="CC4" s="184">
        <f>IF('Indicator Data'!CC5="No Data",1,IF('Indicator Data imputation'!CC5&lt;&gt;"",1,0))</f>
        <v>0</v>
      </c>
      <c r="CD4" s="184">
        <f>IF('Indicator Data'!CD5="No Data",1,IF('Indicator Data imputation'!CD5&lt;&gt;"",1,0))</f>
        <v>0</v>
      </c>
      <c r="CE4" s="184">
        <f>IF('Indicator Data'!CE5="No Data",1,IF('Indicator Data imputation'!CE5&lt;&gt;"",1,0))</f>
        <v>0</v>
      </c>
      <c r="CF4" s="184">
        <f>IF('Indicator Data'!CF5="No Data",1,IF('Indicator Data imputation'!CF5&lt;&gt;"",1,0))</f>
        <v>0</v>
      </c>
      <c r="CG4" s="195">
        <f t="shared" ref="CG4:CG36" si="0">SUM(D4:L4,M4:X4,Y4:AA4,AB4:AE4,AF4:AQ4,AR4:AZ4,BA4:BP4, BQ4:CF4)</f>
        <v>21</v>
      </c>
      <c r="CH4" s="196">
        <f>CG4/81</f>
        <v>0.25925925925925924</v>
      </c>
    </row>
    <row r="5" spans="1:86" x14ac:dyDescent="0.25">
      <c r="A5" s="3" t="str">
        <f>VLOOKUP(C5,Regions!B$3:H$35,7,FALSE)</f>
        <v>Caribbean</v>
      </c>
      <c r="B5" s="119" t="s">
        <v>5</v>
      </c>
      <c r="C5" s="102" t="s">
        <v>4</v>
      </c>
      <c r="D5" s="184">
        <f>IF('Indicator Data'!D6="No Data",1,IF('Indicator Data imputation'!D6&lt;&gt;"",1,0))</f>
        <v>0</v>
      </c>
      <c r="E5" s="184">
        <f>IF('Indicator Data'!E6="No Data",1,IF('Indicator Data imputation'!E6&lt;&gt;"",1,0))</f>
        <v>0</v>
      </c>
      <c r="F5" s="184">
        <f>IF('Indicator Data'!F6="No Data",1,IF('Indicator Data imputation'!F6&lt;&gt;"",1,0))</f>
        <v>1</v>
      </c>
      <c r="G5" s="184">
        <f>IF('Indicator Data'!G6="No Data",1,IF('Indicator Data imputation'!G6&lt;&gt;"",1,0))</f>
        <v>0</v>
      </c>
      <c r="H5" s="184">
        <f>IF('Indicator Data'!H6="No Data",1,IF('Indicator Data imputation'!H6&lt;&gt;"",1,0))</f>
        <v>0</v>
      </c>
      <c r="I5" s="184">
        <f>IF('Indicator Data'!I6="No Data",1,IF('Indicator Data imputation'!I6&lt;&gt;"",1,0))</f>
        <v>0</v>
      </c>
      <c r="J5" s="184">
        <f>IF('Indicator Data'!J6="No Data",1,IF('Indicator Data imputation'!J6&lt;&gt;"",1,0))</f>
        <v>0</v>
      </c>
      <c r="K5" s="184">
        <f>IF('Indicator Data'!K6="No Data",1,IF('Indicator Data imputation'!K6&lt;&gt;"",1,0))</f>
        <v>0</v>
      </c>
      <c r="L5" s="184">
        <f>IF('Indicator Data'!L6="No Data",1,IF('Indicator Data imputation'!L6&lt;&gt;"",1,0))</f>
        <v>0</v>
      </c>
      <c r="M5" s="184">
        <f>IF('Indicator Data'!M6="No Data",1,IF('Indicator Data imputation'!M6&lt;&gt;"",1,0))</f>
        <v>0</v>
      </c>
      <c r="N5" s="184">
        <f>IF('Indicator Data'!N6="No Data",1,IF('Indicator Data imputation'!N6&lt;&gt;"",1,0))</f>
        <v>0</v>
      </c>
      <c r="O5" s="184">
        <f>IF('Indicator Data'!O6="No Data",1,IF('Indicator Data imputation'!O6&lt;&gt;"",1,0))</f>
        <v>0</v>
      </c>
      <c r="P5" s="184">
        <f>IF('Indicator Data'!P6="No Data",1,IF('Indicator Data imputation'!P6&lt;&gt;"",1,0))</f>
        <v>1</v>
      </c>
      <c r="Q5" s="184">
        <f>IF('Indicator Data'!Q6="No Data",1,IF('Indicator Data imputation'!Q6&lt;&gt;"",1,0))</f>
        <v>0</v>
      </c>
      <c r="R5" s="184">
        <f>IF('Indicator Data'!R6="No Data",1,IF('Indicator Data imputation'!R6&lt;&gt;"",1,0))</f>
        <v>0</v>
      </c>
      <c r="S5" s="184">
        <f>IF('Indicator Data'!S6="No Data",1,IF('Indicator Data imputation'!S6&lt;&gt;"",1,0))</f>
        <v>0</v>
      </c>
      <c r="T5" s="184">
        <f>IF('Indicator Data'!T6="No Data",1,IF('Indicator Data imputation'!T6&lt;&gt;"",1,0))</f>
        <v>0</v>
      </c>
      <c r="U5" s="184">
        <f>IF('Indicator Data'!U6="No Data",1,IF('Indicator Data imputation'!U6&lt;&gt;"",1,0))</f>
        <v>0</v>
      </c>
      <c r="V5" s="184">
        <f>IF('Indicator Data'!V6="No Data",1,IF('Indicator Data imputation'!V6&lt;&gt;"",1,0))</f>
        <v>0</v>
      </c>
      <c r="W5" s="184">
        <f>IF('Indicator Data'!W6="No Data",1,IF('Indicator Data imputation'!W6&lt;&gt;"",1,0))</f>
        <v>0</v>
      </c>
      <c r="X5" s="184">
        <f>IF('Indicator Data'!X6="No Data",1,IF('Indicator Data imputation'!X6&lt;&gt;"",1,0))</f>
        <v>0</v>
      </c>
      <c r="Y5" s="184">
        <f>IF('Indicator Data'!Y6="No Data",1,IF('Indicator Data imputation'!Y6&lt;&gt;"",1,0))</f>
        <v>1</v>
      </c>
      <c r="Z5" s="184">
        <f>IF('Indicator Data'!Z6="No Data",1,IF('Indicator Data imputation'!Z6&lt;&gt;"",1,0))</f>
        <v>1</v>
      </c>
      <c r="AA5" s="184">
        <f>IF('Indicator Data'!AA6="No Data",1,IF('Indicator Data imputation'!AA6&lt;&gt;"",1,0))</f>
        <v>0</v>
      </c>
      <c r="AB5" s="184">
        <f>IF('Indicator Data'!AB6="No Data",1,IF('Indicator Data imputation'!AB6&lt;&gt;"",1,0))</f>
        <v>0</v>
      </c>
      <c r="AC5" s="184">
        <f>IF('Indicator Data'!AC6="No Data",1,IF('Indicator Data imputation'!AC6&lt;&gt;"",1,0))</f>
        <v>1</v>
      </c>
      <c r="AD5" s="184">
        <f>IF('Indicator Data'!AD6="No Data",1,IF('Indicator Data imputation'!AD6&lt;&gt;"",1,0))</f>
        <v>1</v>
      </c>
      <c r="AE5" s="184">
        <f>IF('Indicator Data'!AE6="No Data",1,IF('Indicator Data imputation'!AE6&lt;&gt;"",1,0))</f>
        <v>0</v>
      </c>
      <c r="AF5" s="184">
        <f>IF('Indicator Data'!AF6="No Data",1,IF('Indicator Data imputation'!AF6&lt;&gt;"",1,0))</f>
        <v>1</v>
      </c>
      <c r="AG5" s="184">
        <f>IF('Indicator Data'!AG6="No Data",1,IF('Indicator Data imputation'!AG6&lt;&gt;"",1,0))</f>
        <v>0</v>
      </c>
      <c r="AH5" s="184">
        <f>IF('Indicator Data'!AH6="No Data",1,IF('Indicator Data imputation'!AH6&lt;&gt;"",1,0))</f>
        <v>0</v>
      </c>
      <c r="AI5" s="184">
        <f>IF('Indicator Data'!AI6="No Data",1,IF('Indicator Data imputation'!AI6&lt;&gt;"",1,0))</f>
        <v>0</v>
      </c>
      <c r="AJ5" s="184">
        <f>IF('Indicator Data'!AJ6="No Data",1,IF('Indicator Data imputation'!AJ6&lt;&gt;"",1,0))</f>
        <v>0</v>
      </c>
      <c r="AK5" s="184">
        <f>IF('Indicator Data'!AK6="No Data",1,IF('Indicator Data imputation'!AK6&lt;&gt;"",1,0))</f>
        <v>0</v>
      </c>
      <c r="AL5" s="184">
        <f>IF('Indicator Data'!AL6="No Data",1,IF('Indicator Data imputation'!AL6&lt;&gt;"",1,0))</f>
        <v>0</v>
      </c>
      <c r="AM5" s="184">
        <f>IF('Indicator Data'!AM6="No Data",1,IF('Indicator Data imputation'!AM6&lt;&gt;"",1,0))</f>
        <v>0</v>
      </c>
      <c r="AN5" s="184">
        <f>IF('Indicator Data'!AN6="No Data",1,IF('Indicator Data imputation'!AN6&lt;&gt;"",1,0))</f>
        <v>0</v>
      </c>
      <c r="AO5" s="184">
        <f>IF('Indicator Data'!AO6="No Data",1,IF('Indicator Data imputation'!AO6&lt;&gt;"",1,0))</f>
        <v>0</v>
      </c>
      <c r="AP5" s="184">
        <f>IF('Indicator Data'!AP6="No Data",1,IF('Indicator Data imputation'!AP6&lt;&gt;"",1,0))</f>
        <v>0</v>
      </c>
      <c r="AQ5" s="184">
        <f>IF('Indicator Data'!AQ6="No Data",1,IF('Indicator Data imputation'!AQ6&lt;&gt;"",1,0))</f>
        <v>0</v>
      </c>
      <c r="AR5" s="184">
        <f>IF('Indicator Data'!AR6="No Data",1,IF('Indicator Data imputation'!AR6&lt;&gt;"",1,0))</f>
        <v>0</v>
      </c>
      <c r="AS5" s="184">
        <f>IF('Indicator Data'!AS6="No Data",1,IF('Indicator Data imputation'!AS6&lt;&gt;"",1,0))</f>
        <v>1</v>
      </c>
      <c r="AT5" s="184">
        <f>IF('Indicator Data'!AT6="No Data",1,IF('Indicator Data imputation'!AT6&lt;&gt;"",1,0))</f>
        <v>1</v>
      </c>
      <c r="AU5" s="184">
        <f>IF('Indicator Data'!AU6="No Data",1,IF('Indicator Data imputation'!AU6&lt;&gt;"",1,0))</f>
        <v>0</v>
      </c>
      <c r="AV5" s="184">
        <f>IF('Indicator Data'!AV6="No Data",1,IF('Indicator Data imputation'!AV6&lt;&gt;"",1,0))</f>
        <v>0</v>
      </c>
      <c r="AW5" s="184">
        <f>IF('Indicator Data'!AW6="No Data",1,IF('Indicator Data imputation'!AW6&lt;&gt;"",1,0))</f>
        <v>0</v>
      </c>
      <c r="AX5" s="184">
        <f>IF('Indicator Data'!AX6="No Data",1,IF('Indicator Data imputation'!AX6&lt;&gt;"",1,0))</f>
        <v>0</v>
      </c>
      <c r="AY5" s="184">
        <f>IF('Indicator Data'!AY6="No Data",1,IF('Indicator Data imputation'!AY6&lt;&gt;"",1,0))</f>
        <v>0</v>
      </c>
      <c r="AZ5" s="184">
        <f>IF('Indicator Data'!AZ6="No Data",1,IF('Indicator Data imputation'!AZ6&lt;&gt;"",1,0))</f>
        <v>0</v>
      </c>
      <c r="BA5" s="184">
        <f>IF('Indicator Data'!BA6="No Data",1,IF('Indicator Data imputation'!BA6&lt;&gt;"",1,0))</f>
        <v>0</v>
      </c>
      <c r="BB5" s="184">
        <f>IF('Indicator Data'!BB6="No Data",1,IF('Indicator Data imputation'!BB6&lt;&gt;"",1,0))</f>
        <v>1</v>
      </c>
      <c r="BC5" s="184">
        <f>IF('Indicator Data'!BC6="No Data",1,IF('Indicator Data imputation'!BC6&lt;&gt;"",1,0))</f>
        <v>1</v>
      </c>
      <c r="BD5" s="184">
        <f>IF('Indicator Data'!BD6="No Data",1,IF('Indicator Data imputation'!BD6&lt;&gt;"",1,0))</f>
        <v>1</v>
      </c>
      <c r="BE5" s="184">
        <f>IF('Indicator Data'!BE6="No Data",1,IF('Indicator Data imputation'!BE6&lt;&gt;"",1,0))</f>
        <v>0</v>
      </c>
      <c r="BF5" s="184">
        <f>IF('Indicator Data'!BF6="No Data",1,IF('Indicator Data imputation'!BF6&lt;&gt;"",1,0))</f>
        <v>0</v>
      </c>
      <c r="BG5" s="184">
        <f>IF('Indicator Data'!BG6="No Data",1,IF('Indicator Data imputation'!BG6&lt;&gt;"",1,0))</f>
        <v>0</v>
      </c>
      <c r="BH5" s="184">
        <f>IF('Indicator Data'!BH6="No Data",1,IF('Indicator Data imputation'!BH6&lt;&gt;"",1,0))</f>
        <v>1</v>
      </c>
      <c r="BI5" s="184">
        <f>IF('Indicator Data'!BI6="No Data",1,IF('Indicator Data imputation'!BI6&lt;&gt;"",1,0))</f>
        <v>0</v>
      </c>
      <c r="BJ5" s="184">
        <f>IF('Indicator Data'!BJ6="No Data",1,IF('Indicator Data imputation'!BJ6&lt;&gt;"",1,0))</f>
        <v>0</v>
      </c>
      <c r="BK5" s="184">
        <f>IF('Indicator Data'!BK6="No Data",1,IF('Indicator Data imputation'!BK6&lt;&gt;"",1,0))</f>
        <v>0</v>
      </c>
      <c r="BL5" s="184">
        <f>IF('Indicator Data'!BL6="No Data",1,IF('Indicator Data imputation'!BL6&lt;&gt;"",1,0))</f>
        <v>1</v>
      </c>
      <c r="BM5" s="184">
        <f>IF('Indicator Data'!BM6="No Data",1,IF('Indicator Data imputation'!BM6&lt;&gt;"",1,0))</f>
        <v>1</v>
      </c>
      <c r="BN5" s="184">
        <f>IF('Indicator Data'!BN6="No Data",1,IF('Indicator Data imputation'!BN6&lt;&gt;"",1,0))</f>
        <v>1</v>
      </c>
      <c r="BO5" s="184">
        <f>IF('Indicator Data'!BO6="No Data",1,IF('Indicator Data imputation'!BO6&lt;&gt;"",1,0))</f>
        <v>1</v>
      </c>
      <c r="BP5" s="184">
        <f>IF('Indicator Data'!BP6="No Data",1,IF('Indicator Data imputation'!BP6&lt;&gt;"",1,0))</f>
        <v>0</v>
      </c>
      <c r="BQ5" s="184">
        <f>IF('Indicator Data'!BQ6="No Data",1,IF('Indicator Data imputation'!BQ6&lt;&gt;"",1,0))</f>
        <v>0</v>
      </c>
      <c r="BR5" s="184">
        <f>IF('Indicator Data'!BR6="No Data",1,IF('Indicator Data imputation'!BR6&lt;&gt;"",1,0))</f>
        <v>0</v>
      </c>
      <c r="BS5" s="184">
        <f>IF('Indicator Data'!BS6="No Data",1,IF('Indicator Data imputation'!BS6&lt;&gt;"",1,0))</f>
        <v>0</v>
      </c>
      <c r="BT5" s="184">
        <f>IF('Indicator Data'!BT6="No Data",1,IF('Indicator Data imputation'!BT6&lt;&gt;"",1,0))</f>
        <v>0</v>
      </c>
      <c r="BU5" s="184">
        <f>IF('Indicator Data'!BU6="No Data",1,IF('Indicator Data imputation'!BU6&lt;&gt;"",1,0))</f>
        <v>0</v>
      </c>
      <c r="BV5" s="184">
        <f>IF('Indicator Data'!BV6="No Data",1,IF('Indicator Data imputation'!BV6&lt;&gt;"",1,0))</f>
        <v>1</v>
      </c>
      <c r="BW5" s="184">
        <f>IF('Indicator Data'!BW6="No Data",1,IF('Indicator Data imputation'!BW6&lt;&gt;"",1,0))</f>
        <v>1</v>
      </c>
      <c r="BX5" s="184">
        <f>IF('Indicator Data'!BX6="No Data",1,IF('Indicator Data imputation'!BX6&lt;&gt;"",1,0))</f>
        <v>0</v>
      </c>
      <c r="BY5" s="184">
        <f>IF('Indicator Data'!BY6="No Data",1,IF('Indicator Data imputation'!BY6&lt;&gt;"",1,0))</f>
        <v>1</v>
      </c>
      <c r="BZ5" s="184">
        <f>IF('Indicator Data'!BZ6="No Data",1,IF('Indicator Data imputation'!BZ6&lt;&gt;"",1,0))</f>
        <v>1</v>
      </c>
      <c r="CA5" s="184">
        <f>IF('Indicator Data'!CA6="No Data",1,IF('Indicator Data imputation'!CA6&lt;&gt;"",1,0))</f>
        <v>0</v>
      </c>
      <c r="CB5" s="184">
        <f>IF('Indicator Data'!CB6="No Data",1,IF('Indicator Data imputation'!CB6&lt;&gt;"",1,0))</f>
        <v>0</v>
      </c>
      <c r="CC5" s="184">
        <f>IF('Indicator Data'!CC6="No Data",1,IF('Indicator Data imputation'!CC6&lt;&gt;"",1,0))</f>
        <v>0</v>
      </c>
      <c r="CD5" s="184">
        <f>IF('Indicator Data'!CD6="No Data",1,IF('Indicator Data imputation'!CD6&lt;&gt;"",1,0))</f>
        <v>0</v>
      </c>
      <c r="CE5" s="184">
        <f>IF('Indicator Data'!CE6="No Data",1,IF('Indicator Data imputation'!CE6&lt;&gt;"",1,0))</f>
        <v>0</v>
      </c>
      <c r="CF5" s="184">
        <f>IF('Indicator Data'!CF6="No Data",1,IF('Indicator Data imputation'!CF6&lt;&gt;"",1,0))</f>
        <v>0</v>
      </c>
      <c r="CG5" s="195">
        <f t="shared" si="0"/>
        <v>21</v>
      </c>
      <c r="CH5" s="196">
        <f t="shared" ref="CH5:CH36" si="1">CG5/81</f>
        <v>0.25925925925925924</v>
      </c>
    </row>
    <row r="6" spans="1:86" x14ac:dyDescent="0.25">
      <c r="A6" s="3" t="str">
        <f>VLOOKUP(C6,Regions!B$3:H$35,7,FALSE)</f>
        <v>Caribbean</v>
      </c>
      <c r="B6" s="119" t="s">
        <v>7</v>
      </c>
      <c r="C6" s="102" t="s">
        <v>6</v>
      </c>
      <c r="D6" s="184">
        <f>IF('Indicator Data'!D7="No Data",1,IF('Indicator Data imputation'!D7&lt;&gt;"",1,0))</f>
        <v>0</v>
      </c>
      <c r="E6" s="184">
        <f>IF('Indicator Data'!E7="No Data",1,IF('Indicator Data imputation'!E7&lt;&gt;"",1,0))</f>
        <v>0</v>
      </c>
      <c r="F6" s="184">
        <f>IF('Indicator Data'!F7="No Data",1,IF('Indicator Data imputation'!F7&lt;&gt;"",1,0))</f>
        <v>1</v>
      </c>
      <c r="G6" s="184">
        <f>IF('Indicator Data'!G7="No Data",1,IF('Indicator Data imputation'!G7&lt;&gt;"",1,0))</f>
        <v>0</v>
      </c>
      <c r="H6" s="184">
        <f>IF('Indicator Data'!H7="No Data",1,IF('Indicator Data imputation'!H7&lt;&gt;"",1,0))</f>
        <v>0</v>
      </c>
      <c r="I6" s="184">
        <f>IF('Indicator Data'!I7="No Data",1,IF('Indicator Data imputation'!I7&lt;&gt;"",1,0))</f>
        <v>0</v>
      </c>
      <c r="J6" s="184">
        <f>IF('Indicator Data'!J7="No Data",1,IF('Indicator Data imputation'!J7&lt;&gt;"",1,0))</f>
        <v>0</v>
      </c>
      <c r="K6" s="184">
        <f>IF('Indicator Data'!K7="No Data",1,IF('Indicator Data imputation'!K7&lt;&gt;"",1,0))</f>
        <v>0</v>
      </c>
      <c r="L6" s="184">
        <f>IF('Indicator Data'!L7="No Data",1,IF('Indicator Data imputation'!L7&lt;&gt;"",1,0))</f>
        <v>0</v>
      </c>
      <c r="M6" s="184">
        <f>IF('Indicator Data'!M7="No Data",1,IF('Indicator Data imputation'!M7&lt;&gt;"",1,0))</f>
        <v>0</v>
      </c>
      <c r="N6" s="184">
        <f>IF('Indicator Data'!N7="No Data",1,IF('Indicator Data imputation'!N7&lt;&gt;"",1,0))</f>
        <v>1</v>
      </c>
      <c r="O6" s="184">
        <f>IF('Indicator Data'!O7="No Data",1,IF('Indicator Data imputation'!O7&lt;&gt;"",1,0))</f>
        <v>1</v>
      </c>
      <c r="P6" s="184">
        <f>IF('Indicator Data'!P7="No Data",1,IF('Indicator Data imputation'!P7&lt;&gt;"",1,0))</f>
        <v>1</v>
      </c>
      <c r="Q6" s="184">
        <f>IF('Indicator Data'!Q7="No Data",1,IF('Indicator Data imputation'!Q7&lt;&gt;"",1,0))</f>
        <v>0</v>
      </c>
      <c r="R6" s="184">
        <f>IF('Indicator Data'!R7="No Data",1,IF('Indicator Data imputation'!R7&lt;&gt;"",1,0))</f>
        <v>0</v>
      </c>
      <c r="S6" s="184">
        <f>IF('Indicator Data'!S7="No Data",1,IF('Indicator Data imputation'!S7&lt;&gt;"",1,0))</f>
        <v>0</v>
      </c>
      <c r="T6" s="184">
        <f>IF('Indicator Data'!T7="No Data",1,IF('Indicator Data imputation'!T7&lt;&gt;"",1,0))</f>
        <v>0</v>
      </c>
      <c r="U6" s="184">
        <f>IF('Indicator Data'!U7="No Data",1,IF('Indicator Data imputation'!U7&lt;&gt;"",1,0))</f>
        <v>0</v>
      </c>
      <c r="V6" s="184">
        <f>IF('Indicator Data'!V7="No Data",1,IF('Indicator Data imputation'!V7&lt;&gt;"",1,0))</f>
        <v>0</v>
      </c>
      <c r="W6" s="184">
        <f>IF('Indicator Data'!W7="No Data",1,IF('Indicator Data imputation'!W7&lt;&gt;"",1,0))</f>
        <v>0</v>
      </c>
      <c r="X6" s="184">
        <f>IF('Indicator Data'!X7="No Data",1,IF('Indicator Data imputation'!X7&lt;&gt;"",1,0))</f>
        <v>0</v>
      </c>
      <c r="Y6" s="184">
        <f>IF('Indicator Data'!Y7="No Data",1,IF('Indicator Data imputation'!Y7&lt;&gt;"",1,0))</f>
        <v>0</v>
      </c>
      <c r="Z6" s="184">
        <f>IF('Indicator Data'!Z7="No Data",1,IF('Indicator Data imputation'!Z7&lt;&gt;"",1,0))</f>
        <v>0</v>
      </c>
      <c r="AA6" s="184">
        <f>IF('Indicator Data'!AA7="No Data",1,IF('Indicator Data imputation'!AA7&lt;&gt;"",1,0))</f>
        <v>0</v>
      </c>
      <c r="AB6" s="184">
        <f>IF('Indicator Data'!AB7="No Data",1,IF('Indicator Data imputation'!AB7&lt;&gt;"",1,0))</f>
        <v>0</v>
      </c>
      <c r="AC6" s="184">
        <f>IF('Indicator Data'!AC7="No Data",1,IF('Indicator Data imputation'!AC7&lt;&gt;"",1,0))</f>
        <v>0</v>
      </c>
      <c r="AD6" s="184">
        <f>IF('Indicator Data'!AD7="No Data",1,IF('Indicator Data imputation'!AD7&lt;&gt;"",1,0))</f>
        <v>1</v>
      </c>
      <c r="AE6" s="184">
        <f>IF('Indicator Data'!AE7="No Data",1,IF('Indicator Data imputation'!AE7&lt;&gt;"",1,0))</f>
        <v>0</v>
      </c>
      <c r="AF6" s="184">
        <f>IF('Indicator Data'!AF7="No Data",1,IF('Indicator Data imputation'!AF7&lt;&gt;"",1,0))</f>
        <v>0</v>
      </c>
      <c r="AG6" s="184">
        <f>IF('Indicator Data'!AG7="No Data",1,IF('Indicator Data imputation'!AG7&lt;&gt;"",1,0))</f>
        <v>0</v>
      </c>
      <c r="AH6" s="184">
        <f>IF('Indicator Data'!AH7="No Data",1,IF('Indicator Data imputation'!AH7&lt;&gt;"",1,0))</f>
        <v>0</v>
      </c>
      <c r="AI6" s="184">
        <f>IF('Indicator Data'!AI7="No Data",1,IF('Indicator Data imputation'!AI7&lt;&gt;"",1,0))</f>
        <v>0</v>
      </c>
      <c r="AJ6" s="184">
        <f>IF('Indicator Data'!AJ7="No Data",1,IF('Indicator Data imputation'!AJ7&lt;&gt;"",1,0))</f>
        <v>0</v>
      </c>
      <c r="AK6" s="184">
        <f>IF('Indicator Data'!AK7="No Data",1,IF('Indicator Data imputation'!AK7&lt;&gt;"",1,0))</f>
        <v>0</v>
      </c>
      <c r="AL6" s="184">
        <f>IF('Indicator Data'!AL7="No Data",1,IF('Indicator Data imputation'!AL7&lt;&gt;"",1,0))</f>
        <v>0</v>
      </c>
      <c r="AM6" s="184">
        <f>IF('Indicator Data'!AM7="No Data",1,IF('Indicator Data imputation'!AM7&lt;&gt;"",1,0))</f>
        <v>0</v>
      </c>
      <c r="AN6" s="184">
        <f>IF('Indicator Data'!AN7="No Data",1,IF('Indicator Data imputation'!AN7&lt;&gt;"",1,0))</f>
        <v>0</v>
      </c>
      <c r="AO6" s="184">
        <f>IF('Indicator Data'!AO7="No Data",1,IF('Indicator Data imputation'!AO7&lt;&gt;"",1,0))</f>
        <v>0</v>
      </c>
      <c r="AP6" s="184">
        <f>IF('Indicator Data'!AP7="No Data",1,IF('Indicator Data imputation'!AP7&lt;&gt;"",1,0))</f>
        <v>0</v>
      </c>
      <c r="AQ6" s="184">
        <f>IF('Indicator Data'!AQ7="No Data",1,IF('Indicator Data imputation'!AQ7&lt;&gt;"",1,0))</f>
        <v>0</v>
      </c>
      <c r="AR6" s="184">
        <f>IF('Indicator Data'!AR7="No Data",1,IF('Indicator Data imputation'!AR7&lt;&gt;"",1,0))</f>
        <v>0</v>
      </c>
      <c r="AS6" s="184">
        <f>IF('Indicator Data'!AS7="No Data",1,IF('Indicator Data imputation'!AS7&lt;&gt;"",1,0))</f>
        <v>0</v>
      </c>
      <c r="AT6" s="184">
        <f>IF('Indicator Data'!AT7="No Data",1,IF('Indicator Data imputation'!AT7&lt;&gt;"",1,0))</f>
        <v>1</v>
      </c>
      <c r="AU6" s="184">
        <f>IF('Indicator Data'!AU7="No Data",1,IF('Indicator Data imputation'!AU7&lt;&gt;"",1,0))</f>
        <v>0</v>
      </c>
      <c r="AV6" s="184">
        <f>IF('Indicator Data'!AV7="No Data",1,IF('Indicator Data imputation'!AV7&lt;&gt;"",1,0))</f>
        <v>0</v>
      </c>
      <c r="AW6" s="184">
        <f>IF('Indicator Data'!AW7="No Data",1,IF('Indicator Data imputation'!AW7&lt;&gt;"",1,0))</f>
        <v>0</v>
      </c>
      <c r="AX6" s="184">
        <f>IF('Indicator Data'!AX7="No Data",1,IF('Indicator Data imputation'!AX7&lt;&gt;"",1,0))</f>
        <v>0</v>
      </c>
      <c r="AY6" s="184">
        <f>IF('Indicator Data'!AY7="No Data",1,IF('Indicator Data imputation'!AY7&lt;&gt;"",1,0))</f>
        <v>0</v>
      </c>
      <c r="AZ6" s="184">
        <f>IF('Indicator Data'!AZ7="No Data",1,IF('Indicator Data imputation'!AZ7&lt;&gt;"",1,0))</f>
        <v>0</v>
      </c>
      <c r="BA6" s="184">
        <f>IF('Indicator Data'!BA7="No Data",1,IF('Indicator Data imputation'!BA7&lt;&gt;"",1,0))</f>
        <v>0</v>
      </c>
      <c r="BB6" s="184">
        <f>IF('Indicator Data'!BB7="No Data",1,IF('Indicator Data imputation'!BB7&lt;&gt;"",1,0))</f>
        <v>0</v>
      </c>
      <c r="BC6" s="184">
        <f>IF('Indicator Data'!BC7="No Data",1,IF('Indicator Data imputation'!BC7&lt;&gt;"",1,0))</f>
        <v>0</v>
      </c>
      <c r="BD6" s="184">
        <f>IF('Indicator Data'!BD7="No Data",1,IF('Indicator Data imputation'!BD7&lt;&gt;"",1,0))</f>
        <v>0</v>
      </c>
      <c r="BE6" s="184">
        <f>IF('Indicator Data'!BE7="No Data",1,IF('Indicator Data imputation'!BE7&lt;&gt;"",1,0))</f>
        <v>0</v>
      </c>
      <c r="BF6" s="184">
        <f>IF('Indicator Data'!BF7="No Data",1,IF('Indicator Data imputation'!BF7&lt;&gt;"",1,0))</f>
        <v>0</v>
      </c>
      <c r="BG6" s="184">
        <f>IF('Indicator Data'!BG7="No Data",1,IF('Indicator Data imputation'!BG7&lt;&gt;"",1,0))</f>
        <v>0</v>
      </c>
      <c r="BH6" s="184">
        <f>IF('Indicator Data'!BH7="No Data",1,IF('Indicator Data imputation'!BH7&lt;&gt;"",1,0))</f>
        <v>0</v>
      </c>
      <c r="BI6" s="184">
        <f>IF('Indicator Data'!BI7="No Data",1,IF('Indicator Data imputation'!BI7&lt;&gt;"",1,0))</f>
        <v>0</v>
      </c>
      <c r="BJ6" s="184">
        <f>IF('Indicator Data'!BJ7="No Data",1,IF('Indicator Data imputation'!BJ7&lt;&gt;"",1,0))</f>
        <v>0</v>
      </c>
      <c r="BK6" s="184">
        <f>IF('Indicator Data'!BK7="No Data",1,IF('Indicator Data imputation'!BK7&lt;&gt;"",1,0))</f>
        <v>0</v>
      </c>
      <c r="BL6" s="184">
        <f>IF('Indicator Data'!BL7="No Data",1,IF('Indicator Data imputation'!BL7&lt;&gt;"",1,0))</f>
        <v>1</v>
      </c>
      <c r="BM6" s="184">
        <f>IF('Indicator Data'!BM7="No Data",1,IF('Indicator Data imputation'!BM7&lt;&gt;"",1,0))</f>
        <v>1</v>
      </c>
      <c r="BN6" s="184">
        <f>IF('Indicator Data'!BN7="No Data",1,IF('Indicator Data imputation'!BN7&lt;&gt;"",1,0))</f>
        <v>1</v>
      </c>
      <c r="BO6" s="184">
        <f>IF('Indicator Data'!BO7="No Data",1,IF('Indicator Data imputation'!BO7&lt;&gt;"",1,0))</f>
        <v>1</v>
      </c>
      <c r="BP6" s="184">
        <f>IF('Indicator Data'!BP7="No Data",1,IF('Indicator Data imputation'!BP7&lt;&gt;"",1,0))</f>
        <v>0</v>
      </c>
      <c r="BQ6" s="184">
        <f>IF('Indicator Data'!BQ7="No Data",1,IF('Indicator Data imputation'!BQ7&lt;&gt;"",1,0))</f>
        <v>0</v>
      </c>
      <c r="BR6" s="184">
        <f>IF('Indicator Data'!BR7="No Data",1,IF('Indicator Data imputation'!BR7&lt;&gt;"",1,0))</f>
        <v>0</v>
      </c>
      <c r="BS6" s="184">
        <f>IF('Indicator Data'!BS7="No Data",1,IF('Indicator Data imputation'!BS7&lt;&gt;"",1,0))</f>
        <v>0</v>
      </c>
      <c r="BT6" s="184">
        <f>IF('Indicator Data'!BT7="No Data",1,IF('Indicator Data imputation'!BT7&lt;&gt;"",1,0))</f>
        <v>0</v>
      </c>
      <c r="BU6" s="184">
        <f>IF('Indicator Data'!BU7="No Data",1,IF('Indicator Data imputation'!BU7&lt;&gt;"",1,0))</f>
        <v>0</v>
      </c>
      <c r="BV6" s="184">
        <f>IF('Indicator Data'!BV7="No Data",1,IF('Indicator Data imputation'!BV7&lt;&gt;"",1,0))</f>
        <v>0</v>
      </c>
      <c r="BW6" s="184">
        <f>IF('Indicator Data'!BW7="No Data",1,IF('Indicator Data imputation'!BW7&lt;&gt;"",1,0))</f>
        <v>0</v>
      </c>
      <c r="BX6" s="184">
        <f>IF('Indicator Data'!BX7="No Data",1,IF('Indicator Data imputation'!BX7&lt;&gt;"",1,0))</f>
        <v>0</v>
      </c>
      <c r="BY6" s="184">
        <f>IF('Indicator Data'!BY7="No Data",1,IF('Indicator Data imputation'!BY7&lt;&gt;"",1,0))</f>
        <v>1</v>
      </c>
      <c r="BZ6" s="184">
        <f>IF('Indicator Data'!BZ7="No Data",1,IF('Indicator Data imputation'!BZ7&lt;&gt;"",1,0))</f>
        <v>0</v>
      </c>
      <c r="CA6" s="184">
        <f>IF('Indicator Data'!CA7="No Data",1,IF('Indicator Data imputation'!CA7&lt;&gt;"",1,0))</f>
        <v>0</v>
      </c>
      <c r="CB6" s="184">
        <f>IF('Indicator Data'!CB7="No Data",1,IF('Indicator Data imputation'!CB7&lt;&gt;"",1,0))</f>
        <v>0</v>
      </c>
      <c r="CC6" s="184">
        <f>IF('Indicator Data'!CC7="No Data",1,IF('Indicator Data imputation'!CC7&lt;&gt;"",1,0))</f>
        <v>0</v>
      </c>
      <c r="CD6" s="184">
        <f>IF('Indicator Data'!CD7="No Data",1,IF('Indicator Data imputation'!CD7&lt;&gt;"",1,0))</f>
        <v>0</v>
      </c>
      <c r="CE6" s="184">
        <f>IF('Indicator Data'!CE7="No Data",1,IF('Indicator Data imputation'!CE7&lt;&gt;"",1,0))</f>
        <v>0</v>
      </c>
      <c r="CF6" s="184">
        <f>IF('Indicator Data'!CF7="No Data",1,IF('Indicator Data imputation'!CF7&lt;&gt;"",1,0))</f>
        <v>0</v>
      </c>
      <c r="CG6" s="195">
        <f t="shared" si="0"/>
        <v>11</v>
      </c>
      <c r="CH6" s="196">
        <f t="shared" si="1"/>
        <v>0.13580246913580246</v>
      </c>
    </row>
    <row r="7" spans="1:86" x14ac:dyDescent="0.25">
      <c r="A7" s="3" t="str">
        <f>VLOOKUP(C7,Regions!B$3:H$35,7,FALSE)</f>
        <v>Caribbean</v>
      </c>
      <c r="B7" s="119" t="s">
        <v>20</v>
      </c>
      <c r="C7" s="102" t="s">
        <v>19</v>
      </c>
      <c r="D7" s="184">
        <f>IF('Indicator Data'!D8="No Data",1,IF('Indicator Data imputation'!D8&lt;&gt;"",1,0))</f>
        <v>0</v>
      </c>
      <c r="E7" s="184">
        <f>IF('Indicator Data'!E8="No Data",1,IF('Indicator Data imputation'!E8&lt;&gt;"",1,0))</f>
        <v>0</v>
      </c>
      <c r="F7" s="184">
        <f>IF('Indicator Data'!F8="No Data",1,IF('Indicator Data imputation'!F8&lt;&gt;"",1,0))</f>
        <v>0</v>
      </c>
      <c r="G7" s="184">
        <f>IF('Indicator Data'!G8="No Data",1,IF('Indicator Data imputation'!G8&lt;&gt;"",1,0))</f>
        <v>0</v>
      </c>
      <c r="H7" s="184">
        <f>IF('Indicator Data'!H8="No Data",1,IF('Indicator Data imputation'!H8&lt;&gt;"",1,0))</f>
        <v>0</v>
      </c>
      <c r="I7" s="184">
        <f>IF('Indicator Data'!I8="No Data",1,IF('Indicator Data imputation'!I8&lt;&gt;"",1,0))</f>
        <v>0</v>
      </c>
      <c r="J7" s="184">
        <f>IF('Indicator Data'!J8="No Data",1,IF('Indicator Data imputation'!J8&lt;&gt;"",1,0))</f>
        <v>0</v>
      </c>
      <c r="K7" s="184">
        <f>IF('Indicator Data'!K8="No Data",1,IF('Indicator Data imputation'!K8&lt;&gt;"",1,0))</f>
        <v>0</v>
      </c>
      <c r="L7" s="184">
        <f>IF('Indicator Data'!L8="No Data",1,IF('Indicator Data imputation'!L8&lt;&gt;"",1,0))</f>
        <v>0</v>
      </c>
      <c r="M7" s="184">
        <f>IF('Indicator Data'!M8="No Data",1,IF('Indicator Data imputation'!M8&lt;&gt;"",1,0))</f>
        <v>0</v>
      </c>
      <c r="N7" s="184">
        <f>IF('Indicator Data'!N8="No Data",1,IF('Indicator Data imputation'!N8&lt;&gt;"",1,0))</f>
        <v>0</v>
      </c>
      <c r="O7" s="184">
        <f>IF('Indicator Data'!O8="No Data",1,IF('Indicator Data imputation'!O8&lt;&gt;"",1,0))</f>
        <v>0</v>
      </c>
      <c r="P7" s="184">
        <f>IF('Indicator Data'!P8="No Data",1,IF('Indicator Data imputation'!P8&lt;&gt;"",1,0))</f>
        <v>0</v>
      </c>
      <c r="Q7" s="184">
        <f>IF('Indicator Data'!Q8="No Data",1,IF('Indicator Data imputation'!Q8&lt;&gt;"",1,0))</f>
        <v>0</v>
      </c>
      <c r="R7" s="184">
        <f>IF('Indicator Data'!R8="No Data",1,IF('Indicator Data imputation'!R8&lt;&gt;"",1,0))</f>
        <v>0</v>
      </c>
      <c r="S7" s="184">
        <f>IF('Indicator Data'!S8="No Data",1,IF('Indicator Data imputation'!S8&lt;&gt;"",1,0))</f>
        <v>0</v>
      </c>
      <c r="T7" s="184">
        <f>IF('Indicator Data'!T8="No Data",1,IF('Indicator Data imputation'!T8&lt;&gt;"",1,0))</f>
        <v>0</v>
      </c>
      <c r="U7" s="184">
        <f>IF('Indicator Data'!U8="No Data",1,IF('Indicator Data imputation'!U8&lt;&gt;"",1,0))</f>
        <v>0</v>
      </c>
      <c r="V7" s="184">
        <f>IF('Indicator Data'!V8="No Data",1,IF('Indicator Data imputation'!V8&lt;&gt;"",1,0))</f>
        <v>0</v>
      </c>
      <c r="W7" s="184">
        <f>IF('Indicator Data'!W8="No Data",1,IF('Indicator Data imputation'!W8&lt;&gt;"",1,0))</f>
        <v>0</v>
      </c>
      <c r="X7" s="184">
        <f>IF('Indicator Data'!X8="No Data",1,IF('Indicator Data imputation'!X8&lt;&gt;"",1,0))</f>
        <v>0</v>
      </c>
      <c r="Y7" s="184">
        <f>IF('Indicator Data'!Y8="No Data",1,IF('Indicator Data imputation'!Y8&lt;&gt;"",1,0))</f>
        <v>1</v>
      </c>
      <c r="Z7" s="184">
        <f>IF('Indicator Data'!Z8="No Data",1,IF('Indicator Data imputation'!Z8&lt;&gt;"",1,0))</f>
        <v>1</v>
      </c>
      <c r="AA7" s="184">
        <f>IF('Indicator Data'!AA8="No Data",1,IF('Indicator Data imputation'!AA8&lt;&gt;"",1,0))</f>
        <v>1</v>
      </c>
      <c r="AB7" s="184">
        <f>IF('Indicator Data'!AB8="No Data",1,IF('Indicator Data imputation'!AB8&lt;&gt;"",1,0))</f>
        <v>0</v>
      </c>
      <c r="AC7" s="184">
        <f>IF('Indicator Data'!AC8="No Data",1,IF('Indicator Data imputation'!AC8&lt;&gt;"",1,0))</f>
        <v>1</v>
      </c>
      <c r="AD7" s="184">
        <f>IF('Indicator Data'!AD8="No Data",1,IF('Indicator Data imputation'!AD8&lt;&gt;"",1,0))</f>
        <v>1</v>
      </c>
      <c r="AE7" s="184">
        <f>IF('Indicator Data'!AE8="No Data",1,IF('Indicator Data imputation'!AE8&lt;&gt;"",1,0))</f>
        <v>0</v>
      </c>
      <c r="AF7" s="184">
        <f>IF('Indicator Data'!AF8="No Data",1,IF('Indicator Data imputation'!AF8&lt;&gt;"",1,0))</f>
        <v>1</v>
      </c>
      <c r="AG7" s="184">
        <f>IF('Indicator Data'!AG8="No Data",1,IF('Indicator Data imputation'!AG8&lt;&gt;"",1,0))</f>
        <v>0</v>
      </c>
      <c r="AH7" s="184">
        <f>IF('Indicator Data'!AH8="No Data",1,IF('Indicator Data imputation'!AH8&lt;&gt;"",1,0))</f>
        <v>0</v>
      </c>
      <c r="AI7" s="184">
        <f>IF('Indicator Data'!AI8="No Data",1,IF('Indicator Data imputation'!AI8&lt;&gt;"",1,0))</f>
        <v>0</v>
      </c>
      <c r="AJ7" s="184">
        <f>IF('Indicator Data'!AJ8="No Data",1,IF('Indicator Data imputation'!AJ8&lt;&gt;"",1,0))</f>
        <v>0</v>
      </c>
      <c r="AK7" s="184">
        <f>IF('Indicator Data'!AK8="No Data",1,IF('Indicator Data imputation'!AK8&lt;&gt;"",1,0))</f>
        <v>0</v>
      </c>
      <c r="AL7" s="184">
        <f>IF('Indicator Data'!AL8="No Data",1,IF('Indicator Data imputation'!AL8&lt;&gt;"",1,0))</f>
        <v>0</v>
      </c>
      <c r="AM7" s="184">
        <f>IF('Indicator Data'!AM8="No Data",1,IF('Indicator Data imputation'!AM8&lt;&gt;"",1,0))</f>
        <v>0</v>
      </c>
      <c r="AN7" s="184">
        <f>IF('Indicator Data'!AN8="No Data",1,IF('Indicator Data imputation'!AN8&lt;&gt;"",1,0))</f>
        <v>0</v>
      </c>
      <c r="AO7" s="184">
        <f>IF('Indicator Data'!AO8="No Data",1,IF('Indicator Data imputation'!AO8&lt;&gt;"",1,0))</f>
        <v>0</v>
      </c>
      <c r="AP7" s="184">
        <f>IF('Indicator Data'!AP8="No Data",1,IF('Indicator Data imputation'!AP8&lt;&gt;"",1,0))</f>
        <v>0</v>
      </c>
      <c r="AQ7" s="184">
        <f>IF('Indicator Data'!AQ8="No Data",1,IF('Indicator Data imputation'!AQ8&lt;&gt;"",1,0))</f>
        <v>0</v>
      </c>
      <c r="AR7" s="184">
        <f>IF('Indicator Data'!AR8="No Data",1,IF('Indicator Data imputation'!AR8&lt;&gt;"",1,0))</f>
        <v>0</v>
      </c>
      <c r="AS7" s="184">
        <f>IF('Indicator Data'!AS8="No Data",1,IF('Indicator Data imputation'!AS8&lt;&gt;"",1,0))</f>
        <v>1</v>
      </c>
      <c r="AT7" s="184">
        <f>IF('Indicator Data'!AT8="No Data",1,IF('Indicator Data imputation'!AT8&lt;&gt;"",1,0))</f>
        <v>1</v>
      </c>
      <c r="AU7" s="184">
        <f>IF('Indicator Data'!AU8="No Data",1,IF('Indicator Data imputation'!AU8&lt;&gt;"",1,0))</f>
        <v>0</v>
      </c>
      <c r="AV7" s="184">
        <f>IF('Indicator Data'!AV8="No Data",1,IF('Indicator Data imputation'!AV8&lt;&gt;"",1,0))</f>
        <v>0</v>
      </c>
      <c r="AW7" s="184">
        <f>IF('Indicator Data'!AW8="No Data",1,IF('Indicator Data imputation'!AW8&lt;&gt;"",1,0))</f>
        <v>0</v>
      </c>
      <c r="AX7" s="184">
        <f>IF('Indicator Data'!AX8="No Data",1,IF('Indicator Data imputation'!AX8&lt;&gt;"",1,0))</f>
        <v>0</v>
      </c>
      <c r="AY7" s="184">
        <f>IF('Indicator Data'!AY8="No Data",1,IF('Indicator Data imputation'!AY8&lt;&gt;"",1,0))</f>
        <v>0</v>
      </c>
      <c r="AZ7" s="184">
        <f>IF('Indicator Data'!AZ8="No Data",1,IF('Indicator Data imputation'!AZ8&lt;&gt;"",1,0))</f>
        <v>0</v>
      </c>
      <c r="BA7" s="184">
        <f>IF('Indicator Data'!BA8="No Data",1,IF('Indicator Data imputation'!BA8&lt;&gt;"",1,0))</f>
        <v>0</v>
      </c>
      <c r="BB7" s="184">
        <f>IF('Indicator Data'!BB8="No Data",1,IF('Indicator Data imputation'!BB8&lt;&gt;"",1,0))</f>
        <v>0</v>
      </c>
      <c r="BC7" s="184">
        <f>IF('Indicator Data'!BC8="No Data",1,IF('Indicator Data imputation'!BC8&lt;&gt;"",1,0))</f>
        <v>0</v>
      </c>
      <c r="BD7" s="184">
        <f>IF('Indicator Data'!BD8="No Data",1,IF('Indicator Data imputation'!BD8&lt;&gt;"",1,0))</f>
        <v>0</v>
      </c>
      <c r="BE7" s="184">
        <f>IF('Indicator Data'!BE8="No Data",1,IF('Indicator Data imputation'!BE8&lt;&gt;"",1,0))</f>
        <v>0</v>
      </c>
      <c r="BF7" s="184">
        <f>IF('Indicator Data'!BF8="No Data",1,IF('Indicator Data imputation'!BF8&lt;&gt;"",1,0))</f>
        <v>1</v>
      </c>
      <c r="BG7" s="184">
        <f>IF('Indicator Data'!BG8="No Data",1,IF('Indicator Data imputation'!BG8&lt;&gt;"",1,0))</f>
        <v>1</v>
      </c>
      <c r="BH7" s="184">
        <f>IF('Indicator Data'!BH8="No Data",1,IF('Indicator Data imputation'!BH8&lt;&gt;"",1,0))</f>
        <v>0</v>
      </c>
      <c r="BI7" s="184">
        <f>IF('Indicator Data'!BI8="No Data",1,IF('Indicator Data imputation'!BI8&lt;&gt;"",1,0))</f>
        <v>1</v>
      </c>
      <c r="BJ7" s="184">
        <f>IF('Indicator Data'!BJ8="No Data",1,IF('Indicator Data imputation'!BJ8&lt;&gt;"",1,0))</f>
        <v>0</v>
      </c>
      <c r="BK7" s="184">
        <f>IF('Indicator Data'!BK8="No Data",1,IF('Indicator Data imputation'!BK8&lt;&gt;"",1,0))</f>
        <v>0</v>
      </c>
      <c r="BL7" s="184">
        <f>IF('Indicator Data'!BL8="No Data",1,IF('Indicator Data imputation'!BL8&lt;&gt;"",1,0))</f>
        <v>1</v>
      </c>
      <c r="BM7" s="184">
        <f>IF('Indicator Data'!BM8="No Data",1,IF('Indicator Data imputation'!BM8&lt;&gt;"",1,0))</f>
        <v>1</v>
      </c>
      <c r="BN7" s="184">
        <f>IF('Indicator Data'!BN8="No Data",1,IF('Indicator Data imputation'!BN8&lt;&gt;"",1,0))</f>
        <v>1</v>
      </c>
      <c r="BO7" s="184">
        <f>IF('Indicator Data'!BO8="No Data",1,IF('Indicator Data imputation'!BO8&lt;&gt;"",1,0))</f>
        <v>0</v>
      </c>
      <c r="BP7" s="184">
        <f>IF('Indicator Data'!BP8="No Data",1,IF('Indicator Data imputation'!BP8&lt;&gt;"",1,0))</f>
        <v>0</v>
      </c>
      <c r="BQ7" s="184">
        <f>IF('Indicator Data'!BQ8="No Data",1,IF('Indicator Data imputation'!BQ8&lt;&gt;"",1,0))</f>
        <v>0</v>
      </c>
      <c r="BR7" s="184">
        <f>IF('Indicator Data'!BR8="No Data",1,IF('Indicator Data imputation'!BR8&lt;&gt;"",1,0))</f>
        <v>0</v>
      </c>
      <c r="BS7" s="184">
        <f>IF('Indicator Data'!BS8="No Data",1,IF('Indicator Data imputation'!BS8&lt;&gt;"",1,0))</f>
        <v>0</v>
      </c>
      <c r="BT7" s="184">
        <f>IF('Indicator Data'!BT8="No Data",1,IF('Indicator Data imputation'!BT8&lt;&gt;"",1,0))</f>
        <v>0</v>
      </c>
      <c r="BU7" s="184">
        <f>IF('Indicator Data'!BU8="No Data",1,IF('Indicator Data imputation'!BU8&lt;&gt;"",1,0))</f>
        <v>0</v>
      </c>
      <c r="BV7" s="184">
        <f>IF('Indicator Data'!BV8="No Data",1,IF('Indicator Data imputation'!BV8&lt;&gt;"",1,0))</f>
        <v>0</v>
      </c>
      <c r="BW7" s="184">
        <f>IF('Indicator Data'!BW8="No Data",1,IF('Indicator Data imputation'!BW8&lt;&gt;"",1,0))</f>
        <v>0</v>
      </c>
      <c r="BX7" s="184">
        <f>IF('Indicator Data'!BX8="No Data",1,IF('Indicator Data imputation'!BX8&lt;&gt;"",1,0))</f>
        <v>0</v>
      </c>
      <c r="BY7" s="184">
        <f>IF('Indicator Data'!BY8="No Data",1,IF('Indicator Data imputation'!BY8&lt;&gt;"",1,0))</f>
        <v>0</v>
      </c>
      <c r="BZ7" s="184">
        <f>IF('Indicator Data'!BZ8="No Data",1,IF('Indicator Data imputation'!BZ8&lt;&gt;"",1,0))</f>
        <v>0</v>
      </c>
      <c r="CA7" s="184">
        <f>IF('Indicator Data'!CA8="No Data",1,IF('Indicator Data imputation'!CA8&lt;&gt;"",1,0))</f>
        <v>0</v>
      </c>
      <c r="CB7" s="184">
        <f>IF('Indicator Data'!CB8="No Data",1,IF('Indicator Data imputation'!CB8&lt;&gt;"",1,0))</f>
        <v>0</v>
      </c>
      <c r="CC7" s="184">
        <f>IF('Indicator Data'!CC8="No Data",1,IF('Indicator Data imputation'!CC8&lt;&gt;"",1,0))</f>
        <v>0</v>
      </c>
      <c r="CD7" s="184">
        <f>IF('Indicator Data'!CD8="No Data",1,IF('Indicator Data imputation'!CD8&lt;&gt;"",1,0))</f>
        <v>0</v>
      </c>
      <c r="CE7" s="184">
        <f>IF('Indicator Data'!CE8="No Data",1,IF('Indicator Data imputation'!CE8&lt;&gt;"",1,0))</f>
        <v>0</v>
      </c>
      <c r="CF7" s="184">
        <f>IF('Indicator Data'!CF8="No Data",1,IF('Indicator Data imputation'!CF8&lt;&gt;"",1,0))</f>
        <v>0</v>
      </c>
      <c r="CG7" s="195">
        <f t="shared" si="0"/>
        <v>14</v>
      </c>
      <c r="CH7" s="196">
        <f t="shared" si="1"/>
        <v>0.1728395061728395</v>
      </c>
    </row>
    <row r="8" spans="1:86" x14ac:dyDescent="0.25">
      <c r="A8" s="3" t="str">
        <f>VLOOKUP(C8,Regions!B$3:H$35,7,FALSE)</f>
        <v>Caribbean</v>
      </c>
      <c r="B8" s="119" t="s">
        <v>22</v>
      </c>
      <c r="C8" s="102" t="s">
        <v>21</v>
      </c>
      <c r="D8" s="184">
        <f>IF('Indicator Data'!D9="No Data",1,IF('Indicator Data imputation'!D9&lt;&gt;"",1,0))</f>
        <v>0</v>
      </c>
      <c r="E8" s="184">
        <f>IF('Indicator Data'!E9="No Data",1,IF('Indicator Data imputation'!E9&lt;&gt;"",1,0))</f>
        <v>0</v>
      </c>
      <c r="F8" s="184">
        <f>IF('Indicator Data'!F9="No Data",1,IF('Indicator Data imputation'!F9&lt;&gt;"",1,0))</f>
        <v>1</v>
      </c>
      <c r="G8" s="184">
        <f>IF('Indicator Data'!G9="No Data",1,IF('Indicator Data imputation'!G9&lt;&gt;"",1,0))</f>
        <v>0</v>
      </c>
      <c r="H8" s="184">
        <f>IF('Indicator Data'!H9="No Data",1,IF('Indicator Data imputation'!H9&lt;&gt;"",1,0))</f>
        <v>0</v>
      </c>
      <c r="I8" s="184">
        <f>IF('Indicator Data'!I9="No Data",1,IF('Indicator Data imputation'!I9&lt;&gt;"",1,0))</f>
        <v>0</v>
      </c>
      <c r="J8" s="184">
        <f>IF('Indicator Data'!J9="No Data",1,IF('Indicator Data imputation'!J9&lt;&gt;"",1,0))</f>
        <v>0</v>
      </c>
      <c r="K8" s="184">
        <f>IF('Indicator Data'!K9="No Data",1,IF('Indicator Data imputation'!K9&lt;&gt;"",1,0))</f>
        <v>0</v>
      </c>
      <c r="L8" s="184">
        <f>IF('Indicator Data'!L9="No Data",1,IF('Indicator Data imputation'!L9&lt;&gt;"",1,0))</f>
        <v>0</v>
      </c>
      <c r="M8" s="184">
        <f>IF('Indicator Data'!M9="No Data",1,IF('Indicator Data imputation'!M9&lt;&gt;"",1,0))</f>
        <v>0</v>
      </c>
      <c r="N8" s="184">
        <f>IF('Indicator Data'!N9="No Data",1,IF('Indicator Data imputation'!N9&lt;&gt;"",1,0))</f>
        <v>0</v>
      </c>
      <c r="O8" s="184">
        <f>IF('Indicator Data'!O9="No Data",1,IF('Indicator Data imputation'!O9&lt;&gt;"",1,0))</f>
        <v>0</v>
      </c>
      <c r="P8" s="184">
        <f>IF('Indicator Data'!P9="No Data",1,IF('Indicator Data imputation'!P9&lt;&gt;"",1,0))</f>
        <v>0</v>
      </c>
      <c r="Q8" s="184">
        <f>IF('Indicator Data'!Q9="No Data",1,IF('Indicator Data imputation'!Q9&lt;&gt;"",1,0))</f>
        <v>0</v>
      </c>
      <c r="R8" s="184">
        <f>IF('Indicator Data'!R9="No Data",1,IF('Indicator Data imputation'!R9&lt;&gt;"",1,0))</f>
        <v>0</v>
      </c>
      <c r="S8" s="184">
        <f>IF('Indicator Data'!S9="No Data",1,IF('Indicator Data imputation'!S9&lt;&gt;"",1,0))</f>
        <v>0</v>
      </c>
      <c r="T8" s="184">
        <f>IF('Indicator Data'!T9="No Data",1,IF('Indicator Data imputation'!T9&lt;&gt;"",1,0))</f>
        <v>0</v>
      </c>
      <c r="U8" s="184">
        <f>IF('Indicator Data'!U9="No Data",1,IF('Indicator Data imputation'!U9&lt;&gt;"",1,0))</f>
        <v>0</v>
      </c>
      <c r="V8" s="184">
        <f>IF('Indicator Data'!V9="No Data",1,IF('Indicator Data imputation'!V9&lt;&gt;"",1,0))</f>
        <v>0</v>
      </c>
      <c r="W8" s="184">
        <f>IF('Indicator Data'!W9="No Data",1,IF('Indicator Data imputation'!W9&lt;&gt;"",1,0))</f>
        <v>0</v>
      </c>
      <c r="X8" s="184">
        <f>IF('Indicator Data'!X9="No Data",1,IF('Indicator Data imputation'!X9&lt;&gt;"",1,0))</f>
        <v>0</v>
      </c>
      <c r="Y8" s="184">
        <f>IF('Indicator Data'!Y9="No Data",1,IF('Indicator Data imputation'!Y9&lt;&gt;"",1,0))</f>
        <v>1</v>
      </c>
      <c r="Z8" s="184">
        <f>IF('Indicator Data'!Z9="No Data",1,IF('Indicator Data imputation'!Z9&lt;&gt;"",1,0))</f>
        <v>1</v>
      </c>
      <c r="AA8" s="184">
        <f>IF('Indicator Data'!AA9="No Data",1,IF('Indicator Data imputation'!AA9&lt;&gt;"",1,0))</f>
        <v>0</v>
      </c>
      <c r="AB8" s="184">
        <f>IF('Indicator Data'!AB9="No Data",1,IF('Indicator Data imputation'!AB9&lt;&gt;"",1,0))</f>
        <v>1</v>
      </c>
      <c r="AC8" s="184">
        <f>IF('Indicator Data'!AC9="No Data",1,IF('Indicator Data imputation'!AC9&lt;&gt;"",1,0))</f>
        <v>0</v>
      </c>
      <c r="AD8" s="184">
        <f>IF('Indicator Data'!AD9="No Data",1,IF('Indicator Data imputation'!AD9&lt;&gt;"",1,0))</f>
        <v>1</v>
      </c>
      <c r="AE8" s="184">
        <f>IF('Indicator Data'!AE9="No Data",1,IF('Indicator Data imputation'!AE9&lt;&gt;"",1,0))</f>
        <v>0</v>
      </c>
      <c r="AF8" s="184">
        <f>IF('Indicator Data'!AF9="No Data",1,IF('Indicator Data imputation'!AF9&lt;&gt;"",1,0))</f>
        <v>1</v>
      </c>
      <c r="AG8" s="184">
        <f>IF('Indicator Data'!AG9="No Data",1,IF('Indicator Data imputation'!AG9&lt;&gt;"",1,0))</f>
        <v>0</v>
      </c>
      <c r="AH8" s="184">
        <f>IF('Indicator Data'!AH9="No Data",1,IF('Indicator Data imputation'!AH9&lt;&gt;"",1,0))</f>
        <v>0</v>
      </c>
      <c r="AI8" s="184">
        <f>IF('Indicator Data'!AI9="No Data",1,IF('Indicator Data imputation'!AI9&lt;&gt;"",1,0))</f>
        <v>0</v>
      </c>
      <c r="AJ8" s="184">
        <f>IF('Indicator Data'!AJ9="No Data",1,IF('Indicator Data imputation'!AJ9&lt;&gt;"",1,0))</f>
        <v>0</v>
      </c>
      <c r="AK8" s="184">
        <f>IF('Indicator Data'!AK9="No Data",1,IF('Indicator Data imputation'!AK9&lt;&gt;"",1,0))</f>
        <v>0</v>
      </c>
      <c r="AL8" s="184">
        <f>IF('Indicator Data'!AL9="No Data",1,IF('Indicator Data imputation'!AL9&lt;&gt;"",1,0))</f>
        <v>1</v>
      </c>
      <c r="AM8" s="184">
        <f>IF('Indicator Data'!AM9="No Data",1,IF('Indicator Data imputation'!AM9&lt;&gt;"",1,0))</f>
        <v>0</v>
      </c>
      <c r="AN8" s="184">
        <f>IF('Indicator Data'!AN9="No Data",1,IF('Indicator Data imputation'!AN9&lt;&gt;"",1,0))</f>
        <v>0</v>
      </c>
      <c r="AO8" s="184">
        <f>IF('Indicator Data'!AO9="No Data",1,IF('Indicator Data imputation'!AO9&lt;&gt;"",1,0))</f>
        <v>0</v>
      </c>
      <c r="AP8" s="184">
        <f>IF('Indicator Data'!AP9="No Data",1,IF('Indicator Data imputation'!AP9&lt;&gt;"",1,0))</f>
        <v>0</v>
      </c>
      <c r="AQ8" s="184">
        <f>IF('Indicator Data'!AQ9="No Data",1,IF('Indicator Data imputation'!AQ9&lt;&gt;"",1,0))</f>
        <v>1</v>
      </c>
      <c r="AR8" s="184">
        <f>IF('Indicator Data'!AR9="No Data",1,IF('Indicator Data imputation'!AR9&lt;&gt;"",1,0))</f>
        <v>1</v>
      </c>
      <c r="AS8" s="184">
        <f>IF('Indicator Data'!AS9="No Data",1,IF('Indicator Data imputation'!AS9&lt;&gt;"",1,0))</f>
        <v>0</v>
      </c>
      <c r="AT8" s="184">
        <f>IF('Indicator Data'!AT9="No Data",1,IF('Indicator Data imputation'!AT9&lt;&gt;"",1,0))</f>
        <v>1</v>
      </c>
      <c r="AU8" s="184">
        <f>IF('Indicator Data'!AU9="No Data",1,IF('Indicator Data imputation'!AU9&lt;&gt;"",1,0))</f>
        <v>0</v>
      </c>
      <c r="AV8" s="184">
        <f>IF('Indicator Data'!AV9="No Data",1,IF('Indicator Data imputation'!AV9&lt;&gt;"",1,0))</f>
        <v>0</v>
      </c>
      <c r="AW8" s="184">
        <f>IF('Indicator Data'!AW9="No Data",1,IF('Indicator Data imputation'!AW9&lt;&gt;"",1,0))</f>
        <v>0</v>
      </c>
      <c r="AX8" s="184">
        <f>IF('Indicator Data'!AX9="No Data",1,IF('Indicator Data imputation'!AX9&lt;&gt;"",1,0))</f>
        <v>0</v>
      </c>
      <c r="AY8" s="184">
        <f>IF('Indicator Data'!AY9="No Data",1,IF('Indicator Data imputation'!AY9&lt;&gt;"",1,0))</f>
        <v>0</v>
      </c>
      <c r="AZ8" s="184">
        <f>IF('Indicator Data'!AZ9="No Data",1,IF('Indicator Data imputation'!AZ9&lt;&gt;"",1,0))</f>
        <v>0</v>
      </c>
      <c r="BA8" s="184">
        <f>IF('Indicator Data'!BA9="No Data",1,IF('Indicator Data imputation'!BA9&lt;&gt;"",1,0))</f>
        <v>1</v>
      </c>
      <c r="BB8" s="184">
        <f>IF('Indicator Data'!BB9="No Data",1,IF('Indicator Data imputation'!BB9&lt;&gt;"",1,0))</f>
        <v>0</v>
      </c>
      <c r="BC8" s="184">
        <f>IF('Indicator Data'!BC9="No Data",1,IF('Indicator Data imputation'!BC9&lt;&gt;"",1,0))</f>
        <v>1</v>
      </c>
      <c r="BD8" s="184">
        <f>IF('Indicator Data'!BD9="No Data",1,IF('Indicator Data imputation'!BD9&lt;&gt;"",1,0))</f>
        <v>1</v>
      </c>
      <c r="BE8" s="184">
        <f>IF('Indicator Data'!BE9="No Data",1,IF('Indicator Data imputation'!BE9&lt;&gt;"",1,0))</f>
        <v>0</v>
      </c>
      <c r="BF8" s="184">
        <f>IF('Indicator Data'!BF9="No Data",1,IF('Indicator Data imputation'!BF9&lt;&gt;"",1,0))</f>
        <v>1</v>
      </c>
      <c r="BG8" s="184">
        <f>IF('Indicator Data'!BG9="No Data",1,IF('Indicator Data imputation'!BG9&lt;&gt;"",1,0))</f>
        <v>1</v>
      </c>
      <c r="BH8" s="184">
        <f>IF('Indicator Data'!BH9="No Data",1,IF('Indicator Data imputation'!BH9&lt;&gt;"",1,0))</f>
        <v>1</v>
      </c>
      <c r="BI8" s="184">
        <f>IF('Indicator Data'!BI9="No Data",1,IF('Indicator Data imputation'!BI9&lt;&gt;"",1,0))</f>
        <v>1</v>
      </c>
      <c r="BJ8" s="184">
        <f>IF('Indicator Data'!BJ9="No Data",1,IF('Indicator Data imputation'!BJ9&lt;&gt;"",1,0))</f>
        <v>0</v>
      </c>
      <c r="BK8" s="184">
        <f>IF('Indicator Data'!BK9="No Data",1,IF('Indicator Data imputation'!BK9&lt;&gt;"",1,0))</f>
        <v>0</v>
      </c>
      <c r="BL8" s="184">
        <f>IF('Indicator Data'!BL9="No Data",1,IF('Indicator Data imputation'!BL9&lt;&gt;"",1,0))</f>
        <v>1</v>
      </c>
      <c r="BM8" s="184">
        <f>IF('Indicator Data'!BM9="No Data",1,IF('Indicator Data imputation'!BM9&lt;&gt;"",1,0))</f>
        <v>1</v>
      </c>
      <c r="BN8" s="184">
        <f>IF('Indicator Data'!BN9="No Data",1,IF('Indicator Data imputation'!BN9&lt;&gt;"",1,0))</f>
        <v>0</v>
      </c>
      <c r="BO8" s="184">
        <f>IF('Indicator Data'!BO9="No Data",1,IF('Indicator Data imputation'!BO9&lt;&gt;"",1,0))</f>
        <v>1</v>
      </c>
      <c r="BP8" s="184">
        <f>IF('Indicator Data'!BP9="No Data",1,IF('Indicator Data imputation'!BP9&lt;&gt;"",1,0))</f>
        <v>0</v>
      </c>
      <c r="BQ8" s="184">
        <f>IF('Indicator Data'!BQ9="No Data",1,IF('Indicator Data imputation'!BQ9&lt;&gt;"",1,0))</f>
        <v>0</v>
      </c>
      <c r="BR8" s="184">
        <f>IF('Indicator Data'!BR9="No Data",1,IF('Indicator Data imputation'!BR9&lt;&gt;"",1,0))</f>
        <v>0</v>
      </c>
      <c r="BS8" s="184">
        <f>IF('Indicator Data'!BS9="No Data",1,IF('Indicator Data imputation'!BS9&lt;&gt;"",1,0))</f>
        <v>0</v>
      </c>
      <c r="BT8" s="184">
        <f>IF('Indicator Data'!BT9="No Data",1,IF('Indicator Data imputation'!BT9&lt;&gt;"",1,0))</f>
        <v>0</v>
      </c>
      <c r="BU8" s="184">
        <f>IF('Indicator Data'!BU9="No Data",1,IF('Indicator Data imputation'!BU9&lt;&gt;"",1,0))</f>
        <v>0</v>
      </c>
      <c r="BV8" s="184">
        <f>IF('Indicator Data'!BV9="No Data",1,IF('Indicator Data imputation'!BV9&lt;&gt;"",1,0))</f>
        <v>0</v>
      </c>
      <c r="BW8" s="184">
        <f>IF('Indicator Data'!BW9="No Data",1,IF('Indicator Data imputation'!BW9&lt;&gt;"",1,0))</f>
        <v>0</v>
      </c>
      <c r="BX8" s="184">
        <f>IF('Indicator Data'!BX9="No Data",1,IF('Indicator Data imputation'!BX9&lt;&gt;"",1,0))</f>
        <v>0</v>
      </c>
      <c r="BY8" s="184">
        <f>IF('Indicator Data'!BY9="No Data",1,IF('Indicator Data imputation'!BY9&lt;&gt;"",1,0))</f>
        <v>0</v>
      </c>
      <c r="BZ8" s="184">
        <f>IF('Indicator Data'!BZ9="No Data",1,IF('Indicator Data imputation'!BZ9&lt;&gt;"",1,0))</f>
        <v>1</v>
      </c>
      <c r="CA8" s="184">
        <f>IF('Indicator Data'!CA9="No Data",1,IF('Indicator Data imputation'!CA9&lt;&gt;"",1,0))</f>
        <v>0</v>
      </c>
      <c r="CB8" s="184">
        <f>IF('Indicator Data'!CB9="No Data",1,IF('Indicator Data imputation'!CB9&lt;&gt;"",1,0))</f>
        <v>0</v>
      </c>
      <c r="CC8" s="184">
        <f>IF('Indicator Data'!CC9="No Data",1,IF('Indicator Data imputation'!CC9&lt;&gt;"",1,0))</f>
        <v>0</v>
      </c>
      <c r="CD8" s="184">
        <f>IF('Indicator Data'!CD9="No Data",1,IF('Indicator Data imputation'!CD9&lt;&gt;"",1,0))</f>
        <v>0</v>
      </c>
      <c r="CE8" s="184">
        <f>IF('Indicator Data'!CE9="No Data",1,IF('Indicator Data imputation'!CE9&lt;&gt;"",1,0))</f>
        <v>0</v>
      </c>
      <c r="CF8" s="184">
        <f>IF('Indicator Data'!CF9="No Data",1,IF('Indicator Data imputation'!CF9&lt;&gt;"",1,0))</f>
        <v>0</v>
      </c>
      <c r="CG8" s="195">
        <f t="shared" si="0"/>
        <v>21</v>
      </c>
      <c r="CH8" s="196">
        <f t="shared" si="1"/>
        <v>0.25925925925925924</v>
      </c>
    </row>
    <row r="9" spans="1:86" x14ac:dyDescent="0.25">
      <c r="A9" s="3" t="str">
        <f>VLOOKUP(C9,Regions!B$3:H$35,7,FALSE)</f>
        <v>Caribbean</v>
      </c>
      <c r="B9" s="119" t="s">
        <v>24</v>
      </c>
      <c r="C9" s="102" t="s">
        <v>23</v>
      </c>
      <c r="D9" s="184">
        <f>IF('Indicator Data'!D10="No Data",1,IF('Indicator Data imputation'!D10&lt;&gt;"",1,0))</f>
        <v>0</v>
      </c>
      <c r="E9" s="184">
        <f>IF('Indicator Data'!E10="No Data",1,IF('Indicator Data imputation'!E10&lt;&gt;"",1,0))</f>
        <v>0</v>
      </c>
      <c r="F9" s="184">
        <f>IF('Indicator Data'!F10="No Data",1,IF('Indicator Data imputation'!F10&lt;&gt;"",1,0))</f>
        <v>0</v>
      </c>
      <c r="G9" s="184">
        <f>IF('Indicator Data'!G10="No Data",1,IF('Indicator Data imputation'!G10&lt;&gt;"",1,0))</f>
        <v>0</v>
      </c>
      <c r="H9" s="184">
        <f>IF('Indicator Data'!H10="No Data",1,IF('Indicator Data imputation'!H10&lt;&gt;"",1,0))</f>
        <v>0</v>
      </c>
      <c r="I9" s="184">
        <f>IF('Indicator Data'!I10="No Data",1,IF('Indicator Data imputation'!I10&lt;&gt;"",1,0))</f>
        <v>0</v>
      </c>
      <c r="J9" s="184">
        <f>IF('Indicator Data'!J10="No Data",1,IF('Indicator Data imputation'!J10&lt;&gt;"",1,0))</f>
        <v>0</v>
      </c>
      <c r="K9" s="184">
        <f>IF('Indicator Data'!K10="No Data",1,IF('Indicator Data imputation'!K10&lt;&gt;"",1,0))</f>
        <v>0</v>
      </c>
      <c r="L9" s="184">
        <f>IF('Indicator Data'!L10="No Data",1,IF('Indicator Data imputation'!L10&lt;&gt;"",1,0))</f>
        <v>0</v>
      </c>
      <c r="M9" s="184">
        <f>IF('Indicator Data'!M10="No Data",1,IF('Indicator Data imputation'!M10&lt;&gt;"",1,0))</f>
        <v>0</v>
      </c>
      <c r="N9" s="184">
        <f>IF('Indicator Data'!N10="No Data",1,IF('Indicator Data imputation'!N10&lt;&gt;"",1,0))</f>
        <v>0</v>
      </c>
      <c r="O9" s="184">
        <f>IF('Indicator Data'!O10="No Data",1,IF('Indicator Data imputation'!O10&lt;&gt;"",1,0))</f>
        <v>0</v>
      </c>
      <c r="P9" s="184">
        <f>IF('Indicator Data'!P10="No Data",1,IF('Indicator Data imputation'!P10&lt;&gt;"",1,0))</f>
        <v>0</v>
      </c>
      <c r="Q9" s="184">
        <f>IF('Indicator Data'!Q10="No Data",1,IF('Indicator Data imputation'!Q10&lt;&gt;"",1,0))</f>
        <v>0</v>
      </c>
      <c r="R9" s="184">
        <f>IF('Indicator Data'!R10="No Data",1,IF('Indicator Data imputation'!R10&lt;&gt;"",1,0))</f>
        <v>0</v>
      </c>
      <c r="S9" s="184">
        <f>IF('Indicator Data'!S10="No Data",1,IF('Indicator Data imputation'!S10&lt;&gt;"",1,0))</f>
        <v>0</v>
      </c>
      <c r="T9" s="184">
        <f>IF('Indicator Data'!T10="No Data",1,IF('Indicator Data imputation'!T10&lt;&gt;"",1,0))</f>
        <v>0</v>
      </c>
      <c r="U9" s="184">
        <f>IF('Indicator Data'!U10="No Data",1,IF('Indicator Data imputation'!U10&lt;&gt;"",1,0))</f>
        <v>0</v>
      </c>
      <c r="V9" s="184">
        <f>IF('Indicator Data'!V10="No Data",1,IF('Indicator Data imputation'!V10&lt;&gt;"",1,0))</f>
        <v>0</v>
      </c>
      <c r="W9" s="184">
        <f>IF('Indicator Data'!W10="No Data",1,IF('Indicator Data imputation'!W10&lt;&gt;"",1,0))</f>
        <v>0</v>
      </c>
      <c r="X9" s="184">
        <f>IF('Indicator Data'!X10="No Data",1,IF('Indicator Data imputation'!X10&lt;&gt;"",1,0))</f>
        <v>0</v>
      </c>
      <c r="Y9" s="184">
        <f>IF('Indicator Data'!Y10="No Data",1,IF('Indicator Data imputation'!Y10&lt;&gt;"",1,0))</f>
        <v>0</v>
      </c>
      <c r="Z9" s="184">
        <f>IF('Indicator Data'!Z10="No Data",1,IF('Indicator Data imputation'!Z10&lt;&gt;"",1,0))</f>
        <v>0</v>
      </c>
      <c r="AA9" s="184">
        <f>IF('Indicator Data'!AA10="No Data",1,IF('Indicator Data imputation'!AA10&lt;&gt;"",1,0))</f>
        <v>0</v>
      </c>
      <c r="AB9" s="184">
        <f>IF('Indicator Data'!AB10="No Data",1,IF('Indicator Data imputation'!AB10&lt;&gt;"",1,0))</f>
        <v>0</v>
      </c>
      <c r="AC9" s="184">
        <f>IF('Indicator Data'!AC10="No Data",1,IF('Indicator Data imputation'!AC10&lt;&gt;"",1,0))</f>
        <v>0</v>
      </c>
      <c r="AD9" s="184">
        <f>IF('Indicator Data'!AD10="No Data",1,IF('Indicator Data imputation'!AD10&lt;&gt;"",1,0))</f>
        <v>0</v>
      </c>
      <c r="AE9" s="184">
        <f>IF('Indicator Data'!AE10="No Data",1,IF('Indicator Data imputation'!AE10&lt;&gt;"",1,0))</f>
        <v>0</v>
      </c>
      <c r="AF9" s="184">
        <f>IF('Indicator Data'!AF10="No Data",1,IF('Indicator Data imputation'!AF10&lt;&gt;"",1,0))</f>
        <v>0</v>
      </c>
      <c r="AG9" s="184">
        <f>IF('Indicator Data'!AG10="No Data",1,IF('Indicator Data imputation'!AG10&lt;&gt;"",1,0))</f>
        <v>0</v>
      </c>
      <c r="AH9" s="184">
        <f>IF('Indicator Data'!AH10="No Data",1,IF('Indicator Data imputation'!AH10&lt;&gt;"",1,0))</f>
        <v>0</v>
      </c>
      <c r="AI9" s="184">
        <f>IF('Indicator Data'!AI10="No Data",1,IF('Indicator Data imputation'!AI10&lt;&gt;"",1,0))</f>
        <v>0</v>
      </c>
      <c r="AJ9" s="184">
        <f>IF('Indicator Data'!AJ10="No Data",1,IF('Indicator Data imputation'!AJ10&lt;&gt;"",1,0))</f>
        <v>0</v>
      </c>
      <c r="AK9" s="184">
        <f>IF('Indicator Data'!AK10="No Data",1,IF('Indicator Data imputation'!AK10&lt;&gt;"",1,0))</f>
        <v>0</v>
      </c>
      <c r="AL9" s="184">
        <f>IF('Indicator Data'!AL10="No Data",1,IF('Indicator Data imputation'!AL10&lt;&gt;"",1,0))</f>
        <v>0</v>
      </c>
      <c r="AM9" s="184">
        <f>IF('Indicator Data'!AM10="No Data",1,IF('Indicator Data imputation'!AM10&lt;&gt;"",1,0))</f>
        <v>0</v>
      </c>
      <c r="AN9" s="184">
        <f>IF('Indicator Data'!AN10="No Data",1,IF('Indicator Data imputation'!AN10&lt;&gt;"",1,0))</f>
        <v>0</v>
      </c>
      <c r="AO9" s="184">
        <f>IF('Indicator Data'!AO10="No Data",1,IF('Indicator Data imputation'!AO10&lt;&gt;"",1,0))</f>
        <v>0</v>
      </c>
      <c r="AP9" s="184">
        <f>IF('Indicator Data'!AP10="No Data",1,IF('Indicator Data imputation'!AP10&lt;&gt;"",1,0))</f>
        <v>0</v>
      </c>
      <c r="AQ9" s="184">
        <f>IF('Indicator Data'!AQ10="No Data",1,IF('Indicator Data imputation'!AQ10&lt;&gt;"",1,0))</f>
        <v>0</v>
      </c>
      <c r="AR9" s="184">
        <f>IF('Indicator Data'!AR10="No Data",1,IF('Indicator Data imputation'!AR10&lt;&gt;"",1,0))</f>
        <v>0</v>
      </c>
      <c r="AS9" s="184">
        <f>IF('Indicator Data'!AS10="No Data",1,IF('Indicator Data imputation'!AS10&lt;&gt;"",1,0))</f>
        <v>0</v>
      </c>
      <c r="AT9" s="184">
        <f>IF('Indicator Data'!AT10="No Data",1,IF('Indicator Data imputation'!AT10&lt;&gt;"",1,0))</f>
        <v>0</v>
      </c>
      <c r="AU9" s="184">
        <f>IF('Indicator Data'!AU10="No Data",1,IF('Indicator Data imputation'!AU10&lt;&gt;"",1,0))</f>
        <v>0</v>
      </c>
      <c r="AV9" s="184">
        <f>IF('Indicator Data'!AV10="No Data",1,IF('Indicator Data imputation'!AV10&lt;&gt;"",1,0))</f>
        <v>0</v>
      </c>
      <c r="AW9" s="184">
        <f>IF('Indicator Data'!AW10="No Data",1,IF('Indicator Data imputation'!AW10&lt;&gt;"",1,0))</f>
        <v>0</v>
      </c>
      <c r="AX9" s="184">
        <f>IF('Indicator Data'!AX10="No Data",1,IF('Indicator Data imputation'!AX10&lt;&gt;"",1,0))</f>
        <v>0</v>
      </c>
      <c r="AY9" s="184">
        <f>IF('Indicator Data'!AY10="No Data",1,IF('Indicator Data imputation'!AY10&lt;&gt;"",1,0))</f>
        <v>0</v>
      </c>
      <c r="AZ9" s="184">
        <f>IF('Indicator Data'!AZ10="No Data",1,IF('Indicator Data imputation'!AZ10&lt;&gt;"",1,0))</f>
        <v>0</v>
      </c>
      <c r="BA9" s="184">
        <f>IF('Indicator Data'!BA10="No Data",1,IF('Indicator Data imputation'!BA10&lt;&gt;"",1,0))</f>
        <v>0</v>
      </c>
      <c r="BB9" s="184">
        <f>IF('Indicator Data'!BB10="No Data",1,IF('Indicator Data imputation'!BB10&lt;&gt;"",1,0))</f>
        <v>0</v>
      </c>
      <c r="BC9" s="184">
        <f>IF('Indicator Data'!BC10="No Data",1,IF('Indicator Data imputation'!BC10&lt;&gt;"",1,0))</f>
        <v>0</v>
      </c>
      <c r="BD9" s="184">
        <f>IF('Indicator Data'!BD10="No Data",1,IF('Indicator Data imputation'!BD10&lt;&gt;"",1,0))</f>
        <v>0</v>
      </c>
      <c r="BE9" s="184">
        <f>IF('Indicator Data'!BE10="No Data",1,IF('Indicator Data imputation'!BE10&lt;&gt;"",1,0))</f>
        <v>0</v>
      </c>
      <c r="BF9" s="184">
        <f>IF('Indicator Data'!BF10="No Data",1,IF('Indicator Data imputation'!BF10&lt;&gt;"",1,0))</f>
        <v>0</v>
      </c>
      <c r="BG9" s="184">
        <f>IF('Indicator Data'!BG10="No Data",1,IF('Indicator Data imputation'!BG10&lt;&gt;"",1,0))</f>
        <v>0</v>
      </c>
      <c r="BH9" s="184">
        <f>IF('Indicator Data'!BH10="No Data",1,IF('Indicator Data imputation'!BH10&lt;&gt;"",1,0))</f>
        <v>0</v>
      </c>
      <c r="BI9" s="184">
        <f>IF('Indicator Data'!BI10="No Data",1,IF('Indicator Data imputation'!BI10&lt;&gt;"",1,0))</f>
        <v>0</v>
      </c>
      <c r="BJ9" s="184">
        <f>IF('Indicator Data'!BJ10="No Data",1,IF('Indicator Data imputation'!BJ10&lt;&gt;"",1,0))</f>
        <v>0</v>
      </c>
      <c r="BK9" s="184">
        <f>IF('Indicator Data'!BK10="No Data",1,IF('Indicator Data imputation'!BK10&lt;&gt;"",1,0))</f>
        <v>0</v>
      </c>
      <c r="BL9" s="184">
        <f>IF('Indicator Data'!BL10="No Data",1,IF('Indicator Data imputation'!BL10&lt;&gt;"",1,0))</f>
        <v>0</v>
      </c>
      <c r="BM9" s="184">
        <f>IF('Indicator Data'!BM10="No Data",1,IF('Indicator Data imputation'!BM10&lt;&gt;"",1,0))</f>
        <v>0</v>
      </c>
      <c r="BN9" s="184">
        <f>IF('Indicator Data'!BN10="No Data",1,IF('Indicator Data imputation'!BN10&lt;&gt;"",1,0))</f>
        <v>0</v>
      </c>
      <c r="BO9" s="184">
        <f>IF('Indicator Data'!BO10="No Data",1,IF('Indicator Data imputation'!BO10&lt;&gt;"",1,0))</f>
        <v>0</v>
      </c>
      <c r="BP9" s="184">
        <f>IF('Indicator Data'!BP10="No Data",1,IF('Indicator Data imputation'!BP10&lt;&gt;"",1,0))</f>
        <v>0</v>
      </c>
      <c r="BQ9" s="184">
        <f>IF('Indicator Data'!BQ10="No Data",1,IF('Indicator Data imputation'!BQ10&lt;&gt;"",1,0))</f>
        <v>0</v>
      </c>
      <c r="BR9" s="184">
        <f>IF('Indicator Data'!BR10="No Data",1,IF('Indicator Data imputation'!BR10&lt;&gt;"",1,0))</f>
        <v>0</v>
      </c>
      <c r="BS9" s="184">
        <f>IF('Indicator Data'!BS10="No Data",1,IF('Indicator Data imputation'!BS10&lt;&gt;"",1,0))</f>
        <v>0</v>
      </c>
      <c r="BT9" s="184">
        <f>IF('Indicator Data'!BT10="No Data",1,IF('Indicator Data imputation'!BT10&lt;&gt;"",1,0))</f>
        <v>0</v>
      </c>
      <c r="BU9" s="184">
        <f>IF('Indicator Data'!BU10="No Data",1,IF('Indicator Data imputation'!BU10&lt;&gt;"",1,0))</f>
        <v>0</v>
      </c>
      <c r="BV9" s="184">
        <f>IF('Indicator Data'!BV10="No Data",1,IF('Indicator Data imputation'!BV10&lt;&gt;"",1,0))</f>
        <v>0</v>
      </c>
      <c r="BW9" s="184">
        <f>IF('Indicator Data'!BW10="No Data",1,IF('Indicator Data imputation'!BW10&lt;&gt;"",1,0))</f>
        <v>0</v>
      </c>
      <c r="BX9" s="184">
        <f>IF('Indicator Data'!BX10="No Data",1,IF('Indicator Data imputation'!BX10&lt;&gt;"",1,0))</f>
        <v>0</v>
      </c>
      <c r="BY9" s="184">
        <f>IF('Indicator Data'!BY10="No Data",1,IF('Indicator Data imputation'!BY10&lt;&gt;"",1,0))</f>
        <v>0</v>
      </c>
      <c r="BZ9" s="184">
        <f>IF('Indicator Data'!BZ10="No Data",1,IF('Indicator Data imputation'!BZ10&lt;&gt;"",1,0))</f>
        <v>0</v>
      </c>
      <c r="CA9" s="184">
        <f>IF('Indicator Data'!CA10="No Data",1,IF('Indicator Data imputation'!CA10&lt;&gt;"",1,0))</f>
        <v>0</v>
      </c>
      <c r="CB9" s="184">
        <f>IF('Indicator Data'!CB10="No Data",1,IF('Indicator Data imputation'!CB10&lt;&gt;"",1,0))</f>
        <v>0</v>
      </c>
      <c r="CC9" s="184">
        <f>IF('Indicator Data'!CC10="No Data",1,IF('Indicator Data imputation'!CC10&lt;&gt;"",1,0))</f>
        <v>0</v>
      </c>
      <c r="CD9" s="184">
        <f>IF('Indicator Data'!CD10="No Data",1,IF('Indicator Data imputation'!CD10&lt;&gt;"",1,0))</f>
        <v>0</v>
      </c>
      <c r="CE9" s="184">
        <f>IF('Indicator Data'!CE10="No Data",1,IF('Indicator Data imputation'!CE10&lt;&gt;"",1,0))</f>
        <v>0</v>
      </c>
      <c r="CF9" s="184">
        <f>IF('Indicator Data'!CF10="No Data",1,IF('Indicator Data imputation'!CF10&lt;&gt;"",1,0))</f>
        <v>0</v>
      </c>
      <c r="CG9" s="195">
        <f t="shared" si="0"/>
        <v>0</v>
      </c>
      <c r="CH9" s="196">
        <f t="shared" si="1"/>
        <v>0</v>
      </c>
    </row>
    <row r="10" spans="1:86" x14ac:dyDescent="0.25">
      <c r="A10" s="3" t="str">
        <f>VLOOKUP(C10,Regions!B$3:H$35,7,FALSE)</f>
        <v>Caribbean</v>
      </c>
      <c r="B10" s="119" t="s">
        <v>30</v>
      </c>
      <c r="C10" s="102" t="s">
        <v>29</v>
      </c>
      <c r="D10" s="184">
        <f>IF('Indicator Data'!D11="No Data",1,IF('Indicator Data imputation'!D11&lt;&gt;"",1,0))</f>
        <v>0</v>
      </c>
      <c r="E10" s="184">
        <f>IF('Indicator Data'!E11="No Data",1,IF('Indicator Data imputation'!E11&lt;&gt;"",1,0))</f>
        <v>0</v>
      </c>
      <c r="F10" s="184">
        <f>IF('Indicator Data'!F11="No Data",1,IF('Indicator Data imputation'!F11&lt;&gt;"",1,0))</f>
        <v>1</v>
      </c>
      <c r="G10" s="184">
        <f>IF('Indicator Data'!G11="No Data",1,IF('Indicator Data imputation'!G11&lt;&gt;"",1,0))</f>
        <v>0</v>
      </c>
      <c r="H10" s="184">
        <f>IF('Indicator Data'!H11="No Data",1,IF('Indicator Data imputation'!H11&lt;&gt;"",1,0))</f>
        <v>0</v>
      </c>
      <c r="I10" s="184">
        <f>IF('Indicator Data'!I11="No Data",1,IF('Indicator Data imputation'!I11&lt;&gt;"",1,0))</f>
        <v>0</v>
      </c>
      <c r="J10" s="184">
        <f>IF('Indicator Data'!J11="No Data",1,IF('Indicator Data imputation'!J11&lt;&gt;"",1,0))</f>
        <v>0</v>
      </c>
      <c r="K10" s="184">
        <f>IF('Indicator Data'!K11="No Data",1,IF('Indicator Data imputation'!K11&lt;&gt;"",1,0))</f>
        <v>0</v>
      </c>
      <c r="L10" s="184">
        <f>IF('Indicator Data'!L11="No Data",1,IF('Indicator Data imputation'!L11&lt;&gt;"",1,0))</f>
        <v>0</v>
      </c>
      <c r="M10" s="184">
        <f>IF('Indicator Data'!M11="No Data",1,IF('Indicator Data imputation'!M11&lt;&gt;"",1,0))</f>
        <v>0</v>
      </c>
      <c r="N10" s="184">
        <f>IF('Indicator Data'!N11="No Data",1,IF('Indicator Data imputation'!N11&lt;&gt;"",1,0))</f>
        <v>1</v>
      </c>
      <c r="O10" s="184">
        <f>IF('Indicator Data'!O11="No Data",1,IF('Indicator Data imputation'!O11&lt;&gt;"",1,0))</f>
        <v>1</v>
      </c>
      <c r="P10" s="184">
        <f>IF('Indicator Data'!P11="No Data",1,IF('Indicator Data imputation'!P11&lt;&gt;"",1,0))</f>
        <v>0</v>
      </c>
      <c r="Q10" s="184">
        <f>IF('Indicator Data'!Q11="No Data",1,IF('Indicator Data imputation'!Q11&lt;&gt;"",1,0))</f>
        <v>0</v>
      </c>
      <c r="R10" s="184">
        <f>IF('Indicator Data'!R11="No Data",1,IF('Indicator Data imputation'!R11&lt;&gt;"",1,0))</f>
        <v>0</v>
      </c>
      <c r="S10" s="184">
        <f>IF('Indicator Data'!S11="No Data",1,IF('Indicator Data imputation'!S11&lt;&gt;"",1,0))</f>
        <v>0</v>
      </c>
      <c r="T10" s="184">
        <f>IF('Indicator Data'!T11="No Data",1,IF('Indicator Data imputation'!T11&lt;&gt;"",1,0))</f>
        <v>0</v>
      </c>
      <c r="U10" s="184">
        <f>IF('Indicator Data'!U11="No Data",1,IF('Indicator Data imputation'!U11&lt;&gt;"",1,0))</f>
        <v>0</v>
      </c>
      <c r="V10" s="184">
        <f>IF('Indicator Data'!V11="No Data",1,IF('Indicator Data imputation'!V11&lt;&gt;"",1,0))</f>
        <v>0</v>
      </c>
      <c r="W10" s="184">
        <f>IF('Indicator Data'!W11="No Data",1,IF('Indicator Data imputation'!W11&lt;&gt;"",1,0))</f>
        <v>0</v>
      </c>
      <c r="X10" s="184">
        <f>IF('Indicator Data'!X11="No Data",1,IF('Indicator Data imputation'!X11&lt;&gt;"",1,0))</f>
        <v>0</v>
      </c>
      <c r="Y10" s="184">
        <f>IF('Indicator Data'!Y11="No Data",1,IF('Indicator Data imputation'!Y11&lt;&gt;"",1,0))</f>
        <v>1</v>
      </c>
      <c r="Z10" s="184">
        <f>IF('Indicator Data'!Z11="No Data",1,IF('Indicator Data imputation'!Z11&lt;&gt;"",1,0))</f>
        <v>1</v>
      </c>
      <c r="AA10" s="184">
        <f>IF('Indicator Data'!AA11="No Data",1,IF('Indicator Data imputation'!AA11&lt;&gt;"",1,0))</f>
        <v>0</v>
      </c>
      <c r="AB10" s="184">
        <f>IF('Indicator Data'!AB11="No Data",1,IF('Indicator Data imputation'!AB11&lt;&gt;"",1,0))</f>
        <v>0</v>
      </c>
      <c r="AC10" s="184">
        <f>IF('Indicator Data'!AC11="No Data",1,IF('Indicator Data imputation'!AC11&lt;&gt;"",1,0))</f>
        <v>0</v>
      </c>
      <c r="AD10" s="184">
        <f>IF('Indicator Data'!AD11="No Data",1,IF('Indicator Data imputation'!AD11&lt;&gt;"",1,0))</f>
        <v>1</v>
      </c>
      <c r="AE10" s="184">
        <f>IF('Indicator Data'!AE11="No Data",1,IF('Indicator Data imputation'!AE11&lt;&gt;"",1,0))</f>
        <v>0</v>
      </c>
      <c r="AF10" s="184">
        <f>IF('Indicator Data'!AF11="No Data",1,IF('Indicator Data imputation'!AF11&lt;&gt;"",1,0))</f>
        <v>1</v>
      </c>
      <c r="AG10" s="184">
        <f>IF('Indicator Data'!AG11="No Data",1,IF('Indicator Data imputation'!AG11&lt;&gt;"",1,0))</f>
        <v>0</v>
      </c>
      <c r="AH10" s="184">
        <f>IF('Indicator Data'!AH11="No Data",1,IF('Indicator Data imputation'!AH11&lt;&gt;"",1,0))</f>
        <v>1</v>
      </c>
      <c r="AI10" s="184">
        <f>IF('Indicator Data'!AI11="No Data",1,IF('Indicator Data imputation'!AI11&lt;&gt;"",1,0))</f>
        <v>0</v>
      </c>
      <c r="AJ10" s="184">
        <f>IF('Indicator Data'!AJ11="No Data",1,IF('Indicator Data imputation'!AJ11&lt;&gt;"",1,0))</f>
        <v>0</v>
      </c>
      <c r="AK10" s="184">
        <f>IF('Indicator Data'!AK11="No Data",1,IF('Indicator Data imputation'!AK11&lt;&gt;"",1,0))</f>
        <v>0</v>
      </c>
      <c r="AL10" s="184">
        <f>IF('Indicator Data'!AL11="No Data",1,IF('Indicator Data imputation'!AL11&lt;&gt;"",1,0))</f>
        <v>1</v>
      </c>
      <c r="AM10" s="184">
        <f>IF('Indicator Data'!AM11="No Data",1,IF('Indicator Data imputation'!AM11&lt;&gt;"",1,0))</f>
        <v>0</v>
      </c>
      <c r="AN10" s="184">
        <f>IF('Indicator Data'!AN11="No Data",1,IF('Indicator Data imputation'!AN11&lt;&gt;"",1,0))</f>
        <v>0</v>
      </c>
      <c r="AO10" s="184">
        <f>IF('Indicator Data'!AO11="No Data",1,IF('Indicator Data imputation'!AO11&lt;&gt;"",1,0))</f>
        <v>0</v>
      </c>
      <c r="AP10" s="184">
        <f>IF('Indicator Data'!AP11="No Data",1,IF('Indicator Data imputation'!AP11&lt;&gt;"",1,0))</f>
        <v>0</v>
      </c>
      <c r="AQ10" s="184">
        <f>IF('Indicator Data'!AQ11="No Data",1,IF('Indicator Data imputation'!AQ11&lt;&gt;"",1,0))</f>
        <v>0</v>
      </c>
      <c r="AR10" s="184">
        <f>IF('Indicator Data'!AR11="No Data",1,IF('Indicator Data imputation'!AR11&lt;&gt;"",1,0))</f>
        <v>1</v>
      </c>
      <c r="AS10" s="184">
        <f>IF('Indicator Data'!AS11="No Data",1,IF('Indicator Data imputation'!AS11&lt;&gt;"",1,0))</f>
        <v>0</v>
      </c>
      <c r="AT10" s="184">
        <f>IF('Indicator Data'!AT11="No Data",1,IF('Indicator Data imputation'!AT11&lt;&gt;"",1,0))</f>
        <v>1</v>
      </c>
      <c r="AU10" s="184">
        <f>IF('Indicator Data'!AU11="No Data",1,IF('Indicator Data imputation'!AU11&lt;&gt;"",1,0))</f>
        <v>0</v>
      </c>
      <c r="AV10" s="184">
        <f>IF('Indicator Data'!AV11="No Data",1,IF('Indicator Data imputation'!AV11&lt;&gt;"",1,0))</f>
        <v>0</v>
      </c>
      <c r="AW10" s="184">
        <f>IF('Indicator Data'!AW11="No Data",1,IF('Indicator Data imputation'!AW11&lt;&gt;"",1,0))</f>
        <v>0</v>
      </c>
      <c r="AX10" s="184">
        <f>IF('Indicator Data'!AX11="No Data",1,IF('Indicator Data imputation'!AX11&lt;&gt;"",1,0))</f>
        <v>0</v>
      </c>
      <c r="AY10" s="184">
        <f>IF('Indicator Data'!AY11="No Data",1,IF('Indicator Data imputation'!AY11&lt;&gt;"",1,0))</f>
        <v>0</v>
      </c>
      <c r="AZ10" s="184">
        <f>IF('Indicator Data'!AZ11="No Data",1,IF('Indicator Data imputation'!AZ11&lt;&gt;"",1,0))</f>
        <v>0</v>
      </c>
      <c r="BA10" s="184">
        <f>IF('Indicator Data'!BA11="No Data",1,IF('Indicator Data imputation'!BA11&lt;&gt;"",1,0))</f>
        <v>0</v>
      </c>
      <c r="BB10" s="184">
        <f>IF('Indicator Data'!BB11="No Data",1,IF('Indicator Data imputation'!BB11&lt;&gt;"",1,0))</f>
        <v>0</v>
      </c>
      <c r="BC10" s="184">
        <f>IF('Indicator Data'!BC11="No Data",1,IF('Indicator Data imputation'!BC11&lt;&gt;"",1,0))</f>
        <v>1</v>
      </c>
      <c r="BD10" s="184">
        <f>IF('Indicator Data'!BD11="No Data",1,IF('Indicator Data imputation'!BD11&lt;&gt;"",1,0))</f>
        <v>1</v>
      </c>
      <c r="BE10" s="184">
        <f>IF('Indicator Data'!BE11="No Data",1,IF('Indicator Data imputation'!BE11&lt;&gt;"",1,0))</f>
        <v>0</v>
      </c>
      <c r="BF10" s="184">
        <f>IF('Indicator Data'!BF11="No Data",1,IF('Indicator Data imputation'!BF11&lt;&gt;"",1,0))</f>
        <v>0</v>
      </c>
      <c r="BG10" s="184">
        <f>IF('Indicator Data'!BG11="No Data",1,IF('Indicator Data imputation'!BG11&lt;&gt;"",1,0))</f>
        <v>1</v>
      </c>
      <c r="BH10" s="184">
        <f>IF('Indicator Data'!BH11="No Data",1,IF('Indicator Data imputation'!BH11&lt;&gt;"",1,0))</f>
        <v>0</v>
      </c>
      <c r="BI10" s="184">
        <f>IF('Indicator Data'!BI11="No Data",1,IF('Indicator Data imputation'!BI11&lt;&gt;"",1,0))</f>
        <v>1</v>
      </c>
      <c r="BJ10" s="184">
        <f>IF('Indicator Data'!BJ11="No Data",1,IF('Indicator Data imputation'!BJ11&lt;&gt;"",1,0))</f>
        <v>0</v>
      </c>
      <c r="BK10" s="184">
        <f>IF('Indicator Data'!BK11="No Data",1,IF('Indicator Data imputation'!BK11&lt;&gt;"",1,0))</f>
        <v>1</v>
      </c>
      <c r="BL10" s="184">
        <f>IF('Indicator Data'!BL11="No Data",1,IF('Indicator Data imputation'!BL11&lt;&gt;"",1,0))</f>
        <v>1</v>
      </c>
      <c r="BM10" s="184">
        <f>IF('Indicator Data'!BM11="No Data",1,IF('Indicator Data imputation'!BM11&lt;&gt;"",1,0))</f>
        <v>1</v>
      </c>
      <c r="BN10" s="184">
        <f>IF('Indicator Data'!BN11="No Data",1,IF('Indicator Data imputation'!BN11&lt;&gt;"",1,0))</f>
        <v>0</v>
      </c>
      <c r="BO10" s="184">
        <f>IF('Indicator Data'!BO11="No Data",1,IF('Indicator Data imputation'!BO11&lt;&gt;"",1,0))</f>
        <v>1</v>
      </c>
      <c r="BP10" s="184">
        <f>IF('Indicator Data'!BP11="No Data",1,IF('Indicator Data imputation'!BP11&lt;&gt;"",1,0))</f>
        <v>0</v>
      </c>
      <c r="BQ10" s="184">
        <f>IF('Indicator Data'!BQ11="No Data",1,IF('Indicator Data imputation'!BQ11&lt;&gt;"",1,0))</f>
        <v>0</v>
      </c>
      <c r="BR10" s="184">
        <f>IF('Indicator Data'!BR11="No Data",1,IF('Indicator Data imputation'!BR11&lt;&gt;"",1,0))</f>
        <v>0</v>
      </c>
      <c r="BS10" s="184">
        <f>IF('Indicator Data'!BS11="No Data",1,IF('Indicator Data imputation'!BS11&lt;&gt;"",1,0))</f>
        <v>0</v>
      </c>
      <c r="BT10" s="184">
        <f>IF('Indicator Data'!BT11="No Data",1,IF('Indicator Data imputation'!BT11&lt;&gt;"",1,0))</f>
        <v>0</v>
      </c>
      <c r="BU10" s="184">
        <f>IF('Indicator Data'!BU11="No Data",1,IF('Indicator Data imputation'!BU11&lt;&gt;"",1,0))</f>
        <v>0</v>
      </c>
      <c r="BV10" s="184">
        <f>IF('Indicator Data'!BV11="No Data",1,IF('Indicator Data imputation'!BV11&lt;&gt;"",1,0))</f>
        <v>0</v>
      </c>
      <c r="BW10" s="184">
        <f>IF('Indicator Data'!BW11="No Data",1,IF('Indicator Data imputation'!BW11&lt;&gt;"",1,0))</f>
        <v>0</v>
      </c>
      <c r="BX10" s="184">
        <f>IF('Indicator Data'!BX11="No Data",1,IF('Indicator Data imputation'!BX11&lt;&gt;"",1,0))</f>
        <v>1</v>
      </c>
      <c r="BY10" s="184">
        <f>IF('Indicator Data'!BY11="No Data",1,IF('Indicator Data imputation'!BY11&lt;&gt;"",1,0))</f>
        <v>0</v>
      </c>
      <c r="BZ10" s="184">
        <f>IF('Indicator Data'!BZ11="No Data",1,IF('Indicator Data imputation'!BZ11&lt;&gt;"",1,0))</f>
        <v>1</v>
      </c>
      <c r="CA10" s="184">
        <f>IF('Indicator Data'!CA11="No Data",1,IF('Indicator Data imputation'!CA11&lt;&gt;"",1,0))</f>
        <v>0</v>
      </c>
      <c r="CB10" s="184">
        <f>IF('Indicator Data'!CB11="No Data",1,IF('Indicator Data imputation'!CB11&lt;&gt;"",1,0))</f>
        <v>0</v>
      </c>
      <c r="CC10" s="184">
        <f>IF('Indicator Data'!CC11="No Data",1,IF('Indicator Data imputation'!CC11&lt;&gt;"",1,0))</f>
        <v>0</v>
      </c>
      <c r="CD10" s="184">
        <f>IF('Indicator Data'!CD11="No Data",1,IF('Indicator Data imputation'!CD11&lt;&gt;"",1,0))</f>
        <v>0</v>
      </c>
      <c r="CE10" s="184">
        <f>IF('Indicator Data'!CE11="No Data",1,IF('Indicator Data imputation'!CE11&lt;&gt;"",1,0))</f>
        <v>0</v>
      </c>
      <c r="CF10" s="184">
        <f>IF('Indicator Data'!CF11="No Data",1,IF('Indicator Data imputation'!CF11&lt;&gt;"",1,0))</f>
        <v>0</v>
      </c>
      <c r="CG10" s="195">
        <f t="shared" si="0"/>
        <v>21</v>
      </c>
      <c r="CH10" s="196">
        <f t="shared" si="1"/>
        <v>0.25925925925925924</v>
      </c>
    </row>
    <row r="11" spans="1:86" x14ac:dyDescent="0.25">
      <c r="A11" s="3" t="str">
        <f>VLOOKUP(C11,Regions!B$3:H$35,7,FALSE)</f>
        <v>Caribbean</v>
      </c>
      <c r="B11" s="119" t="s">
        <v>36</v>
      </c>
      <c r="C11" s="102" t="s">
        <v>35</v>
      </c>
      <c r="D11" s="184">
        <f>IF('Indicator Data'!D12="No Data",1,IF('Indicator Data imputation'!D12&lt;&gt;"",1,0))</f>
        <v>0</v>
      </c>
      <c r="E11" s="184">
        <f>IF('Indicator Data'!E12="No Data",1,IF('Indicator Data imputation'!E12&lt;&gt;"",1,0))</f>
        <v>0</v>
      </c>
      <c r="F11" s="184">
        <f>IF('Indicator Data'!F12="No Data",1,IF('Indicator Data imputation'!F12&lt;&gt;"",1,0))</f>
        <v>0</v>
      </c>
      <c r="G11" s="184">
        <f>IF('Indicator Data'!G12="No Data",1,IF('Indicator Data imputation'!G12&lt;&gt;"",1,0))</f>
        <v>0</v>
      </c>
      <c r="H11" s="184">
        <f>IF('Indicator Data'!H12="No Data",1,IF('Indicator Data imputation'!H12&lt;&gt;"",1,0))</f>
        <v>0</v>
      </c>
      <c r="I11" s="184">
        <f>IF('Indicator Data'!I12="No Data",1,IF('Indicator Data imputation'!I12&lt;&gt;"",1,0))</f>
        <v>0</v>
      </c>
      <c r="J11" s="184">
        <f>IF('Indicator Data'!J12="No Data",1,IF('Indicator Data imputation'!J12&lt;&gt;"",1,0))</f>
        <v>0</v>
      </c>
      <c r="K11" s="184">
        <f>IF('Indicator Data'!K12="No Data",1,IF('Indicator Data imputation'!K12&lt;&gt;"",1,0))</f>
        <v>0</v>
      </c>
      <c r="L11" s="184">
        <f>IF('Indicator Data'!L12="No Data",1,IF('Indicator Data imputation'!L12&lt;&gt;"",1,0))</f>
        <v>0</v>
      </c>
      <c r="M11" s="184">
        <f>IF('Indicator Data'!M12="No Data",1,IF('Indicator Data imputation'!M12&lt;&gt;"",1,0))</f>
        <v>0</v>
      </c>
      <c r="N11" s="184">
        <f>IF('Indicator Data'!N12="No Data",1,IF('Indicator Data imputation'!N12&lt;&gt;"",1,0))</f>
        <v>0</v>
      </c>
      <c r="O11" s="184">
        <f>IF('Indicator Data'!O12="No Data",1,IF('Indicator Data imputation'!O12&lt;&gt;"",1,0))</f>
        <v>0</v>
      </c>
      <c r="P11" s="184">
        <f>IF('Indicator Data'!P12="No Data",1,IF('Indicator Data imputation'!P12&lt;&gt;"",1,0))</f>
        <v>0</v>
      </c>
      <c r="Q11" s="184">
        <f>IF('Indicator Data'!Q12="No Data",1,IF('Indicator Data imputation'!Q12&lt;&gt;"",1,0))</f>
        <v>0</v>
      </c>
      <c r="R11" s="184">
        <f>IF('Indicator Data'!R12="No Data",1,IF('Indicator Data imputation'!R12&lt;&gt;"",1,0))</f>
        <v>0</v>
      </c>
      <c r="S11" s="184">
        <f>IF('Indicator Data'!S12="No Data",1,IF('Indicator Data imputation'!S12&lt;&gt;"",1,0))</f>
        <v>0</v>
      </c>
      <c r="T11" s="184">
        <f>IF('Indicator Data'!T12="No Data",1,IF('Indicator Data imputation'!T12&lt;&gt;"",1,0))</f>
        <v>0</v>
      </c>
      <c r="U11" s="184">
        <f>IF('Indicator Data'!U12="No Data",1,IF('Indicator Data imputation'!U12&lt;&gt;"",1,0))</f>
        <v>0</v>
      </c>
      <c r="V11" s="184">
        <f>IF('Indicator Data'!V12="No Data",1,IF('Indicator Data imputation'!V12&lt;&gt;"",1,0))</f>
        <v>0</v>
      </c>
      <c r="W11" s="184">
        <f>IF('Indicator Data'!W12="No Data",1,IF('Indicator Data imputation'!W12&lt;&gt;"",1,0))</f>
        <v>0</v>
      </c>
      <c r="X11" s="184">
        <f>IF('Indicator Data'!X12="No Data",1,IF('Indicator Data imputation'!X12&lt;&gt;"",1,0))</f>
        <v>0</v>
      </c>
      <c r="Y11" s="184">
        <f>IF('Indicator Data'!Y12="No Data",1,IF('Indicator Data imputation'!Y12&lt;&gt;"",1,0))</f>
        <v>0</v>
      </c>
      <c r="Z11" s="184">
        <f>IF('Indicator Data'!Z12="No Data",1,IF('Indicator Data imputation'!Z12&lt;&gt;"",1,0))</f>
        <v>0</v>
      </c>
      <c r="AA11" s="184">
        <f>IF('Indicator Data'!AA12="No Data",1,IF('Indicator Data imputation'!AA12&lt;&gt;"",1,0))</f>
        <v>0</v>
      </c>
      <c r="AB11" s="184">
        <f>IF('Indicator Data'!AB12="No Data",1,IF('Indicator Data imputation'!AB12&lt;&gt;"",1,0))</f>
        <v>0</v>
      </c>
      <c r="AC11" s="184">
        <f>IF('Indicator Data'!AC12="No Data",1,IF('Indicator Data imputation'!AC12&lt;&gt;"",1,0))</f>
        <v>0</v>
      </c>
      <c r="AD11" s="184">
        <f>IF('Indicator Data'!AD12="No Data",1,IF('Indicator Data imputation'!AD12&lt;&gt;"",1,0))</f>
        <v>1</v>
      </c>
      <c r="AE11" s="184">
        <f>IF('Indicator Data'!AE12="No Data",1,IF('Indicator Data imputation'!AE12&lt;&gt;"",1,0))</f>
        <v>0</v>
      </c>
      <c r="AF11" s="184">
        <f>IF('Indicator Data'!AF12="No Data",1,IF('Indicator Data imputation'!AF12&lt;&gt;"",1,0))</f>
        <v>0</v>
      </c>
      <c r="AG11" s="184">
        <f>IF('Indicator Data'!AG12="No Data",1,IF('Indicator Data imputation'!AG12&lt;&gt;"",1,0))</f>
        <v>0</v>
      </c>
      <c r="AH11" s="184">
        <f>IF('Indicator Data'!AH12="No Data",1,IF('Indicator Data imputation'!AH12&lt;&gt;"",1,0))</f>
        <v>0</v>
      </c>
      <c r="AI11" s="184">
        <f>IF('Indicator Data'!AI12="No Data",1,IF('Indicator Data imputation'!AI12&lt;&gt;"",1,0))</f>
        <v>0</v>
      </c>
      <c r="AJ11" s="184">
        <f>IF('Indicator Data'!AJ12="No Data",1,IF('Indicator Data imputation'!AJ12&lt;&gt;"",1,0))</f>
        <v>0</v>
      </c>
      <c r="AK11" s="184">
        <f>IF('Indicator Data'!AK12="No Data",1,IF('Indicator Data imputation'!AK12&lt;&gt;"",1,0))</f>
        <v>0</v>
      </c>
      <c r="AL11" s="184">
        <f>IF('Indicator Data'!AL12="No Data",1,IF('Indicator Data imputation'!AL12&lt;&gt;"",1,0))</f>
        <v>0</v>
      </c>
      <c r="AM11" s="184">
        <f>IF('Indicator Data'!AM12="No Data",1,IF('Indicator Data imputation'!AM12&lt;&gt;"",1,0))</f>
        <v>0</v>
      </c>
      <c r="AN11" s="184">
        <f>IF('Indicator Data'!AN12="No Data",1,IF('Indicator Data imputation'!AN12&lt;&gt;"",1,0))</f>
        <v>0</v>
      </c>
      <c r="AO11" s="184">
        <f>IF('Indicator Data'!AO12="No Data",1,IF('Indicator Data imputation'!AO12&lt;&gt;"",1,0))</f>
        <v>0</v>
      </c>
      <c r="AP11" s="184">
        <f>IF('Indicator Data'!AP12="No Data",1,IF('Indicator Data imputation'!AP12&lt;&gt;"",1,0))</f>
        <v>0</v>
      </c>
      <c r="AQ11" s="184">
        <f>IF('Indicator Data'!AQ12="No Data",1,IF('Indicator Data imputation'!AQ12&lt;&gt;"",1,0))</f>
        <v>0</v>
      </c>
      <c r="AR11" s="184">
        <f>IF('Indicator Data'!AR12="No Data",1,IF('Indicator Data imputation'!AR12&lt;&gt;"",1,0))</f>
        <v>0</v>
      </c>
      <c r="AS11" s="184">
        <f>IF('Indicator Data'!AS12="No Data",1,IF('Indicator Data imputation'!AS12&lt;&gt;"",1,0))</f>
        <v>0</v>
      </c>
      <c r="AT11" s="184">
        <f>IF('Indicator Data'!AT12="No Data",1,IF('Indicator Data imputation'!AT12&lt;&gt;"",1,0))</f>
        <v>0</v>
      </c>
      <c r="AU11" s="184">
        <f>IF('Indicator Data'!AU12="No Data",1,IF('Indicator Data imputation'!AU12&lt;&gt;"",1,0))</f>
        <v>0</v>
      </c>
      <c r="AV11" s="184">
        <f>IF('Indicator Data'!AV12="No Data",1,IF('Indicator Data imputation'!AV12&lt;&gt;"",1,0))</f>
        <v>0</v>
      </c>
      <c r="AW11" s="184">
        <f>IF('Indicator Data'!AW12="No Data",1,IF('Indicator Data imputation'!AW12&lt;&gt;"",1,0))</f>
        <v>0</v>
      </c>
      <c r="AX11" s="184">
        <f>IF('Indicator Data'!AX12="No Data",1,IF('Indicator Data imputation'!AX12&lt;&gt;"",1,0))</f>
        <v>0</v>
      </c>
      <c r="AY11" s="184">
        <f>IF('Indicator Data'!AY12="No Data",1,IF('Indicator Data imputation'!AY12&lt;&gt;"",1,0))</f>
        <v>0</v>
      </c>
      <c r="AZ11" s="184">
        <f>IF('Indicator Data'!AZ12="No Data",1,IF('Indicator Data imputation'!AZ12&lt;&gt;"",1,0))</f>
        <v>0</v>
      </c>
      <c r="BA11" s="184">
        <f>IF('Indicator Data'!BA12="No Data",1,IF('Indicator Data imputation'!BA12&lt;&gt;"",1,0))</f>
        <v>0</v>
      </c>
      <c r="BB11" s="184">
        <f>IF('Indicator Data'!BB12="No Data",1,IF('Indicator Data imputation'!BB12&lt;&gt;"",1,0))</f>
        <v>0</v>
      </c>
      <c r="BC11" s="184">
        <f>IF('Indicator Data'!BC12="No Data",1,IF('Indicator Data imputation'!BC12&lt;&gt;"",1,0))</f>
        <v>0</v>
      </c>
      <c r="BD11" s="184">
        <f>IF('Indicator Data'!BD12="No Data",1,IF('Indicator Data imputation'!BD12&lt;&gt;"",1,0))</f>
        <v>0</v>
      </c>
      <c r="BE11" s="184">
        <f>IF('Indicator Data'!BE12="No Data",1,IF('Indicator Data imputation'!BE12&lt;&gt;"",1,0))</f>
        <v>0</v>
      </c>
      <c r="BF11" s="184">
        <f>IF('Indicator Data'!BF12="No Data",1,IF('Indicator Data imputation'!BF12&lt;&gt;"",1,0))</f>
        <v>0</v>
      </c>
      <c r="BG11" s="184">
        <f>IF('Indicator Data'!BG12="No Data",1,IF('Indicator Data imputation'!BG12&lt;&gt;"",1,0))</f>
        <v>0</v>
      </c>
      <c r="BH11" s="184">
        <f>IF('Indicator Data'!BH12="No Data",1,IF('Indicator Data imputation'!BH12&lt;&gt;"",1,0))</f>
        <v>0</v>
      </c>
      <c r="BI11" s="184">
        <f>IF('Indicator Data'!BI12="No Data",1,IF('Indicator Data imputation'!BI12&lt;&gt;"",1,0))</f>
        <v>0</v>
      </c>
      <c r="BJ11" s="184">
        <f>IF('Indicator Data'!BJ12="No Data",1,IF('Indicator Data imputation'!BJ12&lt;&gt;"",1,0))</f>
        <v>0</v>
      </c>
      <c r="BK11" s="184">
        <f>IF('Indicator Data'!BK12="No Data",1,IF('Indicator Data imputation'!BK12&lt;&gt;"",1,0))</f>
        <v>0</v>
      </c>
      <c r="BL11" s="184">
        <f>IF('Indicator Data'!BL12="No Data",1,IF('Indicator Data imputation'!BL12&lt;&gt;"",1,0))</f>
        <v>1</v>
      </c>
      <c r="BM11" s="184">
        <f>IF('Indicator Data'!BM12="No Data",1,IF('Indicator Data imputation'!BM12&lt;&gt;"",1,0))</f>
        <v>1</v>
      </c>
      <c r="BN11" s="184">
        <f>IF('Indicator Data'!BN12="No Data",1,IF('Indicator Data imputation'!BN12&lt;&gt;"",1,0))</f>
        <v>0</v>
      </c>
      <c r="BO11" s="184">
        <f>IF('Indicator Data'!BO12="No Data",1,IF('Indicator Data imputation'!BO12&lt;&gt;"",1,0))</f>
        <v>0</v>
      </c>
      <c r="BP11" s="184">
        <f>IF('Indicator Data'!BP12="No Data",1,IF('Indicator Data imputation'!BP12&lt;&gt;"",1,0))</f>
        <v>0</v>
      </c>
      <c r="BQ11" s="184">
        <f>IF('Indicator Data'!BQ12="No Data",1,IF('Indicator Data imputation'!BQ12&lt;&gt;"",1,0))</f>
        <v>0</v>
      </c>
      <c r="BR11" s="184">
        <f>IF('Indicator Data'!BR12="No Data",1,IF('Indicator Data imputation'!BR12&lt;&gt;"",1,0))</f>
        <v>0</v>
      </c>
      <c r="BS11" s="184">
        <f>IF('Indicator Data'!BS12="No Data",1,IF('Indicator Data imputation'!BS12&lt;&gt;"",1,0))</f>
        <v>0</v>
      </c>
      <c r="BT11" s="184">
        <f>IF('Indicator Data'!BT12="No Data",1,IF('Indicator Data imputation'!BT12&lt;&gt;"",1,0))</f>
        <v>0</v>
      </c>
      <c r="BU11" s="184">
        <f>IF('Indicator Data'!BU12="No Data",1,IF('Indicator Data imputation'!BU12&lt;&gt;"",1,0))</f>
        <v>0</v>
      </c>
      <c r="BV11" s="184">
        <f>IF('Indicator Data'!BV12="No Data",1,IF('Indicator Data imputation'!BV12&lt;&gt;"",1,0))</f>
        <v>0</v>
      </c>
      <c r="BW11" s="184">
        <f>IF('Indicator Data'!BW12="No Data",1,IF('Indicator Data imputation'!BW12&lt;&gt;"",1,0))</f>
        <v>0</v>
      </c>
      <c r="BX11" s="184">
        <f>IF('Indicator Data'!BX12="No Data",1,IF('Indicator Data imputation'!BX12&lt;&gt;"",1,0))</f>
        <v>1</v>
      </c>
      <c r="BY11" s="184">
        <f>IF('Indicator Data'!BY12="No Data",1,IF('Indicator Data imputation'!BY12&lt;&gt;"",1,0))</f>
        <v>1</v>
      </c>
      <c r="BZ11" s="184">
        <f>IF('Indicator Data'!BZ12="No Data",1,IF('Indicator Data imputation'!BZ12&lt;&gt;"",1,0))</f>
        <v>0</v>
      </c>
      <c r="CA11" s="184">
        <f>IF('Indicator Data'!CA12="No Data",1,IF('Indicator Data imputation'!CA12&lt;&gt;"",1,0))</f>
        <v>0</v>
      </c>
      <c r="CB11" s="184">
        <f>IF('Indicator Data'!CB12="No Data",1,IF('Indicator Data imputation'!CB12&lt;&gt;"",1,0))</f>
        <v>0</v>
      </c>
      <c r="CC11" s="184">
        <f>IF('Indicator Data'!CC12="No Data",1,IF('Indicator Data imputation'!CC12&lt;&gt;"",1,0))</f>
        <v>0</v>
      </c>
      <c r="CD11" s="184">
        <f>IF('Indicator Data'!CD12="No Data",1,IF('Indicator Data imputation'!CD12&lt;&gt;"",1,0))</f>
        <v>0</v>
      </c>
      <c r="CE11" s="184">
        <f>IF('Indicator Data'!CE12="No Data",1,IF('Indicator Data imputation'!CE12&lt;&gt;"",1,0))</f>
        <v>0</v>
      </c>
      <c r="CF11" s="184">
        <f>IF('Indicator Data'!CF12="No Data",1,IF('Indicator Data imputation'!CF12&lt;&gt;"",1,0))</f>
        <v>0</v>
      </c>
      <c r="CG11" s="195">
        <f t="shared" si="0"/>
        <v>5</v>
      </c>
      <c r="CH11" s="196">
        <f t="shared" si="1"/>
        <v>6.1728395061728392E-2</v>
      </c>
    </row>
    <row r="12" spans="1:86" x14ac:dyDescent="0.25">
      <c r="A12" s="3" t="str">
        <f>VLOOKUP(C12,Regions!B$3:H$35,7,FALSE)</f>
        <v>Caribbean</v>
      </c>
      <c r="B12" s="119" t="s">
        <v>40</v>
      </c>
      <c r="C12" s="102" t="s">
        <v>39</v>
      </c>
      <c r="D12" s="184">
        <f>IF('Indicator Data'!D13="No Data",1,IF('Indicator Data imputation'!D13&lt;&gt;"",1,0))</f>
        <v>0</v>
      </c>
      <c r="E12" s="184">
        <f>IF('Indicator Data'!E13="No Data",1,IF('Indicator Data imputation'!E13&lt;&gt;"",1,0))</f>
        <v>0</v>
      </c>
      <c r="F12" s="184">
        <f>IF('Indicator Data'!F13="No Data",1,IF('Indicator Data imputation'!F13&lt;&gt;"",1,0))</f>
        <v>0</v>
      </c>
      <c r="G12" s="184">
        <f>IF('Indicator Data'!G13="No Data",1,IF('Indicator Data imputation'!G13&lt;&gt;"",1,0))</f>
        <v>0</v>
      </c>
      <c r="H12" s="184">
        <f>IF('Indicator Data'!H13="No Data",1,IF('Indicator Data imputation'!H13&lt;&gt;"",1,0))</f>
        <v>0</v>
      </c>
      <c r="I12" s="184">
        <f>IF('Indicator Data'!I13="No Data",1,IF('Indicator Data imputation'!I13&lt;&gt;"",1,0))</f>
        <v>0</v>
      </c>
      <c r="J12" s="184">
        <f>IF('Indicator Data'!J13="No Data",1,IF('Indicator Data imputation'!J13&lt;&gt;"",1,0))</f>
        <v>0</v>
      </c>
      <c r="K12" s="184">
        <f>IF('Indicator Data'!K13="No Data",1,IF('Indicator Data imputation'!K13&lt;&gt;"",1,0))</f>
        <v>0</v>
      </c>
      <c r="L12" s="184">
        <f>IF('Indicator Data'!L13="No Data",1,IF('Indicator Data imputation'!L13&lt;&gt;"",1,0))</f>
        <v>0</v>
      </c>
      <c r="M12" s="184">
        <f>IF('Indicator Data'!M13="No Data",1,IF('Indicator Data imputation'!M13&lt;&gt;"",1,0))</f>
        <v>0</v>
      </c>
      <c r="N12" s="184">
        <f>IF('Indicator Data'!N13="No Data",1,IF('Indicator Data imputation'!N13&lt;&gt;"",1,0))</f>
        <v>0</v>
      </c>
      <c r="O12" s="184">
        <f>IF('Indicator Data'!O13="No Data",1,IF('Indicator Data imputation'!O13&lt;&gt;"",1,0))</f>
        <v>0</v>
      </c>
      <c r="P12" s="184">
        <f>IF('Indicator Data'!P13="No Data",1,IF('Indicator Data imputation'!P13&lt;&gt;"",1,0))</f>
        <v>1</v>
      </c>
      <c r="Q12" s="184">
        <f>IF('Indicator Data'!Q13="No Data",1,IF('Indicator Data imputation'!Q13&lt;&gt;"",1,0))</f>
        <v>0</v>
      </c>
      <c r="R12" s="184">
        <f>IF('Indicator Data'!R13="No Data",1,IF('Indicator Data imputation'!R13&lt;&gt;"",1,0))</f>
        <v>0</v>
      </c>
      <c r="S12" s="184">
        <f>IF('Indicator Data'!S13="No Data",1,IF('Indicator Data imputation'!S13&lt;&gt;"",1,0))</f>
        <v>0</v>
      </c>
      <c r="T12" s="184">
        <f>IF('Indicator Data'!T13="No Data",1,IF('Indicator Data imputation'!T13&lt;&gt;"",1,0))</f>
        <v>0</v>
      </c>
      <c r="U12" s="184">
        <f>IF('Indicator Data'!U13="No Data",1,IF('Indicator Data imputation'!U13&lt;&gt;"",1,0))</f>
        <v>0</v>
      </c>
      <c r="V12" s="184">
        <f>IF('Indicator Data'!V13="No Data",1,IF('Indicator Data imputation'!V13&lt;&gt;"",1,0))</f>
        <v>0</v>
      </c>
      <c r="W12" s="184">
        <f>IF('Indicator Data'!W13="No Data",1,IF('Indicator Data imputation'!W13&lt;&gt;"",1,0))</f>
        <v>0</v>
      </c>
      <c r="X12" s="184">
        <f>IF('Indicator Data'!X13="No Data",1,IF('Indicator Data imputation'!X13&lt;&gt;"",1,0))</f>
        <v>0</v>
      </c>
      <c r="Y12" s="184">
        <f>IF('Indicator Data'!Y13="No Data",1,IF('Indicator Data imputation'!Y13&lt;&gt;"",1,0))</f>
        <v>0</v>
      </c>
      <c r="Z12" s="184">
        <f>IF('Indicator Data'!Z13="No Data",1,IF('Indicator Data imputation'!Z13&lt;&gt;"",1,0))</f>
        <v>0</v>
      </c>
      <c r="AA12" s="184">
        <f>IF('Indicator Data'!AA13="No Data",1,IF('Indicator Data imputation'!AA13&lt;&gt;"",1,0))</f>
        <v>0</v>
      </c>
      <c r="AB12" s="184">
        <f>IF('Indicator Data'!AB13="No Data",1,IF('Indicator Data imputation'!AB13&lt;&gt;"",1,0))</f>
        <v>0</v>
      </c>
      <c r="AC12" s="184">
        <f>IF('Indicator Data'!AC13="No Data",1,IF('Indicator Data imputation'!AC13&lt;&gt;"",1,0))</f>
        <v>0</v>
      </c>
      <c r="AD12" s="184">
        <f>IF('Indicator Data'!AD13="No Data",1,IF('Indicator Data imputation'!AD13&lt;&gt;"",1,0))</f>
        <v>0</v>
      </c>
      <c r="AE12" s="184">
        <f>IF('Indicator Data'!AE13="No Data",1,IF('Indicator Data imputation'!AE13&lt;&gt;"",1,0))</f>
        <v>0</v>
      </c>
      <c r="AF12" s="184">
        <f>IF('Indicator Data'!AF13="No Data",1,IF('Indicator Data imputation'!AF13&lt;&gt;"",1,0))</f>
        <v>0</v>
      </c>
      <c r="AG12" s="184">
        <f>IF('Indicator Data'!AG13="No Data",1,IF('Indicator Data imputation'!AG13&lt;&gt;"",1,0))</f>
        <v>0</v>
      </c>
      <c r="AH12" s="184">
        <f>IF('Indicator Data'!AH13="No Data",1,IF('Indicator Data imputation'!AH13&lt;&gt;"",1,0))</f>
        <v>0</v>
      </c>
      <c r="AI12" s="184">
        <f>IF('Indicator Data'!AI13="No Data",1,IF('Indicator Data imputation'!AI13&lt;&gt;"",1,0))</f>
        <v>0</v>
      </c>
      <c r="AJ12" s="184">
        <f>IF('Indicator Data'!AJ13="No Data",1,IF('Indicator Data imputation'!AJ13&lt;&gt;"",1,0))</f>
        <v>0</v>
      </c>
      <c r="AK12" s="184">
        <f>IF('Indicator Data'!AK13="No Data",1,IF('Indicator Data imputation'!AK13&lt;&gt;"",1,0))</f>
        <v>0</v>
      </c>
      <c r="AL12" s="184">
        <f>IF('Indicator Data'!AL13="No Data",1,IF('Indicator Data imputation'!AL13&lt;&gt;"",1,0))</f>
        <v>0</v>
      </c>
      <c r="AM12" s="184">
        <f>IF('Indicator Data'!AM13="No Data",1,IF('Indicator Data imputation'!AM13&lt;&gt;"",1,0))</f>
        <v>0</v>
      </c>
      <c r="AN12" s="184">
        <f>IF('Indicator Data'!AN13="No Data",1,IF('Indicator Data imputation'!AN13&lt;&gt;"",1,0))</f>
        <v>0</v>
      </c>
      <c r="AO12" s="184">
        <f>IF('Indicator Data'!AO13="No Data",1,IF('Indicator Data imputation'!AO13&lt;&gt;"",1,0))</f>
        <v>0</v>
      </c>
      <c r="AP12" s="184">
        <f>IF('Indicator Data'!AP13="No Data",1,IF('Indicator Data imputation'!AP13&lt;&gt;"",1,0))</f>
        <v>0</v>
      </c>
      <c r="AQ12" s="184">
        <f>IF('Indicator Data'!AQ13="No Data",1,IF('Indicator Data imputation'!AQ13&lt;&gt;"",1,0))</f>
        <v>0</v>
      </c>
      <c r="AR12" s="184">
        <f>IF('Indicator Data'!AR13="No Data",1,IF('Indicator Data imputation'!AR13&lt;&gt;"",1,0))</f>
        <v>0</v>
      </c>
      <c r="AS12" s="184">
        <f>IF('Indicator Data'!AS13="No Data",1,IF('Indicator Data imputation'!AS13&lt;&gt;"",1,0))</f>
        <v>0</v>
      </c>
      <c r="AT12" s="184">
        <f>IF('Indicator Data'!AT13="No Data",1,IF('Indicator Data imputation'!AT13&lt;&gt;"",1,0))</f>
        <v>1</v>
      </c>
      <c r="AU12" s="184">
        <f>IF('Indicator Data'!AU13="No Data",1,IF('Indicator Data imputation'!AU13&lt;&gt;"",1,0))</f>
        <v>0</v>
      </c>
      <c r="AV12" s="184">
        <f>IF('Indicator Data'!AV13="No Data",1,IF('Indicator Data imputation'!AV13&lt;&gt;"",1,0))</f>
        <v>0</v>
      </c>
      <c r="AW12" s="184">
        <f>IF('Indicator Data'!AW13="No Data",1,IF('Indicator Data imputation'!AW13&lt;&gt;"",1,0))</f>
        <v>0</v>
      </c>
      <c r="AX12" s="184">
        <f>IF('Indicator Data'!AX13="No Data",1,IF('Indicator Data imputation'!AX13&lt;&gt;"",1,0))</f>
        <v>0</v>
      </c>
      <c r="AY12" s="184">
        <f>IF('Indicator Data'!AY13="No Data",1,IF('Indicator Data imputation'!AY13&lt;&gt;"",1,0))</f>
        <v>0</v>
      </c>
      <c r="AZ12" s="184">
        <f>IF('Indicator Data'!AZ13="No Data",1,IF('Indicator Data imputation'!AZ13&lt;&gt;"",1,0))</f>
        <v>0</v>
      </c>
      <c r="BA12" s="184">
        <f>IF('Indicator Data'!BA13="No Data",1,IF('Indicator Data imputation'!BA13&lt;&gt;"",1,0))</f>
        <v>0</v>
      </c>
      <c r="BB12" s="184">
        <f>IF('Indicator Data'!BB13="No Data",1,IF('Indicator Data imputation'!BB13&lt;&gt;"",1,0))</f>
        <v>0</v>
      </c>
      <c r="BC12" s="184">
        <f>IF('Indicator Data'!BC13="No Data",1,IF('Indicator Data imputation'!BC13&lt;&gt;"",1,0))</f>
        <v>0</v>
      </c>
      <c r="BD12" s="184">
        <f>IF('Indicator Data'!BD13="No Data",1,IF('Indicator Data imputation'!BD13&lt;&gt;"",1,0))</f>
        <v>0</v>
      </c>
      <c r="BE12" s="184">
        <f>IF('Indicator Data'!BE13="No Data",1,IF('Indicator Data imputation'!BE13&lt;&gt;"",1,0))</f>
        <v>0</v>
      </c>
      <c r="BF12" s="184">
        <f>IF('Indicator Data'!BF13="No Data",1,IF('Indicator Data imputation'!BF13&lt;&gt;"",1,0))</f>
        <v>0</v>
      </c>
      <c r="BG12" s="184">
        <f>IF('Indicator Data'!BG13="No Data",1,IF('Indicator Data imputation'!BG13&lt;&gt;"",1,0))</f>
        <v>0</v>
      </c>
      <c r="BH12" s="184">
        <f>IF('Indicator Data'!BH13="No Data",1,IF('Indicator Data imputation'!BH13&lt;&gt;"",1,0))</f>
        <v>0</v>
      </c>
      <c r="BI12" s="184">
        <f>IF('Indicator Data'!BI13="No Data",1,IF('Indicator Data imputation'!BI13&lt;&gt;"",1,0))</f>
        <v>0</v>
      </c>
      <c r="BJ12" s="184">
        <f>IF('Indicator Data'!BJ13="No Data",1,IF('Indicator Data imputation'!BJ13&lt;&gt;"",1,0))</f>
        <v>0</v>
      </c>
      <c r="BK12" s="184">
        <f>IF('Indicator Data'!BK13="No Data",1,IF('Indicator Data imputation'!BK13&lt;&gt;"",1,0))</f>
        <v>0</v>
      </c>
      <c r="BL12" s="184">
        <f>IF('Indicator Data'!BL13="No Data",1,IF('Indicator Data imputation'!BL13&lt;&gt;"",1,0))</f>
        <v>0</v>
      </c>
      <c r="BM12" s="184">
        <f>IF('Indicator Data'!BM13="No Data",1,IF('Indicator Data imputation'!BM13&lt;&gt;"",1,0))</f>
        <v>1</v>
      </c>
      <c r="BN12" s="184">
        <f>IF('Indicator Data'!BN13="No Data",1,IF('Indicator Data imputation'!BN13&lt;&gt;"",1,0))</f>
        <v>0</v>
      </c>
      <c r="BO12" s="184">
        <f>IF('Indicator Data'!BO13="No Data",1,IF('Indicator Data imputation'!BO13&lt;&gt;"",1,0))</f>
        <v>0</v>
      </c>
      <c r="BP12" s="184">
        <f>IF('Indicator Data'!BP13="No Data",1,IF('Indicator Data imputation'!BP13&lt;&gt;"",1,0))</f>
        <v>0</v>
      </c>
      <c r="BQ12" s="184">
        <f>IF('Indicator Data'!BQ13="No Data",1,IF('Indicator Data imputation'!BQ13&lt;&gt;"",1,0))</f>
        <v>0</v>
      </c>
      <c r="BR12" s="184">
        <f>IF('Indicator Data'!BR13="No Data",1,IF('Indicator Data imputation'!BR13&lt;&gt;"",1,0))</f>
        <v>0</v>
      </c>
      <c r="BS12" s="184">
        <f>IF('Indicator Data'!BS13="No Data",1,IF('Indicator Data imputation'!BS13&lt;&gt;"",1,0))</f>
        <v>0</v>
      </c>
      <c r="BT12" s="184">
        <f>IF('Indicator Data'!BT13="No Data",1,IF('Indicator Data imputation'!BT13&lt;&gt;"",1,0))</f>
        <v>0</v>
      </c>
      <c r="BU12" s="184">
        <f>IF('Indicator Data'!BU13="No Data",1,IF('Indicator Data imputation'!BU13&lt;&gt;"",1,0))</f>
        <v>0</v>
      </c>
      <c r="BV12" s="184">
        <f>IF('Indicator Data'!BV13="No Data",1,IF('Indicator Data imputation'!BV13&lt;&gt;"",1,0))</f>
        <v>0</v>
      </c>
      <c r="BW12" s="184">
        <f>IF('Indicator Data'!BW13="No Data",1,IF('Indicator Data imputation'!BW13&lt;&gt;"",1,0))</f>
        <v>0</v>
      </c>
      <c r="BX12" s="184">
        <f>IF('Indicator Data'!BX13="No Data",1,IF('Indicator Data imputation'!BX13&lt;&gt;"",1,0))</f>
        <v>0</v>
      </c>
      <c r="BY12" s="184">
        <f>IF('Indicator Data'!BY13="No Data",1,IF('Indicator Data imputation'!BY13&lt;&gt;"",1,0))</f>
        <v>1</v>
      </c>
      <c r="BZ12" s="184">
        <f>IF('Indicator Data'!BZ13="No Data",1,IF('Indicator Data imputation'!BZ13&lt;&gt;"",1,0))</f>
        <v>0</v>
      </c>
      <c r="CA12" s="184">
        <f>IF('Indicator Data'!CA13="No Data",1,IF('Indicator Data imputation'!CA13&lt;&gt;"",1,0))</f>
        <v>0</v>
      </c>
      <c r="CB12" s="184">
        <f>IF('Indicator Data'!CB13="No Data",1,IF('Indicator Data imputation'!CB13&lt;&gt;"",1,0))</f>
        <v>0</v>
      </c>
      <c r="CC12" s="184">
        <f>IF('Indicator Data'!CC13="No Data",1,IF('Indicator Data imputation'!CC13&lt;&gt;"",1,0))</f>
        <v>0</v>
      </c>
      <c r="CD12" s="184">
        <f>IF('Indicator Data'!CD13="No Data",1,IF('Indicator Data imputation'!CD13&lt;&gt;"",1,0))</f>
        <v>0</v>
      </c>
      <c r="CE12" s="184">
        <f>IF('Indicator Data'!CE13="No Data",1,IF('Indicator Data imputation'!CE13&lt;&gt;"",1,0))</f>
        <v>0</v>
      </c>
      <c r="CF12" s="184">
        <f>IF('Indicator Data'!CF13="No Data",1,IF('Indicator Data imputation'!CF13&lt;&gt;"",1,0))</f>
        <v>0</v>
      </c>
      <c r="CG12" s="195">
        <f t="shared" si="0"/>
        <v>4</v>
      </c>
      <c r="CH12" s="196">
        <f t="shared" si="1"/>
        <v>4.9382716049382713E-2</v>
      </c>
    </row>
    <row r="13" spans="1:86" x14ac:dyDescent="0.25">
      <c r="A13" s="3" t="str">
        <f>VLOOKUP(C13,Regions!B$3:H$35,7,FALSE)</f>
        <v>Caribbean</v>
      </c>
      <c r="B13" s="119" t="s">
        <v>52</v>
      </c>
      <c r="C13" s="102" t="s">
        <v>51</v>
      </c>
      <c r="D13" s="184">
        <f>IF('Indicator Data'!D14="No Data",1,IF('Indicator Data imputation'!D14&lt;&gt;"",1,0))</f>
        <v>0</v>
      </c>
      <c r="E13" s="184">
        <f>IF('Indicator Data'!E14="No Data",1,IF('Indicator Data imputation'!E14&lt;&gt;"",1,0))</f>
        <v>0</v>
      </c>
      <c r="F13" s="184">
        <f>IF('Indicator Data'!F14="No Data",1,IF('Indicator Data imputation'!F14&lt;&gt;"",1,0))</f>
        <v>1</v>
      </c>
      <c r="G13" s="184">
        <f>IF('Indicator Data'!G14="No Data",1,IF('Indicator Data imputation'!G14&lt;&gt;"",1,0))</f>
        <v>0</v>
      </c>
      <c r="H13" s="184">
        <f>IF('Indicator Data'!H14="No Data",1,IF('Indicator Data imputation'!H14&lt;&gt;"",1,0))</f>
        <v>0</v>
      </c>
      <c r="I13" s="184">
        <f>IF('Indicator Data'!I14="No Data",1,IF('Indicator Data imputation'!I14&lt;&gt;"",1,0))</f>
        <v>0</v>
      </c>
      <c r="J13" s="184">
        <f>IF('Indicator Data'!J14="No Data",1,IF('Indicator Data imputation'!J14&lt;&gt;"",1,0))</f>
        <v>0</v>
      </c>
      <c r="K13" s="184">
        <f>IF('Indicator Data'!K14="No Data",1,IF('Indicator Data imputation'!K14&lt;&gt;"",1,0))</f>
        <v>0</v>
      </c>
      <c r="L13" s="184">
        <f>IF('Indicator Data'!L14="No Data",1,IF('Indicator Data imputation'!L14&lt;&gt;"",1,0))</f>
        <v>0</v>
      </c>
      <c r="M13" s="184">
        <f>IF('Indicator Data'!M14="No Data",1,IF('Indicator Data imputation'!M14&lt;&gt;"",1,0))</f>
        <v>0</v>
      </c>
      <c r="N13" s="184">
        <f>IF('Indicator Data'!N14="No Data",1,IF('Indicator Data imputation'!N14&lt;&gt;"",1,0))</f>
        <v>1</v>
      </c>
      <c r="O13" s="184">
        <f>IF('Indicator Data'!O14="No Data",1,IF('Indicator Data imputation'!O14&lt;&gt;"",1,0))</f>
        <v>1</v>
      </c>
      <c r="P13" s="184">
        <f>IF('Indicator Data'!P14="No Data",1,IF('Indicator Data imputation'!P14&lt;&gt;"",1,0))</f>
        <v>0</v>
      </c>
      <c r="Q13" s="184">
        <f>IF('Indicator Data'!Q14="No Data",1,IF('Indicator Data imputation'!Q14&lt;&gt;"",1,0))</f>
        <v>0</v>
      </c>
      <c r="R13" s="184">
        <f>IF('Indicator Data'!R14="No Data",1,IF('Indicator Data imputation'!R14&lt;&gt;"",1,0))</f>
        <v>0</v>
      </c>
      <c r="S13" s="184">
        <f>IF('Indicator Data'!S14="No Data",1,IF('Indicator Data imputation'!S14&lt;&gt;"",1,0))</f>
        <v>0</v>
      </c>
      <c r="T13" s="184">
        <f>IF('Indicator Data'!T14="No Data",1,IF('Indicator Data imputation'!T14&lt;&gt;"",1,0))</f>
        <v>0</v>
      </c>
      <c r="U13" s="184">
        <f>IF('Indicator Data'!U14="No Data",1,IF('Indicator Data imputation'!U14&lt;&gt;"",1,0))</f>
        <v>0</v>
      </c>
      <c r="V13" s="184">
        <f>IF('Indicator Data'!V14="No Data",1,IF('Indicator Data imputation'!V14&lt;&gt;"",1,0))</f>
        <v>0</v>
      </c>
      <c r="W13" s="184">
        <f>IF('Indicator Data'!W14="No Data",1,IF('Indicator Data imputation'!W14&lt;&gt;"",1,0))</f>
        <v>1</v>
      </c>
      <c r="X13" s="184">
        <f>IF('Indicator Data'!X14="No Data",1,IF('Indicator Data imputation'!X14&lt;&gt;"",1,0))</f>
        <v>0</v>
      </c>
      <c r="Y13" s="184">
        <f>IF('Indicator Data'!Y14="No Data",1,IF('Indicator Data imputation'!Y14&lt;&gt;"",1,0))</f>
        <v>1</v>
      </c>
      <c r="Z13" s="184">
        <f>IF('Indicator Data'!Z14="No Data",1,IF('Indicator Data imputation'!Z14&lt;&gt;"",1,0))</f>
        <v>1</v>
      </c>
      <c r="AA13" s="184">
        <f>IF('Indicator Data'!AA14="No Data",1,IF('Indicator Data imputation'!AA14&lt;&gt;"",1,0))</f>
        <v>0</v>
      </c>
      <c r="AB13" s="184">
        <f>IF('Indicator Data'!AB14="No Data",1,IF('Indicator Data imputation'!AB14&lt;&gt;"",1,0))</f>
        <v>1</v>
      </c>
      <c r="AC13" s="184">
        <f>IF('Indicator Data'!AC14="No Data",1,IF('Indicator Data imputation'!AC14&lt;&gt;"",1,0))</f>
        <v>0</v>
      </c>
      <c r="AD13" s="184">
        <f>IF('Indicator Data'!AD14="No Data",1,IF('Indicator Data imputation'!AD14&lt;&gt;"",1,0))</f>
        <v>1</v>
      </c>
      <c r="AE13" s="184">
        <f>IF('Indicator Data'!AE14="No Data",1,IF('Indicator Data imputation'!AE14&lt;&gt;"",1,0))</f>
        <v>0</v>
      </c>
      <c r="AF13" s="184">
        <f>IF('Indicator Data'!AF14="No Data",1,IF('Indicator Data imputation'!AF14&lt;&gt;"",1,0))</f>
        <v>1</v>
      </c>
      <c r="AG13" s="184">
        <f>IF('Indicator Data'!AG14="No Data",1,IF('Indicator Data imputation'!AG14&lt;&gt;"",1,0))</f>
        <v>0</v>
      </c>
      <c r="AH13" s="184">
        <f>IF('Indicator Data'!AH14="No Data",1,IF('Indicator Data imputation'!AH14&lt;&gt;"",1,0))</f>
        <v>1</v>
      </c>
      <c r="AI13" s="184">
        <f>IF('Indicator Data'!AI14="No Data",1,IF('Indicator Data imputation'!AI14&lt;&gt;"",1,0))</f>
        <v>0</v>
      </c>
      <c r="AJ13" s="184">
        <f>IF('Indicator Data'!AJ14="No Data",1,IF('Indicator Data imputation'!AJ14&lt;&gt;"",1,0))</f>
        <v>0</v>
      </c>
      <c r="AK13" s="184">
        <f>IF('Indicator Data'!AK14="No Data",1,IF('Indicator Data imputation'!AK14&lt;&gt;"",1,0))</f>
        <v>0</v>
      </c>
      <c r="AL13" s="184">
        <f>IF('Indicator Data'!AL14="No Data",1,IF('Indicator Data imputation'!AL14&lt;&gt;"",1,0))</f>
        <v>1</v>
      </c>
      <c r="AM13" s="184">
        <f>IF('Indicator Data'!AM14="No Data",1,IF('Indicator Data imputation'!AM14&lt;&gt;"",1,0))</f>
        <v>0</v>
      </c>
      <c r="AN13" s="184">
        <f>IF('Indicator Data'!AN14="No Data",1,IF('Indicator Data imputation'!AN14&lt;&gt;"",1,0))</f>
        <v>0</v>
      </c>
      <c r="AO13" s="184">
        <f>IF('Indicator Data'!AO14="No Data",1,IF('Indicator Data imputation'!AO14&lt;&gt;"",1,0))</f>
        <v>0</v>
      </c>
      <c r="AP13" s="184">
        <f>IF('Indicator Data'!AP14="No Data",1,IF('Indicator Data imputation'!AP14&lt;&gt;"",1,0))</f>
        <v>0</v>
      </c>
      <c r="AQ13" s="184">
        <f>IF('Indicator Data'!AQ14="No Data",1,IF('Indicator Data imputation'!AQ14&lt;&gt;"",1,0))</f>
        <v>1</v>
      </c>
      <c r="AR13" s="184">
        <f>IF('Indicator Data'!AR14="No Data",1,IF('Indicator Data imputation'!AR14&lt;&gt;"",1,0))</f>
        <v>1</v>
      </c>
      <c r="AS13" s="184">
        <f>IF('Indicator Data'!AS14="No Data",1,IF('Indicator Data imputation'!AS14&lt;&gt;"",1,0))</f>
        <v>0</v>
      </c>
      <c r="AT13" s="184">
        <f>IF('Indicator Data'!AT14="No Data",1,IF('Indicator Data imputation'!AT14&lt;&gt;"",1,0))</f>
        <v>1</v>
      </c>
      <c r="AU13" s="184">
        <f>IF('Indicator Data'!AU14="No Data",1,IF('Indicator Data imputation'!AU14&lt;&gt;"",1,0))</f>
        <v>0</v>
      </c>
      <c r="AV13" s="184">
        <f>IF('Indicator Data'!AV14="No Data",1,IF('Indicator Data imputation'!AV14&lt;&gt;"",1,0))</f>
        <v>0</v>
      </c>
      <c r="AW13" s="184">
        <f>IF('Indicator Data'!AW14="No Data",1,IF('Indicator Data imputation'!AW14&lt;&gt;"",1,0))</f>
        <v>0</v>
      </c>
      <c r="AX13" s="184">
        <f>IF('Indicator Data'!AX14="No Data",1,IF('Indicator Data imputation'!AX14&lt;&gt;"",1,0))</f>
        <v>0</v>
      </c>
      <c r="AY13" s="184">
        <f>IF('Indicator Data'!AY14="No Data",1,IF('Indicator Data imputation'!AY14&lt;&gt;"",1,0))</f>
        <v>0</v>
      </c>
      <c r="AZ13" s="184">
        <f>IF('Indicator Data'!AZ14="No Data",1,IF('Indicator Data imputation'!AZ14&lt;&gt;"",1,0))</f>
        <v>0</v>
      </c>
      <c r="BA13" s="184">
        <f>IF('Indicator Data'!BA14="No Data",1,IF('Indicator Data imputation'!BA14&lt;&gt;"",1,0))</f>
        <v>1</v>
      </c>
      <c r="BB13" s="184">
        <f>IF('Indicator Data'!BB14="No Data",1,IF('Indicator Data imputation'!BB14&lt;&gt;"",1,0))</f>
        <v>1</v>
      </c>
      <c r="BC13" s="184">
        <f>IF('Indicator Data'!BC14="No Data",1,IF('Indicator Data imputation'!BC14&lt;&gt;"",1,0))</f>
        <v>1</v>
      </c>
      <c r="BD13" s="184">
        <f>IF('Indicator Data'!BD14="No Data",1,IF('Indicator Data imputation'!BD14&lt;&gt;"",1,0))</f>
        <v>1</v>
      </c>
      <c r="BE13" s="184">
        <f>IF('Indicator Data'!BE14="No Data",1,IF('Indicator Data imputation'!BE14&lt;&gt;"",1,0))</f>
        <v>1</v>
      </c>
      <c r="BF13" s="184">
        <f>IF('Indicator Data'!BF14="No Data",1,IF('Indicator Data imputation'!BF14&lt;&gt;"",1,0))</f>
        <v>0</v>
      </c>
      <c r="BG13" s="184">
        <f>IF('Indicator Data'!BG14="No Data",1,IF('Indicator Data imputation'!BG14&lt;&gt;"",1,0))</f>
        <v>1</v>
      </c>
      <c r="BH13" s="184">
        <f>IF('Indicator Data'!BH14="No Data",1,IF('Indicator Data imputation'!BH14&lt;&gt;"",1,0))</f>
        <v>0</v>
      </c>
      <c r="BI13" s="184">
        <f>IF('Indicator Data'!BI14="No Data",1,IF('Indicator Data imputation'!BI14&lt;&gt;"",1,0))</f>
        <v>1</v>
      </c>
      <c r="BJ13" s="184">
        <f>IF('Indicator Data'!BJ14="No Data",1,IF('Indicator Data imputation'!BJ14&lt;&gt;"",1,0))</f>
        <v>0</v>
      </c>
      <c r="BK13" s="184">
        <f>IF('Indicator Data'!BK14="No Data",1,IF('Indicator Data imputation'!BK14&lt;&gt;"",1,0))</f>
        <v>1</v>
      </c>
      <c r="BL13" s="184">
        <f>IF('Indicator Data'!BL14="No Data",1,IF('Indicator Data imputation'!BL14&lt;&gt;"",1,0))</f>
        <v>1</v>
      </c>
      <c r="BM13" s="184">
        <f>IF('Indicator Data'!BM14="No Data",1,IF('Indicator Data imputation'!BM14&lt;&gt;"",1,0))</f>
        <v>1</v>
      </c>
      <c r="BN13" s="184">
        <f>IF('Indicator Data'!BN14="No Data",1,IF('Indicator Data imputation'!BN14&lt;&gt;"",1,0))</f>
        <v>0</v>
      </c>
      <c r="BO13" s="184">
        <f>IF('Indicator Data'!BO14="No Data",1,IF('Indicator Data imputation'!BO14&lt;&gt;"",1,0))</f>
        <v>1</v>
      </c>
      <c r="BP13" s="184">
        <f>IF('Indicator Data'!BP14="No Data",1,IF('Indicator Data imputation'!BP14&lt;&gt;"",1,0))</f>
        <v>0</v>
      </c>
      <c r="BQ13" s="184">
        <f>IF('Indicator Data'!BQ14="No Data",1,IF('Indicator Data imputation'!BQ14&lt;&gt;"",1,0))</f>
        <v>0</v>
      </c>
      <c r="BR13" s="184">
        <f>IF('Indicator Data'!BR14="No Data",1,IF('Indicator Data imputation'!BR14&lt;&gt;"",1,0))</f>
        <v>0</v>
      </c>
      <c r="BS13" s="184">
        <f>IF('Indicator Data'!BS14="No Data",1,IF('Indicator Data imputation'!BS14&lt;&gt;"",1,0))</f>
        <v>0</v>
      </c>
      <c r="BT13" s="184">
        <f>IF('Indicator Data'!BT14="No Data",1,IF('Indicator Data imputation'!BT14&lt;&gt;"",1,0))</f>
        <v>0</v>
      </c>
      <c r="BU13" s="184">
        <f>IF('Indicator Data'!BU14="No Data",1,IF('Indicator Data imputation'!BU14&lt;&gt;"",1,0))</f>
        <v>0</v>
      </c>
      <c r="BV13" s="184">
        <f>IF('Indicator Data'!BV14="No Data",1,IF('Indicator Data imputation'!BV14&lt;&gt;"",1,0))</f>
        <v>0</v>
      </c>
      <c r="BW13" s="184">
        <f>IF('Indicator Data'!BW14="No Data",1,IF('Indicator Data imputation'!BW14&lt;&gt;"",1,0))</f>
        <v>0</v>
      </c>
      <c r="BX13" s="184">
        <f>IF('Indicator Data'!BX14="No Data",1,IF('Indicator Data imputation'!BX14&lt;&gt;"",1,0))</f>
        <v>0</v>
      </c>
      <c r="BY13" s="184">
        <f>IF('Indicator Data'!BY14="No Data",1,IF('Indicator Data imputation'!BY14&lt;&gt;"",1,0))</f>
        <v>0</v>
      </c>
      <c r="BZ13" s="184">
        <f>IF('Indicator Data'!BZ14="No Data",1,IF('Indicator Data imputation'!BZ14&lt;&gt;"",1,0))</f>
        <v>1</v>
      </c>
      <c r="CA13" s="184">
        <f>IF('Indicator Data'!CA14="No Data",1,IF('Indicator Data imputation'!CA14&lt;&gt;"",1,0))</f>
        <v>0</v>
      </c>
      <c r="CB13" s="184">
        <f>IF('Indicator Data'!CB14="No Data",1,IF('Indicator Data imputation'!CB14&lt;&gt;"",1,0))</f>
        <v>0</v>
      </c>
      <c r="CC13" s="184">
        <f>IF('Indicator Data'!CC14="No Data",1,IF('Indicator Data imputation'!CC14&lt;&gt;"",1,0))</f>
        <v>0</v>
      </c>
      <c r="CD13" s="184">
        <f>IF('Indicator Data'!CD14="No Data",1,IF('Indicator Data imputation'!CD14&lt;&gt;"",1,0))</f>
        <v>0</v>
      </c>
      <c r="CE13" s="184">
        <f>IF('Indicator Data'!CE14="No Data",1,IF('Indicator Data imputation'!CE14&lt;&gt;"",1,0))</f>
        <v>0</v>
      </c>
      <c r="CF13" s="184">
        <f>IF('Indicator Data'!CF14="No Data",1,IF('Indicator Data imputation'!CF14&lt;&gt;"",1,0))</f>
        <v>0</v>
      </c>
      <c r="CG13" s="195">
        <f t="shared" si="0"/>
        <v>26</v>
      </c>
      <c r="CH13" s="196">
        <f t="shared" si="1"/>
        <v>0.32098765432098764</v>
      </c>
    </row>
    <row r="14" spans="1:86" x14ac:dyDescent="0.25">
      <c r="A14" s="3" t="str">
        <f>VLOOKUP(C14,Regions!B$3:H$35,7,FALSE)</f>
        <v>Caribbean</v>
      </c>
      <c r="B14" s="119" t="s">
        <v>54</v>
      </c>
      <c r="C14" s="102" t="s">
        <v>53</v>
      </c>
      <c r="D14" s="184">
        <f>IF('Indicator Data'!D15="No Data",1,IF('Indicator Data imputation'!D15&lt;&gt;"",1,0))</f>
        <v>0</v>
      </c>
      <c r="E14" s="184">
        <f>IF('Indicator Data'!E15="No Data",1,IF('Indicator Data imputation'!E15&lt;&gt;"",1,0))</f>
        <v>0</v>
      </c>
      <c r="F14" s="184">
        <f>IF('Indicator Data'!F15="No Data",1,IF('Indicator Data imputation'!F15&lt;&gt;"",1,0))</f>
        <v>1</v>
      </c>
      <c r="G14" s="184">
        <f>IF('Indicator Data'!G15="No Data",1,IF('Indicator Data imputation'!G15&lt;&gt;"",1,0))</f>
        <v>0</v>
      </c>
      <c r="H14" s="184">
        <f>IF('Indicator Data'!H15="No Data",1,IF('Indicator Data imputation'!H15&lt;&gt;"",1,0))</f>
        <v>0</v>
      </c>
      <c r="I14" s="184">
        <f>IF('Indicator Data'!I15="No Data",1,IF('Indicator Data imputation'!I15&lt;&gt;"",1,0))</f>
        <v>0</v>
      </c>
      <c r="J14" s="184">
        <f>IF('Indicator Data'!J15="No Data",1,IF('Indicator Data imputation'!J15&lt;&gt;"",1,0))</f>
        <v>0</v>
      </c>
      <c r="K14" s="184">
        <f>IF('Indicator Data'!K15="No Data",1,IF('Indicator Data imputation'!K15&lt;&gt;"",1,0))</f>
        <v>0</v>
      </c>
      <c r="L14" s="184">
        <f>IF('Indicator Data'!L15="No Data",1,IF('Indicator Data imputation'!L15&lt;&gt;"",1,0))</f>
        <v>0</v>
      </c>
      <c r="M14" s="184">
        <f>IF('Indicator Data'!M15="No Data",1,IF('Indicator Data imputation'!M15&lt;&gt;"",1,0))</f>
        <v>0</v>
      </c>
      <c r="N14" s="184">
        <f>IF('Indicator Data'!N15="No Data",1,IF('Indicator Data imputation'!N15&lt;&gt;"",1,0))</f>
        <v>0</v>
      </c>
      <c r="O14" s="184">
        <f>IF('Indicator Data'!O15="No Data",1,IF('Indicator Data imputation'!O15&lt;&gt;"",1,0))</f>
        <v>0</v>
      </c>
      <c r="P14" s="184">
        <f>IF('Indicator Data'!P15="No Data",1,IF('Indicator Data imputation'!P15&lt;&gt;"",1,0))</f>
        <v>1</v>
      </c>
      <c r="Q14" s="184">
        <f>IF('Indicator Data'!Q15="No Data",1,IF('Indicator Data imputation'!Q15&lt;&gt;"",1,0))</f>
        <v>0</v>
      </c>
      <c r="R14" s="184">
        <f>IF('Indicator Data'!R15="No Data",1,IF('Indicator Data imputation'!R15&lt;&gt;"",1,0))</f>
        <v>0</v>
      </c>
      <c r="S14" s="184">
        <f>IF('Indicator Data'!S15="No Data",1,IF('Indicator Data imputation'!S15&lt;&gt;"",1,0))</f>
        <v>0</v>
      </c>
      <c r="T14" s="184">
        <f>IF('Indicator Data'!T15="No Data",1,IF('Indicator Data imputation'!T15&lt;&gt;"",1,0))</f>
        <v>0</v>
      </c>
      <c r="U14" s="184">
        <f>IF('Indicator Data'!U15="No Data",1,IF('Indicator Data imputation'!U15&lt;&gt;"",1,0))</f>
        <v>0</v>
      </c>
      <c r="V14" s="184">
        <f>IF('Indicator Data'!V15="No Data",1,IF('Indicator Data imputation'!V15&lt;&gt;"",1,0))</f>
        <v>0</v>
      </c>
      <c r="W14" s="184">
        <f>IF('Indicator Data'!W15="No Data",1,IF('Indicator Data imputation'!W15&lt;&gt;"",1,0))</f>
        <v>0</v>
      </c>
      <c r="X14" s="184">
        <f>IF('Indicator Data'!X15="No Data",1,IF('Indicator Data imputation'!X15&lt;&gt;"",1,0))</f>
        <v>0</v>
      </c>
      <c r="Y14" s="184">
        <f>IF('Indicator Data'!Y15="No Data",1,IF('Indicator Data imputation'!Y15&lt;&gt;"",1,0))</f>
        <v>0</v>
      </c>
      <c r="Z14" s="184">
        <f>IF('Indicator Data'!Z15="No Data",1,IF('Indicator Data imputation'!Z15&lt;&gt;"",1,0))</f>
        <v>0</v>
      </c>
      <c r="AA14" s="184">
        <f>IF('Indicator Data'!AA15="No Data",1,IF('Indicator Data imputation'!AA15&lt;&gt;"",1,0))</f>
        <v>0</v>
      </c>
      <c r="AB14" s="184">
        <f>IF('Indicator Data'!AB15="No Data",1,IF('Indicator Data imputation'!AB15&lt;&gt;"",1,0))</f>
        <v>0</v>
      </c>
      <c r="AC14" s="184">
        <f>IF('Indicator Data'!AC15="No Data",1,IF('Indicator Data imputation'!AC15&lt;&gt;"",1,0))</f>
        <v>0</v>
      </c>
      <c r="AD14" s="184">
        <f>IF('Indicator Data'!AD15="No Data",1,IF('Indicator Data imputation'!AD15&lt;&gt;"",1,0))</f>
        <v>1</v>
      </c>
      <c r="AE14" s="184">
        <f>IF('Indicator Data'!AE15="No Data",1,IF('Indicator Data imputation'!AE15&lt;&gt;"",1,0))</f>
        <v>0</v>
      </c>
      <c r="AF14" s="184">
        <f>IF('Indicator Data'!AF15="No Data",1,IF('Indicator Data imputation'!AF15&lt;&gt;"",1,0))</f>
        <v>0</v>
      </c>
      <c r="AG14" s="184">
        <f>IF('Indicator Data'!AG15="No Data",1,IF('Indicator Data imputation'!AG15&lt;&gt;"",1,0))</f>
        <v>0</v>
      </c>
      <c r="AH14" s="184">
        <f>IF('Indicator Data'!AH15="No Data",1,IF('Indicator Data imputation'!AH15&lt;&gt;"",1,0))</f>
        <v>0</v>
      </c>
      <c r="AI14" s="184">
        <f>IF('Indicator Data'!AI15="No Data",1,IF('Indicator Data imputation'!AI15&lt;&gt;"",1,0))</f>
        <v>0</v>
      </c>
      <c r="AJ14" s="184">
        <f>IF('Indicator Data'!AJ15="No Data",1,IF('Indicator Data imputation'!AJ15&lt;&gt;"",1,0))</f>
        <v>0</v>
      </c>
      <c r="AK14" s="184">
        <f>IF('Indicator Data'!AK15="No Data",1,IF('Indicator Data imputation'!AK15&lt;&gt;"",1,0))</f>
        <v>0</v>
      </c>
      <c r="AL14" s="184">
        <f>IF('Indicator Data'!AL15="No Data",1,IF('Indicator Data imputation'!AL15&lt;&gt;"",1,0))</f>
        <v>1</v>
      </c>
      <c r="AM14" s="184">
        <f>IF('Indicator Data'!AM15="No Data",1,IF('Indicator Data imputation'!AM15&lt;&gt;"",1,0))</f>
        <v>0</v>
      </c>
      <c r="AN14" s="184">
        <f>IF('Indicator Data'!AN15="No Data",1,IF('Indicator Data imputation'!AN15&lt;&gt;"",1,0))</f>
        <v>0</v>
      </c>
      <c r="AO14" s="184">
        <f>IF('Indicator Data'!AO15="No Data",1,IF('Indicator Data imputation'!AO15&lt;&gt;"",1,0))</f>
        <v>0</v>
      </c>
      <c r="AP14" s="184">
        <f>IF('Indicator Data'!AP15="No Data",1,IF('Indicator Data imputation'!AP15&lt;&gt;"",1,0))</f>
        <v>0</v>
      </c>
      <c r="AQ14" s="184">
        <f>IF('Indicator Data'!AQ15="No Data",1,IF('Indicator Data imputation'!AQ15&lt;&gt;"",1,0))</f>
        <v>0</v>
      </c>
      <c r="AR14" s="184">
        <f>IF('Indicator Data'!AR15="No Data",1,IF('Indicator Data imputation'!AR15&lt;&gt;"",1,0))</f>
        <v>1</v>
      </c>
      <c r="AS14" s="184">
        <f>IF('Indicator Data'!AS15="No Data",1,IF('Indicator Data imputation'!AS15&lt;&gt;"",1,0))</f>
        <v>0</v>
      </c>
      <c r="AT14" s="184">
        <f>IF('Indicator Data'!AT15="No Data",1,IF('Indicator Data imputation'!AT15&lt;&gt;"",1,0))</f>
        <v>1</v>
      </c>
      <c r="AU14" s="184">
        <f>IF('Indicator Data'!AU15="No Data",1,IF('Indicator Data imputation'!AU15&lt;&gt;"",1,0))</f>
        <v>0</v>
      </c>
      <c r="AV14" s="184">
        <f>IF('Indicator Data'!AV15="No Data",1,IF('Indicator Data imputation'!AV15&lt;&gt;"",1,0))</f>
        <v>0</v>
      </c>
      <c r="AW14" s="184">
        <f>IF('Indicator Data'!AW15="No Data",1,IF('Indicator Data imputation'!AW15&lt;&gt;"",1,0))</f>
        <v>0</v>
      </c>
      <c r="AX14" s="184">
        <f>IF('Indicator Data'!AX15="No Data",1,IF('Indicator Data imputation'!AX15&lt;&gt;"",1,0))</f>
        <v>0</v>
      </c>
      <c r="AY14" s="184">
        <f>IF('Indicator Data'!AY15="No Data",1,IF('Indicator Data imputation'!AY15&lt;&gt;"",1,0))</f>
        <v>0</v>
      </c>
      <c r="AZ14" s="184">
        <f>IF('Indicator Data'!AZ15="No Data",1,IF('Indicator Data imputation'!AZ15&lt;&gt;"",1,0))</f>
        <v>0</v>
      </c>
      <c r="BA14" s="184">
        <f>IF('Indicator Data'!BA15="No Data",1,IF('Indicator Data imputation'!BA15&lt;&gt;"",1,0))</f>
        <v>0</v>
      </c>
      <c r="BB14" s="184">
        <f>IF('Indicator Data'!BB15="No Data",1,IF('Indicator Data imputation'!BB15&lt;&gt;"",1,0))</f>
        <v>0</v>
      </c>
      <c r="BC14" s="184">
        <f>IF('Indicator Data'!BC15="No Data",1,IF('Indicator Data imputation'!BC15&lt;&gt;"",1,0))</f>
        <v>1</v>
      </c>
      <c r="BD14" s="184">
        <f>IF('Indicator Data'!BD15="No Data",1,IF('Indicator Data imputation'!BD15&lt;&gt;"",1,0))</f>
        <v>1</v>
      </c>
      <c r="BE14" s="184">
        <f>IF('Indicator Data'!BE15="No Data",1,IF('Indicator Data imputation'!BE15&lt;&gt;"",1,0))</f>
        <v>0</v>
      </c>
      <c r="BF14" s="184">
        <f>IF('Indicator Data'!BF15="No Data",1,IF('Indicator Data imputation'!BF15&lt;&gt;"",1,0))</f>
        <v>0</v>
      </c>
      <c r="BG14" s="184">
        <f>IF('Indicator Data'!BG15="No Data",1,IF('Indicator Data imputation'!BG15&lt;&gt;"",1,0))</f>
        <v>0</v>
      </c>
      <c r="BH14" s="184">
        <f>IF('Indicator Data'!BH15="No Data",1,IF('Indicator Data imputation'!BH15&lt;&gt;"",1,0))</f>
        <v>0</v>
      </c>
      <c r="BI14" s="184">
        <f>IF('Indicator Data'!BI15="No Data",1,IF('Indicator Data imputation'!BI15&lt;&gt;"",1,0))</f>
        <v>1</v>
      </c>
      <c r="BJ14" s="184">
        <f>IF('Indicator Data'!BJ15="No Data",1,IF('Indicator Data imputation'!BJ15&lt;&gt;"",1,0))</f>
        <v>0</v>
      </c>
      <c r="BK14" s="184">
        <f>IF('Indicator Data'!BK15="No Data",1,IF('Indicator Data imputation'!BK15&lt;&gt;"",1,0))</f>
        <v>0</v>
      </c>
      <c r="BL14" s="184">
        <f>IF('Indicator Data'!BL15="No Data",1,IF('Indicator Data imputation'!BL15&lt;&gt;"",1,0))</f>
        <v>1</v>
      </c>
      <c r="BM14" s="184">
        <f>IF('Indicator Data'!BM15="No Data",1,IF('Indicator Data imputation'!BM15&lt;&gt;"",1,0))</f>
        <v>1</v>
      </c>
      <c r="BN14" s="184">
        <f>IF('Indicator Data'!BN15="No Data",1,IF('Indicator Data imputation'!BN15&lt;&gt;"",1,0))</f>
        <v>0</v>
      </c>
      <c r="BO14" s="184">
        <f>IF('Indicator Data'!BO15="No Data",1,IF('Indicator Data imputation'!BO15&lt;&gt;"",1,0))</f>
        <v>1</v>
      </c>
      <c r="BP14" s="184">
        <f>IF('Indicator Data'!BP15="No Data",1,IF('Indicator Data imputation'!BP15&lt;&gt;"",1,0))</f>
        <v>0</v>
      </c>
      <c r="BQ14" s="184">
        <f>IF('Indicator Data'!BQ15="No Data",1,IF('Indicator Data imputation'!BQ15&lt;&gt;"",1,0))</f>
        <v>0</v>
      </c>
      <c r="BR14" s="184">
        <f>IF('Indicator Data'!BR15="No Data",1,IF('Indicator Data imputation'!BR15&lt;&gt;"",1,0))</f>
        <v>0</v>
      </c>
      <c r="BS14" s="184">
        <f>IF('Indicator Data'!BS15="No Data",1,IF('Indicator Data imputation'!BS15&lt;&gt;"",1,0))</f>
        <v>0</v>
      </c>
      <c r="BT14" s="184">
        <f>IF('Indicator Data'!BT15="No Data",1,IF('Indicator Data imputation'!BT15&lt;&gt;"",1,0))</f>
        <v>0</v>
      </c>
      <c r="BU14" s="184">
        <f>IF('Indicator Data'!BU15="No Data",1,IF('Indicator Data imputation'!BU15&lt;&gt;"",1,0))</f>
        <v>0</v>
      </c>
      <c r="BV14" s="184">
        <f>IF('Indicator Data'!BV15="No Data",1,IF('Indicator Data imputation'!BV15&lt;&gt;"",1,0))</f>
        <v>0</v>
      </c>
      <c r="BW14" s="184">
        <f>IF('Indicator Data'!BW15="No Data",1,IF('Indicator Data imputation'!BW15&lt;&gt;"",1,0))</f>
        <v>0</v>
      </c>
      <c r="BX14" s="184">
        <f>IF('Indicator Data'!BX15="No Data",1,IF('Indicator Data imputation'!BX15&lt;&gt;"",1,0))</f>
        <v>0</v>
      </c>
      <c r="BY14" s="184">
        <f>IF('Indicator Data'!BY15="No Data",1,IF('Indicator Data imputation'!BY15&lt;&gt;"",1,0))</f>
        <v>0</v>
      </c>
      <c r="BZ14" s="184">
        <f>IF('Indicator Data'!BZ15="No Data",1,IF('Indicator Data imputation'!BZ15&lt;&gt;"",1,0))</f>
        <v>0</v>
      </c>
      <c r="CA14" s="184">
        <f>IF('Indicator Data'!CA15="No Data",1,IF('Indicator Data imputation'!CA15&lt;&gt;"",1,0))</f>
        <v>0</v>
      </c>
      <c r="CB14" s="184">
        <f>IF('Indicator Data'!CB15="No Data",1,IF('Indicator Data imputation'!CB15&lt;&gt;"",1,0))</f>
        <v>0</v>
      </c>
      <c r="CC14" s="184">
        <f>IF('Indicator Data'!CC15="No Data",1,IF('Indicator Data imputation'!CC15&lt;&gt;"",1,0))</f>
        <v>0</v>
      </c>
      <c r="CD14" s="184">
        <f>IF('Indicator Data'!CD15="No Data",1,IF('Indicator Data imputation'!CD15&lt;&gt;"",1,0))</f>
        <v>0</v>
      </c>
      <c r="CE14" s="184">
        <f>IF('Indicator Data'!CE15="No Data",1,IF('Indicator Data imputation'!CE15&lt;&gt;"",1,0))</f>
        <v>0</v>
      </c>
      <c r="CF14" s="184">
        <f>IF('Indicator Data'!CF15="No Data",1,IF('Indicator Data imputation'!CF15&lt;&gt;"",1,0))</f>
        <v>0</v>
      </c>
      <c r="CG14" s="195">
        <f t="shared" si="0"/>
        <v>12</v>
      </c>
      <c r="CH14" s="196">
        <f t="shared" si="1"/>
        <v>0.14814814814814814</v>
      </c>
    </row>
    <row r="15" spans="1:86" x14ac:dyDescent="0.25">
      <c r="A15" s="3" t="str">
        <f>VLOOKUP(C15,Regions!B$3:H$35,7,FALSE)</f>
        <v>Caribbean</v>
      </c>
      <c r="B15" s="119" t="s">
        <v>56</v>
      </c>
      <c r="C15" s="102" t="s">
        <v>55</v>
      </c>
      <c r="D15" s="184">
        <f>IF('Indicator Data'!D16="No Data",1,IF('Indicator Data imputation'!D16&lt;&gt;"",1,0))</f>
        <v>0</v>
      </c>
      <c r="E15" s="184">
        <f>IF('Indicator Data'!E16="No Data",1,IF('Indicator Data imputation'!E16&lt;&gt;"",1,0))</f>
        <v>0</v>
      </c>
      <c r="F15" s="184">
        <f>IF('Indicator Data'!F16="No Data",1,IF('Indicator Data imputation'!F16&lt;&gt;"",1,0))</f>
        <v>1</v>
      </c>
      <c r="G15" s="184">
        <f>IF('Indicator Data'!G16="No Data",1,IF('Indicator Data imputation'!G16&lt;&gt;"",1,0))</f>
        <v>0</v>
      </c>
      <c r="H15" s="184">
        <f>IF('Indicator Data'!H16="No Data",1,IF('Indicator Data imputation'!H16&lt;&gt;"",1,0))</f>
        <v>0</v>
      </c>
      <c r="I15" s="184">
        <f>IF('Indicator Data'!I16="No Data",1,IF('Indicator Data imputation'!I16&lt;&gt;"",1,0))</f>
        <v>0</v>
      </c>
      <c r="J15" s="184">
        <f>IF('Indicator Data'!J16="No Data",1,IF('Indicator Data imputation'!J16&lt;&gt;"",1,0))</f>
        <v>0</v>
      </c>
      <c r="K15" s="184">
        <f>IF('Indicator Data'!K16="No Data",1,IF('Indicator Data imputation'!K16&lt;&gt;"",1,0))</f>
        <v>0</v>
      </c>
      <c r="L15" s="184">
        <f>IF('Indicator Data'!L16="No Data",1,IF('Indicator Data imputation'!L16&lt;&gt;"",1,0))</f>
        <v>0</v>
      </c>
      <c r="M15" s="184">
        <f>IF('Indicator Data'!M16="No Data",1,IF('Indicator Data imputation'!M16&lt;&gt;"",1,0))</f>
        <v>0</v>
      </c>
      <c r="N15" s="184">
        <f>IF('Indicator Data'!N16="No Data",1,IF('Indicator Data imputation'!N16&lt;&gt;"",1,0))</f>
        <v>1</v>
      </c>
      <c r="O15" s="184">
        <f>IF('Indicator Data'!O16="No Data",1,IF('Indicator Data imputation'!O16&lt;&gt;"",1,0))</f>
        <v>1</v>
      </c>
      <c r="P15" s="184">
        <f>IF('Indicator Data'!P16="No Data",1,IF('Indicator Data imputation'!P16&lt;&gt;"",1,0))</f>
        <v>0</v>
      </c>
      <c r="Q15" s="184">
        <f>IF('Indicator Data'!Q16="No Data",1,IF('Indicator Data imputation'!Q16&lt;&gt;"",1,0))</f>
        <v>0</v>
      </c>
      <c r="R15" s="184">
        <f>IF('Indicator Data'!R16="No Data",1,IF('Indicator Data imputation'!R16&lt;&gt;"",1,0))</f>
        <v>0</v>
      </c>
      <c r="S15" s="184">
        <f>IF('Indicator Data'!S16="No Data",1,IF('Indicator Data imputation'!S16&lt;&gt;"",1,0))</f>
        <v>0</v>
      </c>
      <c r="T15" s="184">
        <f>IF('Indicator Data'!T16="No Data",1,IF('Indicator Data imputation'!T16&lt;&gt;"",1,0))</f>
        <v>0</v>
      </c>
      <c r="U15" s="184">
        <f>IF('Indicator Data'!U16="No Data",1,IF('Indicator Data imputation'!U16&lt;&gt;"",1,0))</f>
        <v>0</v>
      </c>
      <c r="V15" s="184">
        <f>IF('Indicator Data'!V16="No Data",1,IF('Indicator Data imputation'!V16&lt;&gt;"",1,0))</f>
        <v>0</v>
      </c>
      <c r="W15" s="184">
        <f>IF('Indicator Data'!W16="No Data",1,IF('Indicator Data imputation'!W16&lt;&gt;"",1,0))</f>
        <v>0</v>
      </c>
      <c r="X15" s="184">
        <f>IF('Indicator Data'!X16="No Data",1,IF('Indicator Data imputation'!X16&lt;&gt;"",1,0))</f>
        <v>0</v>
      </c>
      <c r="Y15" s="184">
        <f>IF('Indicator Data'!Y16="No Data",1,IF('Indicator Data imputation'!Y16&lt;&gt;"",1,0))</f>
        <v>1</v>
      </c>
      <c r="Z15" s="184">
        <f>IF('Indicator Data'!Z16="No Data",1,IF('Indicator Data imputation'!Z16&lt;&gt;"",1,0))</f>
        <v>1</v>
      </c>
      <c r="AA15" s="184">
        <f>IF('Indicator Data'!AA16="No Data",1,IF('Indicator Data imputation'!AA16&lt;&gt;"",1,0))</f>
        <v>0</v>
      </c>
      <c r="AB15" s="184">
        <f>IF('Indicator Data'!AB16="No Data",1,IF('Indicator Data imputation'!AB16&lt;&gt;"",1,0))</f>
        <v>0</v>
      </c>
      <c r="AC15" s="184">
        <f>IF('Indicator Data'!AC16="No Data",1,IF('Indicator Data imputation'!AC16&lt;&gt;"",1,0))</f>
        <v>0</v>
      </c>
      <c r="AD15" s="184">
        <f>IF('Indicator Data'!AD16="No Data",1,IF('Indicator Data imputation'!AD16&lt;&gt;"",1,0))</f>
        <v>1</v>
      </c>
      <c r="AE15" s="184">
        <f>IF('Indicator Data'!AE16="No Data",1,IF('Indicator Data imputation'!AE16&lt;&gt;"",1,0))</f>
        <v>0</v>
      </c>
      <c r="AF15" s="184">
        <f>IF('Indicator Data'!AF16="No Data",1,IF('Indicator Data imputation'!AF16&lt;&gt;"",1,0))</f>
        <v>1</v>
      </c>
      <c r="AG15" s="184">
        <f>IF('Indicator Data'!AG16="No Data",1,IF('Indicator Data imputation'!AG16&lt;&gt;"",1,0))</f>
        <v>0</v>
      </c>
      <c r="AH15" s="184">
        <f>IF('Indicator Data'!AH16="No Data",1,IF('Indicator Data imputation'!AH16&lt;&gt;"",1,0))</f>
        <v>0</v>
      </c>
      <c r="AI15" s="184">
        <f>IF('Indicator Data'!AI16="No Data",1,IF('Indicator Data imputation'!AI16&lt;&gt;"",1,0))</f>
        <v>0</v>
      </c>
      <c r="AJ15" s="184">
        <f>IF('Indicator Data'!AJ16="No Data",1,IF('Indicator Data imputation'!AJ16&lt;&gt;"",1,0))</f>
        <v>0</v>
      </c>
      <c r="AK15" s="184">
        <f>IF('Indicator Data'!AK16="No Data",1,IF('Indicator Data imputation'!AK16&lt;&gt;"",1,0))</f>
        <v>0</v>
      </c>
      <c r="AL15" s="184">
        <f>IF('Indicator Data'!AL16="No Data",1,IF('Indicator Data imputation'!AL16&lt;&gt;"",1,0))</f>
        <v>1</v>
      </c>
      <c r="AM15" s="184">
        <f>IF('Indicator Data'!AM16="No Data",1,IF('Indicator Data imputation'!AM16&lt;&gt;"",1,0))</f>
        <v>0</v>
      </c>
      <c r="AN15" s="184">
        <f>IF('Indicator Data'!AN16="No Data",1,IF('Indicator Data imputation'!AN16&lt;&gt;"",1,0))</f>
        <v>0</v>
      </c>
      <c r="AO15" s="184">
        <f>IF('Indicator Data'!AO16="No Data",1,IF('Indicator Data imputation'!AO16&lt;&gt;"",1,0))</f>
        <v>0</v>
      </c>
      <c r="AP15" s="184">
        <f>IF('Indicator Data'!AP16="No Data",1,IF('Indicator Data imputation'!AP16&lt;&gt;"",1,0))</f>
        <v>0</v>
      </c>
      <c r="AQ15" s="184">
        <f>IF('Indicator Data'!AQ16="No Data",1,IF('Indicator Data imputation'!AQ16&lt;&gt;"",1,0))</f>
        <v>0</v>
      </c>
      <c r="AR15" s="184">
        <f>IF('Indicator Data'!AR16="No Data",1,IF('Indicator Data imputation'!AR16&lt;&gt;"",1,0))</f>
        <v>1</v>
      </c>
      <c r="AS15" s="184">
        <f>IF('Indicator Data'!AS16="No Data",1,IF('Indicator Data imputation'!AS16&lt;&gt;"",1,0))</f>
        <v>0</v>
      </c>
      <c r="AT15" s="184">
        <f>IF('Indicator Data'!AT16="No Data",1,IF('Indicator Data imputation'!AT16&lt;&gt;"",1,0))</f>
        <v>1</v>
      </c>
      <c r="AU15" s="184">
        <f>IF('Indicator Data'!AU16="No Data",1,IF('Indicator Data imputation'!AU16&lt;&gt;"",1,0))</f>
        <v>0</v>
      </c>
      <c r="AV15" s="184">
        <f>IF('Indicator Data'!AV16="No Data",1,IF('Indicator Data imputation'!AV16&lt;&gt;"",1,0))</f>
        <v>0</v>
      </c>
      <c r="AW15" s="184">
        <f>IF('Indicator Data'!AW16="No Data",1,IF('Indicator Data imputation'!AW16&lt;&gt;"",1,0))</f>
        <v>0</v>
      </c>
      <c r="AX15" s="184">
        <f>IF('Indicator Data'!AX16="No Data",1,IF('Indicator Data imputation'!AX16&lt;&gt;"",1,0))</f>
        <v>0</v>
      </c>
      <c r="AY15" s="184">
        <f>IF('Indicator Data'!AY16="No Data",1,IF('Indicator Data imputation'!AY16&lt;&gt;"",1,0))</f>
        <v>0</v>
      </c>
      <c r="AZ15" s="184">
        <f>IF('Indicator Data'!AZ16="No Data",1,IF('Indicator Data imputation'!AZ16&lt;&gt;"",1,0))</f>
        <v>0</v>
      </c>
      <c r="BA15" s="184">
        <f>IF('Indicator Data'!BA16="No Data",1,IF('Indicator Data imputation'!BA16&lt;&gt;"",1,0))</f>
        <v>0</v>
      </c>
      <c r="BB15" s="184">
        <f>IF('Indicator Data'!BB16="No Data",1,IF('Indicator Data imputation'!BB16&lt;&gt;"",1,0))</f>
        <v>0</v>
      </c>
      <c r="BC15" s="184">
        <f>IF('Indicator Data'!BC16="No Data",1,IF('Indicator Data imputation'!BC16&lt;&gt;"",1,0))</f>
        <v>0</v>
      </c>
      <c r="BD15" s="184">
        <f>IF('Indicator Data'!BD16="No Data",1,IF('Indicator Data imputation'!BD16&lt;&gt;"",1,0))</f>
        <v>0</v>
      </c>
      <c r="BE15" s="184">
        <f>IF('Indicator Data'!BE16="No Data",1,IF('Indicator Data imputation'!BE16&lt;&gt;"",1,0))</f>
        <v>0</v>
      </c>
      <c r="BF15" s="184">
        <f>IF('Indicator Data'!BF16="No Data",1,IF('Indicator Data imputation'!BF16&lt;&gt;"",1,0))</f>
        <v>0</v>
      </c>
      <c r="BG15" s="184">
        <f>IF('Indicator Data'!BG16="No Data",1,IF('Indicator Data imputation'!BG16&lt;&gt;"",1,0))</f>
        <v>0</v>
      </c>
      <c r="BH15" s="184">
        <f>IF('Indicator Data'!BH16="No Data",1,IF('Indicator Data imputation'!BH16&lt;&gt;"",1,0))</f>
        <v>1</v>
      </c>
      <c r="BI15" s="184">
        <f>IF('Indicator Data'!BI16="No Data",1,IF('Indicator Data imputation'!BI16&lt;&gt;"",1,0))</f>
        <v>1</v>
      </c>
      <c r="BJ15" s="184">
        <f>IF('Indicator Data'!BJ16="No Data",1,IF('Indicator Data imputation'!BJ16&lt;&gt;"",1,0))</f>
        <v>0</v>
      </c>
      <c r="BK15" s="184">
        <f>IF('Indicator Data'!BK16="No Data",1,IF('Indicator Data imputation'!BK16&lt;&gt;"",1,0))</f>
        <v>0</v>
      </c>
      <c r="BL15" s="184">
        <f>IF('Indicator Data'!BL16="No Data",1,IF('Indicator Data imputation'!BL16&lt;&gt;"",1,0))</f>
        <v>1</v>
      </c>
      <c r="BM15" s="184">
        <f>IF('Indicator Data'!BM16="No Data",1,IF('Indicator Data imputation'!BM16&lt;&gt;"",1,0))</f>
        <v>1</v>
      </c>
      <c r="BN15" s="184">
        <f>IF('Indicator Data'!BN16="No Data",1,IF('Indicator Data imputation'!BN16&lt;&gt;"",1,0))</f>
        <v>0</v>
      </c>
      <c r="BO15" s="184">
        <f>IF('Indicator Data'!BO16="No Data",1,IF('Indicator Data imputation'!BO16&lt;&gt;"",1,0))</f>
        <v>1</v>
      </c>
      <c r="BP15" s="184">
        <f>IF('Indicator Data'!BP16="No Data",1,IF('Indicator Data imputation'!BP16&lt;&gt;"",1,0))</f>
        <v>0</v>
      </c>
      <c r="BQ15" s="184">
        <f>IF('Indicator Data'!BQ16="No Data",1,IF('Indicator Data imputation'!BQ16&lt;&gt;"",1,0))</f>
        <v>0</v>
      </c>
      <c r="BR15" s="184">
        <f>IF('Indicator Data'!BR16="No Data",1,IF('Indicator Data imputation'!BR16&lt;&gt;"",1,0))</f>
        <v>0</v>
      </c>
      <c r="BS15" s="184">
        <f>IF('Indicator Data'!BS16="No Data",1,IF('Indicator Data imputation'!BS16&lt;&gt;"",1,0))</f>
        <v>0</v>
      </c>
      <c r="BT15" s="184">
        <f>IF('Indicator Data'!BT16="No Data",1,IF('Indicator Data imputation'!BT16&lt;&gt;"",1,0))</f>
        <v>0</v>
      </c>
      <c r="BU15" s="184">
        <f>IF('Indicator Data'!BU16="No Data",1,IF('Indicator Data imputation'!BU16&lt;&gt;"",1,0))</f>
        <v>0</v>
      </c>
      <c r="BV15" s="184">
        <f>IF('Indicator Data'!BV16="No Data",1,IF('Indicator Data imputation'!BV16&lt;&gt;"",1,0))</f>
        <v>0</v>
      </c>
      <c r="BW15" s="184">
        <f>IF('Indicator Data'!BW16="No Data",1,IF('Indicator Data imputation'!BW16&lt;&gt;"",1,0))</f>
        <v>0</v>
      </c>
      <c r="BX15" s="184">
        <f>IF('Indicator Data'!BX16="No Data",1,IF('Indicator Data imputation'!BX16&lt;&gt;"",1,0))</f>
        <v>0</v>
      </c>
      <c r="BY15" s="184">
        <f>IF('Indicator Data'!BY16="No Data",1,IF('Indicator Data imputation'!BY16&lt;&gt;"",1,0))</f>
        <v>0</v>
      </c>
      <c r="BZ15" s="184">
        <f>IF('Indicator Data'!BZ16="No Data",1,IF('Indicator Data imputation'!BZ16&lt;&gt;"",1,0))</f>
        <v>1</v>
      </c>
      <c r="CA15" s="184">
        <f>IF('Indicator Data'!CA16="No Data",1,IF('Indicator Data imputation'!CA16&lt;&gt;"",1,0))</f>
        <v>0</v>
      </c>
      <c r="CB15" s="184">
        <f>IF('Indicator Data'!CB16="No Data",1,IF('Indicator Data imputation'!CB16&lt;&gt;"",1,0))</f>
        <v>0</v>
      </c>
      <c r="CC15" s="184">
        <f>IF('Indicator Data'!CC16="No Data",1,IF('Indicator Data imputation'!CC16&lt;&gt;"",1,0))</f>
        <v>0</v>
      </c>
      <c r="CD15" s="184">
        <f>IF('Indicator Data'!CD16="No Data",1,IF('Indicator Data imputation'!CD16&lt;&gt;"",1,0))</f>
        <v>0</v>
      </c>
      <c r="CE15" s="184">
        <f>IF('Indicator Data'!CE16="No Data",1,IF('Indicator Data imputation'!CE16&lt;&gt;"",1,0))</f>
        <v>0</v>
      </c>
      <c r="CF15" s="184">
        <f>IF('Indicator Data'!CF16="No Data",1,IF('Indicator Data imputation'!CF16&lt;&gt;"",1,0))</f>
        <v>0</v>
      </c>
      <c r="CG15" s="195">
        <f t="shared" si="0"/>
        <v>16</v>
      </c>
      <c r="CH15" s="196">
        <f t="shared" si="1"/>
        <v>0.19753086419753085</v>
      </c>
    </row>
    <row r="16" spans="1:86" x14ac:dyDescent="0.25">
      <c r="A16" s="3" t="str">
        <f>VLOOKUP(C16,Regions!B$3:H$35,7,FALSE)</f>
        <v>Caribbean</v>
      </c>
      <c r="B16" s="119" t="s">
        <v>60</v>
      </c>
      <c r="C16" s="102" t="s">
        <v>59</v>
      </c>
      <c r="D16" s="184">
        <f>IF('Indicator Data'!D17="No Data",1,IF('Indicator Data imputation'!D17&lt;&gt;"",1,0))</f>
        <v>0</v>
      </c>
      <c r="E16" s="184">
        <f>IF('Indicator Data'!E17="No Data",1,IF('Indicator Data imputation'!E17&lt;&gt;"",1,0))</f>
        <v>0</v>
      </c>
      <c r="F16" s="184">
        <f>IF('Indicator Data'!F17="No Data",1,IF('Indicator Data imputation'!F17&lt;&gt;"",1,0))</f>
        <v>0</v>
      </c>
      <c r="G16" s="184">
        <f>IF('Indicator Data'!G17="No Data",1,IF('Indicator Data imputation'!G17&lt;&gt;"",1,0))</f>
        <v>0</v>
      </c>
      <c r="H16" s="184">
        <f>IF('Indicator Data'!H17="No Data",1,IF('Indicator Data imputation'!H17&lt;&gt;"",1,0))</f>
        <v>0</v>
      </c>
      <c r="I16" s="184">
        <f>IF('Indicator Data'!I17="No Data",1,IF('Indicator Data imputation'!I17&lt;&gt;"",1,0))</f>
        <v>0</v>
      </c>
      <c r="J16" s="184">
        <f>IF('Indicator Data'!J17="No Data",1,IF('Indicator Data imputation'!J17&lt;&gt;"",1,0))</f>
        <v>0</v>
      </c>
      <c r="K16" s="184">
        <f>IF('Indicator Data'!K17="No Data",1,IF('Indicator Data imputation'!K17&lt;&gt;"",1,0))</f>
        <v>0</v>
      </c>
      <c r="L16" s="184">
        <f>IF('Indicator Data'!L17="No Data",1,IF('Indicator Data imputation'!L17&lt;&gt;"",1,0))</f>
        <v>0</v>
      </c>
      <c r="M16" s="184">
        <f>IF('Indicator Data'!M17="No Data",1,IF('Indicator Data imputation'!M17&lt;&gt;"",1,0))</f>
        <v>0</v>
      </c>
      <c r="N16" s="184">
        <f>IF('Indicator Data'!N17="No Data",1,IF('Indicator Data imputation'!N17&lt;&gt;"",1,0))</f>
        <v>0</v>
      </c>
      <c r="O16" s="184">
        <f>IF('Indicator Data'!O17="No Data",1,IF('Indicator Data imputation'!O17&lt;&gt;"",1,0))</f>
        <v>0</v>
      </c>
      <c r="P16" s="184">
        <f>IF('Indicator Data'!P17="No Data",1,IF('Indicator Data imputation'!P17&lt;&gt;"",1,0))</f>
        <v>0</v>
      </c>
      <c r="Q16" s="184">
        <f>IF('Indicator Data'!Q17="No Data",1,IF('Indicator Data imputation'!Q17&lt;&gt;"",1,0))</f>
        <v>0</v>
      </c>
      <c r="R16" s="184">
        <f>IF('Indicator Data'!R17="No Data",1,IF('Indicator Data imputation'!R17&lt;&gt;"",1,0))</f>
        <v>0</v>
      </c>
      <c r="S16" s="184">
        <f>IF('Indicator Data'!S17="No Data",1,IF('Indicator Data imputation'!S17&lt;&gt;"",1,0))</f>
        <v>0</v>
      </c>
      <c r="T16" s="184">
        <f>IF('Indicator Data'!T17="No Data",1,IF('Indicator Data imputation'!T17&lt;&gt;"",1,0))</f>
        <v>0</v>
      </c>
      <c r="U16" s="184">
        <f>IF('Indicator Data'!U17="No Data",1,IF('Indicator Data imputation'!U17&lt;&gt;"",1,0))</f>
        <v>0</v>
      </c>
      <c r="V16" s="184">
        <f>IF('Indicator Data'!V17="No Data",1,IF('Indicator Data imputation'!V17&lt;&gt;"",1,0))</f>
        <v>0</v>
      </c>
      <c r="W16" s="184">
        <f>IF('Indicator Data'!W17="No Data",1,IF('Indicator Data imputation'!W17&lt;&gt;"",1,0))</f>
        <v>0</v>
      </c>
      <c r="X16" s="184">
        <f>IF('Indicator Data'!X17="No Data",1,IF('Indicator Data imputation'!X17&lt;&gt;"",1,0))</f>
        <v>0</v>
      </c>
      <c r="Y16" s="184">
        <f>IF('Indicator Data'!Y17="No Data",1,IF('Indicator Data imputation'!Y17&lt;&gt;"",1,0))</f>
        <v>0</v>
      </c>
      <c r="Z16" s="184">
        <f>IF('Indicator Data'!Z17="No Data",1,IF('Indicator Data imputation'!Z17&lt;&gt;"",1,0))</f>
        <v>0</v>
      </c>
      <c r="AA16" s="184">
        <f>IF('Indicator Data'!AA17="No Data",1,IF('Indicator Data imputation'!AA17&lt;&gt;"",1,0))</f>
        <v>0</v>
      </c>
      <c r="AB16" s="184">
        <f>IF('Indicator Data'!AB17="No Data",1,IF('Indicator Data imputation'!AB17&lt;&gt;"",1,0))</f>
        <v>0</v>
      </c>
      <c r="AC16" s="184">
        <f>IF('Indicator Data'!AC17="No Data",1,IF('Indicator Data imputation'!AC17&lt;&gt;"",1,0))</f>
        <v>0</v>
      </c>
      <c r="AD16" s="184">
        <f>IF('Indicator Data'!AD17="No Data",1,IF('Indicator Data imputation'!AD17&lt;&gt;"",1,0))</f>
        <v>0</v>
      </c>
      <c r="AE16" s="184">
        <f>IF('Indicator Data'!AE17="No Data",1,IF('Indicator Data imputation'!AE17&lt;&gt;"",1,0))</f>
        <v>0</v>
      </c>
      <c r="AF16" s="184">
        <f>IF('Indicator Data'!AF17="No Data",1,IF('Indicator Data imputation'!AF17&lt;&gt;"",1,0))</f>
        <v>1</v>
      </c>
      <c r="AG16" s="184">
        <f>IF('Indicator Data'!AG17="No Data",1,IF('Indicator Data imputation'!AG17&lt;&gt;"",1,0))</f>
        <v>0</v>
      </c>
      <c r="AH16" s="184">
        <f>IF('Indicator Data'!AH17="No Data",1,IF('Indicator Data imputation'!AH17&lt;&gt;"",1,0))</f>
        <v>0</v>
      </c>
      <c r="AI16" s="184">
        <f>IF('Indicator Data'!AI17="No Data",1,IF('Indicator Data imputation'!AI17&lt;&gt;"",1,0))</f>
        <v>0</v>
      </c>
      <c r="AJ16" s="184">
        <f>IF('Indicator Data'!AJ17="No Data",1,IF('Indicator Data imputation'!AJ17&lt;&gt;"",1,0))</f>
        <v>0</v>
      </c>
      <c r="AK16" s="184">
        <f>IF('Indicator Data'!AK17="No Data",1,IF('Indicator Data imputation'!AK17&lt;&gt;"",1,0))</f>
        <v>0</v>
      </c>
      <c r="AL16" s="184">
        <f>IF('Indicator Data'!AL17="No Data",1,IF('Indicator Data imputation'!AL17&lt;&gt;"",1,0))</f>
        <v>0</v>
      </c>
      <c r="AM16" s="184">
        <f>IF('Indicator Data'!AM17="No Data",1,IF('Indicator Data imputation'!AM17&lt;&gt;"",1,0))</f>
        <v>0</v>
      </c>
      <c r="AN16" s="184">
        <f>IF('Indicator Data'!AN17="No Data",1,IF('Indicator Data imputation'!AN17&lt;&gt;"",1,0))</f>
        <v>0</v>
      </c>
      <c r="AO16" s="184">
        <f>IF('Indicator Data'!AO17="No Data",1,IF('Indicator Data imputation'!AO17&lt;&gt;"",1,0))</f>
        <v>0</v>
      </c>
      <c r="AP16" s="184">
        <f>IF('Indicator Data'!AP17="No Data",1,IF('Indicator Data imputation'!AP17&lt;&gt;"",1,0))</f>
        <v>0</v>
      </c>
      <c r="AQ16" s="184">
        <f>IF('Indicator Data'!AQ17="No Data",1,IF('Indicator Data imputation'!AQ17&lt;&gt;"",1,0))</f>
        <v>0</v>
      </c>
      <c r="AR16" s="184">
        <f>IF('Indicator Data'!AR17="No Data",1,IF('Indicator Data imputation'!AR17&lt;&gt;"",1,0))</f>
        <v>0</v>
      </c>
      <c r="AS16" s="184">
        <f>IF('Indicator Data'!AS17="No Data",1,IF('Indicator Data imputation'!AS17&lt;&gt;"",1,0))</f>
        <v>0</v>
      </c>
      <c r="AT16" s="184">
        <f>IF('Indicator Data'!AT17="No Data",1,IF('Indicator Data imputation'!AT17&lt;&gt;"",1,0))</f>
        <v>1</v>
      </c>
      <c r="AU16" s="184">
        <f>IF('Indicator Data'!AU17="No Data",1,IF('Indicator Data imputation'!AU17&lt;&gt;"",1,0))</f>
        <v>0</v>
      </c>
      <c r="AV16" s="184">
        <f>IF('Indicator Data'!AV17="No Data",1,IF('Indicator Data imputation'!AV17&lt;&gt;"",1,0))</f>
        <v>0</v>
      </c>
      <c r="AW16" s="184">
        <f>IF('Indicator Data'!AW17="No Data",1,IF('Indicator Data imputation'!AW17&lt;&gt;"",1,0))</f>
        <v>0</v>
      </c>
      <c r="AX16" s="184">
        <f>IF('Indicator Data'!AX17="No Data",1,IF('Indicator Data imputation'!AX17&lt;&gt;"",1,0))</f>
        <v>0</v>
      </c>
      <c r="AY16" s="184">
        <f>IF('Indicator Data'!AY17="No Data",1,IF('Indicator Data imputation'!AY17&lt;&gt;"",1,0))</f>
        <v>0</v>
      </c>
      <c r="AZ16" s="184">
        <f>IF('Indicator Data'!AZ17="No Data",1,IF('Indicator Data imputation'!AZ17&lt;&gt;"",1,0))</f>
        <v>0</v>
      </c>
      <c r="BA16" s="184">
        <f>IF('Indicator Data'!BA17="No Data",1,IF('Indicator Data imputation'!BA17&lt;&gt;"",1,0))</f>
        <v>0</v>
      </c>
      <c r="BB16" s="184">
        <f>IF('Indicator Data'!BB17="No Data",1,IF('Indicator Data imputation'!BB17&lt;&gt;"",1,0))</f>
        <v>0</v>
      </c>
      <c r="BC16" s="184">
        <f>IF('Indicator Data'!BC17="No Data",1,IF('Indicator Data imputation'!BC17&lt;&gt;"",1,0))</f>
        <v>0</v>
      </c>
      <c r="BD16" s="184">
        <f>IF('Indicator Data'!BD17="No Data",1,IF('Indicator Data imputation'!BD17&lt;&gt;"",1,0))</f>
        <v>0</v>
      </c>
      <c r="BE16" s="184">
        <f>IF('Indicator Data'!BE17="No Data",1,IF('Indicator Data imputation'!BE17&lt;&gt;"",1,0))</f>
        <v>0</v>
      </c>
      <c r="BF16" s="184">
        <f>IF('Indicator Data'!BF17="No Data",1,IF('Indicator Data imputation'!BF17&lt;&gt;"",1,0))</f>
        <v>0</v>
      </c>
      <c r="BG16" s="184">
        <f>IF('Indicator Data'!BG17="No Data",1,IF('Indicator Data imputation'!BG17&lt;&gt;"",1,0))</f>
        <v>0</v>
      </c>
      <c r="BH16" s="184">
        <f>IF('Indicator Data'!BH17="No Data",1,IF('Indicator Data imputation'!BH17&lt;&gt;"",1,0))</f>
        <v>0</v>
      </c>
      <c r="BI16" s="184">
        <f>IF('Indicator Data'!BI17="No Data",1,IF('Indicator Data imputation'!BI17&lt;&gt;"",1,0))</f>
        <v>0</v>
      </c>
      <c r="BJ16" s="184">
        <f>IF('Indicator Data'!BJ17="No Data",1,IF('Indicator Data imputation'!BJ17&lt;&gt;"",1,0))</f>
        <v>0</v>
      </c>
      <c r="BK16" s="184">
        <f>IF('Indicator Data'!BK17="No Data",1,IF('Indicator Data imputation'!BK17&lt;&gt;"",1,0))</f>
        <v>0</v>
      </c>
      <c r="BL16" s="184">
        <f>IF('Indicator Data'!BL17="No Data",1,IF('Indicator Data imputation'!BL17&lt;&gt;"",1,0))</f>
        <v>1</v>
      </c>
      <c r="BM16" s="184">
        <f>IF('Indicator Data'!BM17="No Data",1,IF('Indicator Data imputation'!BM17&lt;&gt;"",1,0))</f>
        <v>1</v>
      </c>
      <c r="BN16" s="184">
        <f>IF('Indicator Data'!BN17="No Data",1,IF('Indicator Data imputation'!BN17&lt;&gt;"",1,0))</f>
        <v>0</v>
      </c>
      <c r="BO16" s="184">
        <f>IF('Indicator Data'!BO17="No Data",1,IF('Indicator Data imputation'!BO17&lt;&gt;"",1,0))</f>
        <v>0</v>
      </c>
      <c r="BP16" s="184">
        <f>IF('Indicator Data'!BP17="No Data",1,IF('Indicator Data imputation'!BP17&lt;&gt;"",1,0))</f>
        <v>0</v>
      </c>
      <c r="BQ16" s="184">
        <f>IF('Indicator Data'!BQ17="No Data",1,IF('Indicator Data imputation'!BQ17&lt;&gt;"",1,0))</f>
        <v>0</v>
      </c>
      <c r="BR16" s="184">
        <f>IF('Indicator Data'!BR17="No Data",1,IF('Indicator Data imputation'!BR17&lt;&gt;"",1,0))</f>
        <v>0</v>
      </c>
      <c r="BS16" s="184">
        <f>IF('Indicator Data'!BS17="No Data",1,IF('Indicator Data imputation'!BS17&lt;&gt;"",1,0))</f>
        <v>0</v>
      </c>
      <c r="BT16" s="184">
        <f>IF('Indicator Data'!BT17="No Data",1,IF('Indicator Data imputation'!BT17&lt;&gt;"",1,0))</f>
        <v>0</v>
      </c>
      <c r="BU16" s="184">
        <f>IF('Indicator Data'!BU17="No Data",1,IF('Indicator Data imputation'!BU17&lt;&gt;"",1,0))</f>
        <v>0</v>
      </c>
      <c r="BV16" s="184">
        <f>IF('Indicator Data'!BV17="No Data",1,IF('Indicator Data imputation'!BV17&lt;&gt;"",1,0))</f>
        <v>0</v>
      </c>
      <c r="BW16" s="184">
        <f>IF('Indicator Data'!BW17="No Data",1,IF('Indicator Data imputation'!BW17&lt;&gt;"",1,0))</f>
        <v>0</v>
      </c>
      <c r="BX16" s="184">
        <f>IF('Indicator Data'!BX17="No Data",1,IF('Indicator Data imputation'!BX17&lt;&gt;"",1,0))</f>
        <v>1</v>
      </c>
      <c r="BY16" s="184">
        <f>IF('Indicator Data'!BY17="No Data",1,IF('Indicator Data imputation'!BY17&lt;&gt;"",1,0))</f>
        <v>1</v>
      </c>
      <c r="BZ16" s="184">
        <f>IF('Indicator Data'!BZ17="No Data",1,IF('Indicator Data imputation'!BZ17&lt;&gt;"",1,0))</f>
        <v>1</v>
      </c>
      <c r="CA16" s="184">
        <f>IF('Indicator Data'!CA17="No Data",1,IF('Indicator Data imputation'!CA17&lt;&gt;"",1,0))</f>
        <v>0</v>
      </c>
      <c r="CB16" s="184">
        <f>IF('Indicator Data'!CB17="No Data",1,IF('Indicator Data imputation'!CB17&lt;&gt;"",1,0))</f>
        <v>1</v>
      </c>
      <c r="CC16" s="184">
        <f>IF('Indicator Data'!CC17="No Data",1,IF('Indicator Data imputation'!CC17&lt;&gt;"",1,0))</f>
        <v>0</v>
      </c>
      <c r="CD16" s="184">
        <f>IF('Indicator Data'!CD17="No Data",1,IF('Indicator Data imputation'!CD17&lt;&gt;"",1,0))</f>
        <v>0</v>
      </c>
      <c r="CE16" s="184">
        <f>IF('Indicator Data'!CE17="No Data",1,IF('Indicator Data imputation'!CE17&lt;&gt;"",1,0))</f>
        <v>0</v>
      </c>
      <c r="CF16" s="184">
        <f>IF('Indicator Data'!CF17="No Data",1,IF('Indicator Data imputation'!CF17&lt;&gt;"",1,0))</f>
        <v>0</v>
      </c>
      <c r="CG16" s="195">
        <f t="shared" si="0"/>
        <v>8</v>
      </c>
      <c r="CH16" s="196">
        <f t="shared" si="1"/>
        <v>9.8765432098765427E-2</v>
      </c>
    </row>
    <row r="17" spans="1:86" x14ac:dyDescent="0.25">
      <c r="A17" s="3" t="str">
        <f>VLOOKUP(C17,Regions!B$3:H$35,7,FALSE)</f>
        <v>Central America</v>
      </c>
      <c r="B17" s="119" t="s">
        <v>9</v>
      </c>
      <c r="C17" s="102" t="s">
        <v>8</v>
      </c>
      <c r="D17" s="184">
        <f>IF('Indicator Data'!D18="No Data",1,IF('Indicator Data imputation'!D18&lt;&gt;"",1,0))</f>
        <v>0</v>
      </c>
      <c r="E17" s="184">
        <f>IF('Indicator Data'!E18="No Data",1,IF('Indicator Data imputation'!E18&lt;&gt;"",1,0))</f>
        <v>0</v>
      </c>
      <c r="F17" s="184">
        <f>IF('Indicator Data'!F18="No Data",1,IF('Indicator Data imputation'!F18&lt;&gt;"",1,0))</f>
        <v>0</v>
      </c>
      <c r="G17" s="184">
        <f>IF('Indicator Data'!G18="No Data",1,IF('Indicator Data imputation'!G18&lt;&gt;"",1,0))</f>
        <v>0</v>
      </c>
      <c r="H17" s="184">
        <f>IF('Indicator Data'!H18="No Data",1,IF('Indicator Data imputation'!H18&lt;&gt;"",1,0))</f>
        <v>0</v>
      </c>
      <c r="I17" s="184">
        <f>IF('Indicator Data'!I18="No Data",1,IF('Indicator Data imputation'!I18&lt;&gt;"",1,0))</f>
        <v>0</v>
      </c>
      <c r="J17" s="184">
        <f>IF('Indicator Data'!J18="No Data",1,IF('Indicator Data imputation'!J18&lt;&gt;"",1,0))</f>
        <v>0</v>
      </c>
      <c r="K17" s="184">
        <f>IF('Indicator Data'!K18="No Data",1,IF('Indicator Data imputation'!K18&lt;&gt;"",1,0))</f>
        <v>0</v>
      </c>
      <c r="L17" s="184">
        <f>IF('Indicator Data'!L18="No Data",1,IF('Indicator Data imputation'!L18&lt;&gt;"",1,0))</f>
        <v>0</v>
      </c>
      <c r="M17" s="184">
        <f>IF('Indicator Data'!M18="No Data",1,IF('Indicator Data imputation'!M18&lt;&gt;"",1,0))</f>
        <v>0</v>
      </c>
      <c r="N17" s="184">
        <f>IF('Indicator Data'!N18="No Data",1,IF('Indicator Data imputation'!N18&lt;&gt;"",1,0))</f>
        <v>0</v>
      </c>
      <c r="O17" s="184">
        <f>IF('Indicator Data'!O18="No Data",1,IF('Indicator Data imputation'!O18&lt;&gt;"",1,0))</f>
        <v>0</v>
      </c>
      <c r="P17" s="184">
        <f>IF('Indicator Data'!P18="No Data",1,IF('Indicator Data imputation'!P18&lt;&gt;"",1,0))</f>
        <v>1</v>
      </c>
      <c r="Q17" s="184">
        <f>IF('Indicator Data'!Q18="No Data",1,IF('Indicator Data imputation'!Q18&lt;&gt;"",1,0))</f>
        <v>0</v>
      </c>
      <c r="R17" s="184">
        <f>IF('Indicator Data'!R18="No Data",1,IF('Indicator Data imputation'!R18&lt;&gt;"",1,0))</f>
        <v>0</v>
      </c>
      <c r="S17" s="184">
        <f>IF('Indicator Data'!S18="No Data",1,IF('Indicator Data imputation'!S18&lt;&gt;"",1,0))</f>
        <v>0</v>
      </c>
      <c r="T17" s="184">
        <f>IF('Indicator Data'!T18="No Data",1,IF('Indicator Data imputation'!T18&lt;&gt;"",1,0))</f>
        <v>0</v>
      </c>
      <c r="U17" s="184">
        <f>IF('Indicator Data'!U18="No Data",1,IF('Indicator Data imputation'!U18&lt;&gt;"",1,0))</f>
        <v>0</v>
      </c>
      <c r="V17" s="184">
        <f>IF('Indicator Data'!V18="No Data",1,IF('Indicator Data imputation'!V18&lt;&gt;"",1,0))</f>
        <v>0</v>
      </c>
      <c r="W17" s="184">
        <f>IF('Indicator Data'!W18="No Data",1,IF('Indicator Data imputation'!W18&lt;&gt;"",1,0))</f>
        <v>0</v>
      </c>
      <c r="X17" s="184">
        <f>IF('Indicator Data'!X18="No Data",1,IF('Indicator Data imputation'!X18&lt;&gt;"",1,0))</f>
        <v>0</v>
      </c>
      <c r="Y17" s="184">
        <f>IF('Indicator Data'!Y18="No Data",1,IF('Indicator Data imputation'!Y18&lt;&gt;"",1,0))</f>
        <v>0</v>
      </c>
      <c r="Z17" s="184">
        <f>IF('Indicator Data'!Z18="No Data",1,IF('Indicator Data imputation'!Z18&lt;&gt;"",1,0))</f>
        <v>0</v>
      </c>
      <c r="AA17" s="184">
        <f>IF('Indicator Data'!AA18="No Data",1,IF('Indicator Data imputation'!AA18&lt;&gt;"",1,0))</f>
        <v>0</v>
      </c>
      <c r="AB17" s="184">
        <f>IF('Indicator Data'!AB18="No Data",1,IF('Indicator Data imputation'!AB18&lt;&gt;"",1,0))</f>
        <v>0</v>
      </c>
      <c r="AC17" s="184">
        <f>IF('Indicator Data'!AC18="No Data",1,IF('Indicator Data imputation'!AC18&lt;&gt;"",1,0))</f>
        <v>0</v>
      </c>
      <c r="AD17" s="184">
        <f>IF('Indicator Data'!AD18="No Data",1,IF('Indicator Data imputation'!AD18&lt;&gt;"",1,0))</f>
        <v>1</v>
      </c>
      <c r="AE17" s="184">
        <f>IF('Indicator Data'!AE18="No Data",1,IF('Indicator Data imputation'!AE18&lt;&gt;"",1,0))</f>
        <v>0</v>
      </c>
      <c r="AF17" s="184">
        <f>IF('Indicator Data'!AF18="No Data",1,IF('Indicator Data imputation'!AF18&lt;&gt;"",1,0))</f>
        <v>0</v>
      </c>
      <c r="AG17" s="184">
        <f>IF('Indicator Data'!AG18="No Data",1,IF('Indicator Data imputation'!AG18&lt;&gt;"",1,0))</f>
        <v>0</v>
      </c>
      <c r="AH17" s="184">
        <f>IF('Indicator Data'!AH18="No Data",1,IF('Indicator Data imputation'!AH18&lt;&gt;"",1,0))</f>
        <v>0</v>
      </c>
      <c r="AI17" s="184">
        <f>IF('Indicator Data'!AI18="No Data",1,IF('Indicator Data imputation'!AI18&lt;&gt;"",1,0))</f>
        <v>0</v>
      </c>
      <c r="AJ17" s="184">
        <f>IF('Indicator Data'!AJ18="No Data",1,IF('Indicator Data imputation'!AJ18&lt;&gt;"",1,0))</f>
        <v>0</v>
      </c>
      <c r="AK17" s="184">
        <f>IF('Indicator Data'!AK18="No Data",1,IF('Indicator Data imputation'!AK18&lt;&gt;"",1,0))</f>
        <v>0</v>
      </c>
      <c r="AL17" s="184">
        <f>IF('Indicator Data'!AL18="No Data",1,IF('Indicator Data imputation'!AL18&lt;&gt;"",1,0))</f>
        <v>0</v>
      </c>
      <c r="AM17" s="184">
        <f>IF('Indicator Data'!AM18="No Data",1,IF('Indicator Data imputation'!AM18&lt;&gt;"",1,0))</f>
        <v>0</v>
      </c>
      <c r="AN17" s="184">
        <f>IF('Indicator Data'!AN18="No Data",1,IF('Indicator Data imputation'!AN18&lt;&gt;"",1,0))</f>
        <v>0</v>
      </c>
      <c r="AO17" s="184">
        <f>IF('Indicator Data'!AO18="No Data",1,IF('Indicator Data imputation'!AO18&lt;&gt;"",1,0))</f>
        <v>0</v>
      </c>
      <c r="AP17" s="184">
        <f>IF('Indicator Data'!AP18="No Data",1,IF('Indicator Data imputation'!AP18&lt;&gt;"",1,0))</f>
        <v>0</v>
      </c>
      <c r="AQ17" s="184">
        <f>IF('Indicator Data'!AQ18="No Data",1,IF('Indicator Data imputation'!AQ18&lt;&gt;"",1,0))</f>
        <v>0</v>
      </c>
      <c r="AR17" s="184">
        <f>IF('Indicator Data'!AR18="No Data",1,IF('Indicator Data imputation'!AR18&lt;&gt;"",1,0))</f>
        <v>0</v>
      </c>
      <c r="AS17" s="184">
        <f>IF('Indicator Data'!AS18="No Data",1,IF('Indicator Data imputation'!AS18&lt;&gt;"",1,0))</f>
        <v>0</v>
      </c>
      <c r="AT17" s="184">
        <f>IF('Indicator Data'!AT18="No Data",1,IF('Indicator Data imputation'!AT18&lt;&gt;"",1,0))</f>
        <v>0</v>
      </c>
      <c r="AU17" s="184">
        <f>IF('Indicator Data'!AU18="No Data",1,IF('Indicator Data imputation'!AU18&lt;&gt;"",1,0))</f>
        <v>0</v>
      </c>
      <c r="AV17" s="184">
        <f>IF('Indicator Data'!AV18="No Data",1,IF('Indicator Data imputation'!AV18&lt;&gt;"",1,0))</f>
        <v>0</v>
      </c>
      <c r="AW17" s="184">
        <f>IF('Indicator Data'!AW18="No Data",1,IF('Indicator Data imputation'!AW18&lt;&gt;"",1,0))</f>
        <v>0</v>
      </c>
      <c r="AX17" s="184">
        <f>IF('Indicator Data'!AX18="No Data",1,IF('Indicator Data imputation'!AX18&lt;&gt;"",1,0))</f>
        <v>0</v>
      </c>
      <c r="AY17" s="184">
        <f>IF('Indicator Data'!AY18="No Data",1,IF('Indicator Data imputation'!AY18&lt;&gt;"",1,0))</f>
        <v>0</v>
      </c>
      <c r="AZ17" s="184">
        <f>IF('Indicator Data'!AZ18="No Data",1,IF('Indicator Data imputation'!AZ18&lt;&gt;"",1,0))</f>
        <v>0</v>
      </c>
      <c r="BA17" s="184">
        <f>IF('Indicator Data'!BA18="No Data",1,IF('Indicator Data imputation'!BA18&lt;&gt;"",1,0))</f>
        <v>0</v>
      </c>
      <c r="BB17" s="184">
        <f>IF('Indicator Data'!BB18="No Data",1,IF('Indicator Data imputation'!BB18&lt;&gt;"",1,0))</f>
        <v>0</v>
      </c>
      <c r="BC17" s="184">
        <f>IF('Indicator Data'!BC18="No Data",1,IF('Indicator Data imputation'!BC18&lt;&gt;"",1,0))</f>
        <v>0</v>
      </c>
      <c r="BD17" s="184">
        <f>IF('Indicator Data'!BD18="No Data",1,IF('Indicator Data imputation'!BD18&lt;&gt;"",1,0))</f>
        <v>0</v>
      </c>
      <c r="BE17" s="184">
        <f>IF('Indicator Data'!BE18="No Data",1,IF('Indicator Data imputation'!BE18&lt;&gt;"",1,0))</f>
        <v>0</v>
      </c>
      <c r="BF17" s="184">
        <f>IF('Indicator Data'!BF18="No Data",1,IF('Indicator Data imputation'!BF18&lt;&gt;"",1,0))</f>
        <v>0</v>
      </c>
      <c r="BG17" s="184">
        <f>IF('Indicator Data'!BG18="No Data",1,IF('Indicator Data imputation'!BG18&lt;&gt;"",1,0))</f>
        <v>0</v>
      </c>
      <c r="BH17" s="184">
        <f>IF('Indicator Data'!BH18="No Data",1,IF('Indicator Data imputation'!BH18&lt;&gt;"",1,0))</f>
        <v>1</v>
      </c>
      <c r="BI17" s="184">
        <f>IF('Indicator Data'!BI18="No Data",1,IF('Indicator Data imputation'!BI18&lt;&gt;"",1,0))</f>
        <v>0</v>
      </c>
      <c r="BJ17" s="184">
        <f>IF('Indicator Data'!BJ18="No Data",1,IF('Indicator Data imputation'!BJ18&lt;&gt;"",1,0))</f>
        <v>0</v>
      </c>
      <c r="BK17" s="184">
        <f>IF('Indicator Data'!BK18="No Data",1,IF('Indicator Data imputation'!BK18&lt;&gt;"",1,0))</f>
        <v>1</v>
      </c>
      <c r="BL17" s="184">
        <f>IF('Indicator Data'!BL18="No Data",1,IF('Indicator Data imputation'!BL18&lt;&gt;"",1,0))</f>
        <v>0</v>
      </c>
      <c r="BM17" s="184">
        <f>IF('Indicator Data'!BM18="No Data",1,IF('Indicator Data imputation'!BM18&lt;&gt;"",1,0))</f>
        <v>1</v>
      </c>
      <c r="BN17" s="184">
        <f>IF('Indicator Data'!BN18="No Data",1,IF('Indicator Data imputation'!BN18&lt;&gt;"",1,0))</f>
        <v>0</v>
      </c>
      <c r="BO17" s="184">
        <f>IF('Indicator Data'!BO18="No Data",1,IF('Indicator Data imputation'!BO18&lt;&gt;"",1,0))</f>
        <v>1</v>
      </c>
      <c r="BP17" s="184">
        <f>IF('Indicator Data'!BP18="No Data",1,IF('Indicator Data imputation'!BP18&lt;&gt;"",1,0))</f>
        <v>0</v>
      </c>
      <c r="BQ17" s="184">
        <f>IF('Indicator Data'!BQ18="No Data",1,IF('Indicator Data imputation'!BQ18&lt;&gt;"",1,0))</f>
        <v>0</v>
      </c>
      <c r="BR17" s="184">
        <f>IF('Indicator Data'!BR18="No Data",1,IF('Indicator Data imputation'!BR18&lt;&gt;"",1,0))</f>
        <v>0</v>
      </c>
      <c r="BS17" s="184">
        <f>IF('Indicator Data'!BS18="No Data",1,IF('Indicator Data imputation'!BS18&lt;&gt;"",1,0))</f>
        <v>0</v>
      </c>
      <c r="BT17" s="184">
        <f>IF('Indicator Data'!BT18="No Data",1,IF('Indicator Data imputation'!BT18&lt;&gt;"",1,0))</f>
        <v>0</v>
      </c>
      <c r="BU17" s="184">
        <f>IF('Indicator Data'!BU18="No Data",1,IF('Indicator Data imputation'!BU18&lt;&gt;"",1,0))</f>
        <v>0</v>
      </c>
      <c r="BV17" s="184">
        <f>IF('Indicator Data'!BV18="No Data",1,IF('Indicator Data imputation'!BV18&lt;&gt;"",1,0))</f>
        <v>0</v>
      </c>
      <c r="BW17" s="184">
        <f>IF('Indicator Data'!BW18="No Data",1,IF('Indicator Data imputation'!BW18&lt;&gt;"",1,0))</f>
        <v>0</v>
      </c>
      <c r="BX17" s="184">
        <f>IF('Indicator Data'!BX18="No Data",1,IF('Indicator Data imputation'!BX18&lt;&gt;"",1,0))</f>
        <v>0</v>
      </c>
      <c r="BY17" s="184">
        <f>IF('Indicator Data'!BY18="No Data",1,IF('Indicator Data imputation'!BY18&lt;&gt;"",1,0))</f>
        <v>0</v>
      </c>
      <c r="BZ17" s="184">
        <f>IF('Indicator Data'!BZ18="No Data",1,IF('Indicator Data imputation'!BZ18&lt;&gt;"",1,0))</f>
        <v>0</v>
      </c>
      <c r="CA17" s="184">
        <f>IF('Indicator Data'!CA18="No Data",1,IF('Indicator Data imputation'!CA18&lt;&gt;"",1,0))</f>
        <v>0</v>
      </c>
      <c r="CB17" s="184">
        <f>IF('Indicator Data'!CB18="No Data",1,IF('Indicator Data imputation'!CB18&lt;&gt;"",1,0))</f>
        <v>0</v>
      </c>
      <c r="CC17" s="184">
        <f>IF('Indicator Data'!CC18="No Data",1,IF('Indicator Data imputation'!CC18&lt;&gt;"",1,0))</f>
        <v>0</v>
      </c>
      <c r="CD17" s="184">
        <f>IF('Indicator Data'!CD18="No Data",1,IF('Indicator Data imputation'!CD18&lt;&gt;"",1,0))</f>
        <v>0</v>
      </c>
      <c r="CE17" s="184">
        <f>IF('Indicator Data'!CE18="No Data",1,IF('Indicator Data imputation'!CE18&lt;&gt;"",1,0))</f>
        <v>0</v>
      </c>
      <c r="CF17" s="184">
        <f>IF('Indicator Data'!CF18="No Data",1,IF('Indicator Data imputation'!CF18&lt;&gt;"",1,0))</f>
        <v>0</v>
      </c>
      <c r="CG17" s="195">
        <f t="shared" si="0"/>
        <v>6</v>
      </c>
      <c r="CH17" s="196">
        <f t="shared" si="1"/>
        <v>7.407407407407407E-2</v>
      </c>
    </row>
    <row r="18" spans="1:86" x14ac:dyDescent="0.25">
      <c r="A18" s="3" t="str">
        <f>VLOOKUP(C18,Regions!B$3:H$35,7,FALSE)</f>
        <v>Central America</v>
      </c>
      <c r="B18" s="119" t="s">
        <v>18</v>
      </c>
      <c r="C18" s="102" t="s">
        <v>17</v>
      </c>
      <c r="D18" s="184">
        <f>IF('Indicator Data'!D19="No Data",1,IF('Indicator Data imputation'!D19&lt;&gt;"",1,0))</f>
        <v>0</v>
      </c>
      <c r="E18" s="184">
        <f>IF('Indicator Data'!E19="No Data",1,IF('Indicator Data imputation'!E19&lt;&gt;"",1,0))</f>
        <v>0</v>
      </c>
      <c r="F18" s="184">
        <f>IF('Indicator Data'!F19="No Data",1,IF('Indicator Data imputation'!F19&lt;&gt;"",1,0))</f>
        <v>0</v>
      </c>
      <c r="G18" s="184">
        <f>IF('Indicator Data'!G19="No Data",1,IF('Indicator Data imputation'!G19&lt;&gt;"",1,0))</f>
        <v>0</v>
      </c>
      <c r="H18" s="184">
        <f>IF('Indicator Data'!H19="No Data",1,IF('Indicator Data imputation'!H19&lt;&gt;"",1,0))</f>
        <v>0</v>
      </c>
      <c r="I18" s="184">
        <f>IF('Indicator Data'!I19="No Data",1,IF('Indicator Data imputation'!I19&lt;&gt;"",1,0))</f>
        <v>0</v>
      </c>
      <c r="J18" s="184">
        <f>IF('Indicator Data'!J19="No Data",1,IF('Indicator Data imputation'!J19&lt;&gt;"",1,0))</f>
        <v>0</v>
      </c>
      <c r="K18" s="184">
        <f>IF('Indicator Data'!K19="No Data",1,IF('Indicator Data imputation'!K19&lt;&gt;"",1,0))</f>
        <v>0</v>
      </c>
      <c r="L18" s="184">
        <f>IF('Indicator Data'!L19="No Data",1,IF('Indicator Data imputation'!L19&lt;&gt;"",1,0))</f>
        <v>0</v>
      </c>
      <c r="M18" s="184">
        <f>IF('Indicator Data'!M19="No Data",1,IF('Indicator Data imputation'!M19&lt;&gt;"",1,0))</f>
        <v>0</v>
      </c>
      <c r="N18" s="184">
        <f>IF('Indicator Data'!N19="No Data",1,IF('Indicator Data imputation'!N19&lt;&gt;"",1,0))</f>
        <v>0</v>
      </c>
      <c r="O18" s="184">
        <f>IF('Indicator Data'!O19="No Data",1,IF('Indicator Data imputation'!O19&lt;&gt;"",1,0))</f>
        <v>0</v>
      </c>
      <c r="P18" s="184">
        <f>IF('Indicator Data'!P19="No Data",1,IF('Indicator Data imputation'!P19&lt;&gt;"",1,0))</f>
        <v>0</v>
      </c>
      <c r="Q18" s="184">
        <f>IF('Indicator Data'!Q19="No Data",1,IF('Indicator Data imputation'!Q19&lt;&gt;"",1,0))</f>
        <v>0</v>
      </c>
      <c r="R18" s="184">
        <f>IF('Indicator Data'!R19="No Data",1,IF('Indicator Data imputation'!R19&lt;&gt;"",1,0))</f>
        <v>0</v>
      </c>
      <c r="S18" s="184">
        <f>IF('Indicator Data'!S19="No Data",1,IF('Indicator Data imputation'!S19&lt;&gt;"",1,0))</f>
        <v>0</v>
      </c>
      <c r="T18" s="184">
        <f>IF('Indicator Data'!T19="No Data",1,IF('Indicator Data imputation'!T19&lt;&gt;"",1,0))</f>
        <v>0</v>
      </c>
      <c r="U18" s="184">
        <f>IF('Indicator Data'!U19="No Data",1,IF('Indicator Data imputation'!U19&lt;&gt;"",1,0))</f>
        <v>0</v>
      </c>
      <c r="V18" s="184">
        <f>IF('Indicator Data'!V19="No Data",1,IF('Indicator Data imputation'!V19&lt;&gt;"",1,0))</f>
        <v>0</v>
      </c>
      <c r="W18" s="184">
        <f>IF('Indicator Data'!W19="No Data",1,IF('Indicator Data imputation'!W19&lt;&gt;"",1,0))</f>
        <v>0</v>
      </c>
      <c r="X18" s="184">
        <f>IF('Indicator Data'!X19="No Data",1,IF('Indicator Data imputation'!X19&lt;&gt;"",1,0))</f>
        <v>0</v>
      </c>
      <c r="Y18" s="184">
        <f>IF('Indicator Data'!Y19="No Data",1,IF('Indicator Data imputation'!Y19&lt;&gt;"",1,0))</f>
        <v>1</v>
      </c>
      <c r="Z18" s="184">
        <f>IF('Indicator Data'!Z19="No Data",1,IF('Indicator Data imputation'!Z19&lt;&gt;"",1,0))</f>
        <v>1</v>
      </c>
      <c r="AA18" s="184">
        <f>IF('Indicator Data'!AA19="No Data",1,IF('Indicator Data imputation'!AA19&lt;&gt;"",1,0))</f>
        <v>0</v>
      </c>
      <c r="AB18" s="184">
        <f>IF('Indicator Data'!AB19="No Data",1,IF('Indicator Data imputation'!AB19&lt;&gt;"",1,0))</f>
        <v>0</v>
      </c>
      <c r="AC18" s="184">
        <f>IF('Indicator Data'!AC19="No Data",1,IF('Indicator Data imputation'!AC19&lt;&gt;"",1,0))</f>
        <v>0</v>
      </c>
      <c r="AD18" s="184">
        <f>IF('Indicator Data'!AD19="No Data",1,IF('Indicator Data imputation'!AD19&lt;&gt;"",1,0))</f>
        <v>0</v>
      </c>
      <c r="AE18" s="184">
        <f>IF('Indicator Data'!AE19="No Data",1,IF('Indicator Data imputation'!AE19&lt;&gt;"",1,0))</f>
        <v>0</v>
      </c>
      <c r="AF18" s="184">
        <f>IF('Indicator Data'!AF19="No Data",1,IF('Indicator Data imputation'!AF19&lt;&gt;"",1,0))</f>
        <v>0</v>
      </c>
      <c r="AG18" s="184">
        <f>IF('Indicator Data'!AG19="No Data",1,IF('Indicator Data imputation'!AG19&lt;&gt;"",1,0))</f>
        <v>0</v>
      </c>
      <c r="AH18" s="184">
        <f>IF('Indicator Data'!AH19="No Data",1,IF('Indicator Data imputation'!AH19&lt;&gt;"",1,0))</f>
        <v>0</v>
      </c>
      <c r="AI18" s="184">
        <f>IF('Indicator Data'!AI19="No Data",1,IF('Indicator Data imputation'!AI19&lt;&gt;"",1,0))</f>
        <v>0</v>
      </c>
      <c r="AJ18" s="184">
        <f>IF('Indicator Data'!AJ19="No Data",1,IF('Indicator Data imputation'!AJ19&lt;&gt;"",1,0))</f>
        <v>0</v>
      </c>
      <c r="AK18" s="184">
        <f>IF('Indicator Data'!AK19="No Data",1,IF('Indicator Data imputation'!AK19&lt;&gt;"",1,0))</f>
        <v>0</v>
      </c>
      <c r="AL18" s="184">
        <f>IF('Indicator Data'!AL19="No Data",1,IF('Indicator Data imputation'!AL19&lt;&gt;"",1,0))</f>
        <v>0</v>
      </c>
      <c r="AM18" s="184">
        <f>IF('Indicator Data'!AM19="No Data",1,IF('Indicator Data imputation'!AM19&lt;&gt;"",1,0))</f>
        <v>0</v>
      </c>
      <c r="AN18" s="184">
        <f>IF('Indicator Data'!AN19="No Data",1,IF('Indicator Data imputation'!AN19&lt;&gt;"",1,0))</f>
        <v>0</v>
      </c>
      <c r="AO18" s="184">
        <f>IF('Indicator Data'!AO19="No Data",1,IF('Indicator Data imputation'!AO19&lt;&gt;"",1,0))</f>
        <v>0</v>
      </c>
      <c r="AP18" s="184">
        <f>IF('Indicator Data'!AP19="No Data",1,IF('Indicator Data imputation'!AP19&lt;&gt;"",1,0))</f>
        <v>0</v>
      </c>
      <c r="AQ18" s="184">
        <f>IF('Indicator Data'!AQ19="No Data",1,IF('Indicator Data imputation'!AQ19&lt;&gt;"",1,0))</f>
        <v>0</v>
      </c>
      <c r="AR18" s="184">
        <f>IF('Indicator Data'!AR19="No Data",1,IF('Indicator Data imputation'!AR19&lt;&gt;"",1,0))</f>
        <v>0</v>
      </c>
      <c r="AS18" s="184">
        <f>IF('Indicator Data'!AS19="No Data",1,IF('Indicator Data imputation'!AS19&lt;&gt;"",1,0))</f>
        <v>0</v>
      </c>
      <c r="AT18" s="184">
        <f>IF('Indicator Data'!AT19="No Data",1,IF('Indicator Data imputation'!AT19&lt;&gt;"",1,0))</f>
        <v>0</v>
      </c>
      <c r="AU18" s="184">
        <f>IF('Indicator Data'!AU19="No Data",1,IF('Indicator Data imputation'!AU19&lt;&gt;"",1,0))</f>
        <v>0</v>
      </c>
      <c r="AV18" s="184">
        <f>IF('Indicator Data'!AV19="No Data",1,IF('Indicator Data imputation'!AV19&lt;&gt;"",1,0))</f>
        <v>0</v>
      </c>
      <c r="AW18" s="184">
        <f>IF('Indicator Data'!AW19="No Data",1,IF('Indicator Data imputation'!AW19&lt;&gt;"",1,0))</f>
        <v>0</v>
      </c>
      <c r="AX18" s="184">
        <f>IF('Indicator Data'!AX19="No Data",1,IF('Indicator Data imputation'!AX19&lt;&gt;"",1,0))</f>
        <v>0</v>
      </c>
      <c r="AY18" s="184">
        <f>IF('Indicator Data'!AY19="No Data",1,IF('Indicator Data imputation'!AY19&lt;&gt;"",1,0))</f>
        <v>0</v>
      </c>
      <c r="AZ18" s="184">
        <f>IF('Indicator Data'!AZ19="No Data",1,IF('Indicator Data imputation'!AZ19&lt;&gt;"",1,0))</f>
        <v>0</v>
      </c>
      <c r="BA18" s="184">
        <f>IF('Indicator Data'!BA19="No Data",1,IF('Indicator Data imputation'!BA19&lt;&gt;"",1,0))</f>
        <v>0</v>
      </c>
      <c r="BB18" s="184">
        <f>IF('Indicator Data'!BB19="No Data",1,IF('Indicator Data imputation'!BB19&lt;&gt;"",1,0))</f>
        <v>0</v>
      </c>
      <c r="BC18" s="184">
        <f>IF('Indicator Data'!BC19="No Data",1,IF('Indicator Data imputation'!BC19&lt;&gt;"",1,0))</f>
        <v>0</v>
      </c>
      <c r="BD18" s="184">
        <f>IF('Indicator Data'!BD19="No Data",1,IF('Indicator Data imputation'!BD19&lt;&gt;"",1,0))</f>
        <v>0</v>
      </c>
      <c r="BE18" s="184">
        <f>IF('Indicator Data'!BE19="No Data",1,IF('Indicator Data imputation'!BE19&lt;&gt;"",1,0))</f>
        <v>0</v>
      </c>
      <c r="BF18" s="184">
        <f>IF('Indicator Data'!BF19="No Data",1,IF('Indicator Data imputation'!BF19&lt;&gt;"",1,0))</f>
        <v>0</v>
      </c>
      <c r="BG18" s="184">
        <f>IF('Indicator Data'!BG19="No Data",1,IF('Indicator Data imputation'!BG19&lt;&gt;"",1,0))</f>
        <v>0</v>
      </c>
      <c r="BH18" s="184">
        <f>IF('Indicator Data'!BH19="No Data",1,IF('Indicator Data imputation'!BH19&lt;&gt;"",1,0))</f>
        <v>0</v>
      </c>
      <c r="BI18" s="184">
        <f>IF('Indicator Data'!BI19="No Data",1,IF('Indicator Data imputation'!BI19&lt;&gt;"",1,0))</f>
        <v>0</v>
      </c>
      <c r="BJ18" s="184">
        <f>IF('Indicator Data'!BJ19="No Data",1,IF('Indicator Data imputation'!BJ19&lt;&gt;"",1,0))</f>
        <v>0</v>
      </c>
      <c r="BK18" s="184">
        <f>IF('Indicator Data'!BK19="No Data",1,IF('Indicator Data imputation'!BK19&lt;&gt;"",1,0))</f>
        <v>0</v>
      </c>
      <c r="BL18" s="184">
        <f>IF('Indicator Data'!BL19="No Data",1,IF('Indicator Data imputation'!BL19&lt;&gt;"",1,0))</f>
        <v>0</v>
      </c>
      <c r="BM18" s="184">
        <f>IF('Indicator Data'!BM19="No Data",1,IF('Indicator Data imputation'!BM19&lt;&gt;"",1,0))</f>
        <v>0</v>
      </c>
      <c r="BN18" s="184">
        <f>IF('Indicator Data'!BN19="No Data",1,IF('Indicator Data imputation'!BN19&lt;&gt;"",1,0))</f>
        <v>0</v>
      </c>
      <c r="BO18" s="184">
        <f>IF('Indicator Data'!BO19="No Data",1,IF('Indicator Data imputation'!BO19&lt;&gt;"",1,0))</f>
        <v>0</v>
      </c>
      <c r="BP18" s="184">
        <f>IF('Indicator Data'!BP19="No Data",1,IF('Indicator Data imputation'!BP19&lt;&gt;"",1,0))</f>
        <v>0</v>
      </c>
      <c r="BQ18" s="184">
        <f>IF('Indicator Data'!BQ19="No Data",1,IF('Indicator Data imputation'!BQ19&lt;&gt;"",1,0))</f>
        <v>0</v>
      </c>
      <c r="BR18" s="184">
        <f>IF('Indicator Data'!BR19="No Data",1,IF('Indicator Data imputation'!BR19&lt;&gt;"",1,0))</f>
        <v>0</v>
      </c>
      <c r="BS18" s="184">
        <f>IF('Indicator Data'!BS19="No Data",1,IF('Indicator Data imputation'!BS19&lt;&gt;"",1,0))</f>
        <v>0</v>
      </c>
      <c r="BT18" s="184">
        <f>IF('Indicator Data'!BT19="No Data",1,IF('Indicator Data imputation'!BT19&lt;&gt;"",1,0))</f>
        <v>0</v>
      </c>
      <c r="BU18" s="184">
        <f>IF('Indicator Data'!BU19="No Data",1,IF('Indicator Data imputation'!BU19&lt;&gt;"",1,0))</f>
        <v>0</v>
      </c>
      <c r="BV18" s="184">
        <f>IF('Indicator Data'!BV19="No Data",1,IF('Indicator Data imputation'!BV19&lt;&gt;"",1,0))</f>
        <v>0</v>
      </c>
      <c r="BW18" s="184">
        <f>IF('Indicator Data'!BW19="No Data",1,IF('Indicator Data imputation'!BW19&lt;&gt;"",1,0))</f>
        <v>0</v>
      </c>
      <c r="BX18" s="184">
        <f>IF('Indicator Data'!BX19="No Data",1,IF('Indicator Data imputation'!BX19&lt;&gt;"",1,0))</f>
        <v>0</v>
      </c>
      <c r="BY18" s="184">
        <f>IF('Indicator Data'!BY19="No Data",1,IF('Indicator Data imputation'!BY19&lt;&gt;"",1,0))</f>
        <v>0</v>
      </c>
      <c r="BZ18" s="184">
        <f>IF('Indicator Data'!BZ19="No Data",1,IF('Indicator Data imputation'!BZ19&lt;&gt;"",1,0))</f>
        <v>0</v>
      </c>
      <c r="CA18" s="184">
        <f>IF('Indicator Data'!CA19="No Data",1,IF('Indicator Data imputation'!CA19&lt;&gt;"",1,0))</f>
        <v>0</v>
      </c>
      <c r="CB18" s="184">
        <f>IF('Indicator Data'!CB19="No Data",1,IF('Indicator Data imputation'!CB19&lt;&gt;"",1,0))</f>
        <v>0</v>
      </c>
      <c r="CC18" s="184">
        <f>IF('Indicator Data'!CC19="No Data",1,IF('Indicator Data imputation'!CC19&lt;&gt;"",1,0))</f>
        <v>0</v>
      </c>
      <c r="CD18" s="184">
        <f>IF('Indicator Data'!CD19="No Data",1,IF('Indicator Data imputation'!CD19&lt;&gt;"",1,0))</f>
        <v>0</v>
      </c>
      <c r="CE18" s="184">
        <f>IF('Indicator Data'!CE19="No Data",1,IF('Indicator Data imputation'!CE19&lt;&gt;"",1,0))</f>
        <v>0</v>
      </c>
      <c r="CF18" s="184">
        <f>IF('Indicator Data'!CF19="No Data",1,IF('Indicator Data imputation'!CF19&lt;&gt;"",1,0))</f>
        <v>0</v>
      </c>
      <c r="CG18" s="195">
        <f t="shared" si="0"/>
        <v>2</v>
      </c>
      <c r="CH18" s="196">
        <f t="shared" si="1"/>
        <v>2.4691358024691357E-2</v>
      </c>
    </row>
    <row r="19" spans="1:86" x14ac:dyDescent="0.25">
      <c r="A19" s="3" t="str">
        <f>VLOOKUP(C19,Regions!B$3:H$35,7,FALSE)</f>
        <v>Central America</v>
      </c>
      <c r="B19" s="119" t="s">
        <v>28</v>
      </c>
      <c r="C19" s="102" t="s">
        <v>27</v>
      </c>
      <c r="D19" s="184">
        <f>IF('Indicator Data'!D20="No Data",1,IF('Indicator Data imputation'!D20&lt;&gt;"",1,0))</f>
        <v>0</v>
      </c>
      <c r="E19" s="184">
        <f>IF('Indicator Data'!E20="No Data",1,IF('Indicator Data imputation'!E20&lt;&gt;"",1,0))</f>
        <v>0</v>
      </c>
      <c r="F19" s="184">
        <f>IF('Indicator Data'!F20="No Data",1,IF('Indicator Data imputation'!F20&lt;&gt;"",1,0))</f>
        <v>0</v>
      </c>
      <c r="G19" s="184">
        <f>IF('Indicator Data'!G20="No Data",1,IF('Indicator Data imputation'!G20&lt;&gt;"",1,0))</f>
        <v>0</v>
      </c>
      <c r="H19" s="184">
        <f>IF('Indicator Data'!H20="No Data",1,IF('Indicator Data imputation'!H20&lt;&gt;"",1,0))</f>
        <v>0</v>
      </c>
      <c r="I19" s="184">
        <f>IF('Indicator Data'!I20="No Data",1,IF('Indicator Data imputation'!I20&lt;&gt;"",1,0))</f>
        <v>0</v>
      </c>
      <c r="J19" s="184">
        <f>IF('Indicator Data'!J20="No Data",1,IF('Indicator Data imputation'!J20&lt;&gt;"",1,0))</f>
        <v>0</v>
      </c>
      <c r="K19" s="184">
        <f>IF('Indicator Data'!K20="No Data",1,IF('Indicator Data imputation'!K20&lt;&gt;"",1,0))</f>
        <v>0</v>
      </c>
      <c r="L19" s="184">
        <f>IF('Indicator Data'!L20="No Data",1,IF('Indicator Data imputation'!L20&lt;&gt;"",1,0))</f>
        <v>0</v>
      </c>
      <c r="M19" s="184">
        <f>IF('Indicator Data'!M20="No Data",1,IF('Indicator Data imputation'!M20&lt;&gt;"",1,0))</f>
        <v>0</v>
      </c>
      <c r="N19" s="184">
        <f>IF('Indicator Data'!N20="No Data",1,IF('Indicator Data imputation'!N20&lt;&gt;"",1,0))</f>
        <v>0</v>
      </c>
      <c r="O19" s="184">
        <f>IF('Indicator Data'!O20="No Data",1,IF('Indicator Data imputation'!O20&lt;&gt;"",1,0))</f>
        <v>0</v>
      </c>
      <c r="P19" s="184">
        <f>IF('Indicator Data'!P20="No Data",1,IF('Indicator Data imputation'!P20&lt;&gt;"",1,0))</f>
        <v>1</v>
      </c>
      <c r="Q19" s="184">
        <f>IF('Indicator Data'!Q20="No Data",1,IF('Indicator Data imputation'!Q20&lt;&gt;"",1,0))</f>
        <v>0</v>
      </c>
      <c r="R19" s="184">
        <f>IF('Indicator Data'!R20="No Data",1,IF('Indicator Data imputation'!R20&lt;&gt;"",1,0))</f>
        <v>0</v>
      </c>
      <c r="S19" s="184">
        <f>IF('Indicator Data'!S20="No Data",1,IF('Indicator Data imputation'!S20&lt;&gt;"",1,0))</f>
        <v>0</v>
      </c>
      <c r="T19" s="184">
        <f>IF('Indicator Data'!T20="No Data",1,IF('Indicator Data imputation'!T20&lt;&gt;"",1,0))</f>
        <v>0</v>
      </c>
      <c r="U19" s="184">
        <f>IF('Indicator Data'!U20="No Data",1,IF('Indicator Data imputation'!U20&lt;&gt;"",1,0))</f>
        <v>0</v>
      </c>
      <c r="V19" s="184">
        <f>IF('Indicator Data'!V20="No Data",1,IF('Indicator Data imputation'!V20&lt;&gt;"",1,0))</f>
        <v>0</v>
      </c>
      <c r="W19" s="184">
        <f>IF('Indicator Data'!W20="No Data",1,IF('Indicator Data imputation'!W20&lt;&gt;"",1,0))</f>
        <v>0</v>
      </c>
      <c r="X19" s="184">
        <f>IF('Indicator Data'!X20="No Data",1,IF('Indicator Data imputation'!X20&lt;&gt;"",1,0))</f>
        <v>0</v>
      </c>
      <c r="Y19" s="184">
        <f>IF('Indicator Data'!Y20="No Data",1,IF('Indicator Data imputation'!Y20&lt;&gt;"",1,0))</f>
        <v>1</v>
      </c>
      <c r="Z19" s="184">
        <f>IF('Indicator Data'!Z20="No Data",1,IF('Indicator Data imputation'!Z20&lt;&gt;"",1,0))</f>
        <v>1</v>
      </c>
      <c r="AA19" s="184">
        <f>IF('Indicator Data'!AA20="No Data",1,IF('Indicator Data imputation'!AA20&lt;&gt;"",1,0))</f>
        <v>0</v>
      </c>
      <c r="AB19" s="184">
        <f>IF('Indicator Data'!AB20="No Data",1,IF('Indicator Data imputation'!AB20&lt;&gt;"",1,0))</f>
        <v>0</v>
      </c>
      <c r="AC19" s="184">
        <f>IF('Indicator Data'!AC20="No Data",1,IF('Indicator Data imputation'!AC20&lt;&gt;"",1,0))</f>
        <v>0</v>
      </c>
      <c r="AD19" s="184">
        <f>IF('Indicator Data'!AD20="No Data",1,IF('Indicator Data imputation'!AD20&lt;&gt;"",1,0))</f>
        <v>0</v>
      </c>
      <c r="AE19" s="184">
        <f>IF('Indicator Data'!AE20="No Data",1,IF('Indicator Data imputation'!AE20&lt;&gt;"",1,0))</f>
        <v>0</v>
      </c>
      <c r="AF19" s="184">
        <f>IF('Indicator Data'!AF20="No Data",1,IF('Indicator Data imputation'!AF20&lt;&gt;"",1,0))</f>
        <v>0</v>
      </c>
      <c r="AG19" s="184">
        <f>IF('Indicator Data'!AG20="No Data",1,IF('Indicator Data imputation'!AG20&lt;&gt;"",1,0))</f>
        <v>0</v>
      </c>
      <c r="AH19" s="184">
        <f>IF('Indicator Data'!AH20="No Data",1,IF('Indicator Data imputation'!AH20&lt;&gt;"",1,0))</f>
        <v>0</v>
      </c>
      <c r="AI19" s="184">
        <f>IF('Indicator Data'!AI20="No Data",1,IF('Indicator Data imputation'!AI20&lt;&gt;"",1,0))</f>
        <v>0</v>
      </c>
      <c r="AJ19" s="184">
        <f>IF('Indicator Data'!AJ20="No Data",1,IF('Indicator Data imputation'!AJ20&lt;&gt;"",1,0))</f>
        <v>0</v>
      </c>
      <c r="AK19" s="184">
        <f>IF('Indicator Data'!AK20="No Data",1,IF('Indicator Data imputation'!AK20&lt;&gt;"",1,0))</f>
        <v>0</v>
      </c>
      <c r="AL19" s="184">
        <f>IF('Indicator Data'!AL20="No Data",1,IF('Indicator Data imputation'!AL20&lt;&gt;"",1,0))</f>
        <v>0</v>
      </c>
      <c r="AM19" s="184">
        <f>IF('Indicator Data'!AM20="No Data",1,IF('Indicator Data imputation'!AM20&lt;&gt;"",1,0))</f>
        <v>0</v>
      </c>
      <c r="AN19" s="184">
        <f>IF('Indicator Data'!AN20="No Data",1,IF('Indicator Data imputation'!AN20&lt;&gt;"",1,0))</f>
        <v>0</v>
      </c>
      <c r="AO19" s="184">
        <f>IF('Indicator Data'!AO20="No Data",1,IF('Indicator Data imputation'!AO20&lt;&gt;"",1,0))</f>
        <v>0</v>
      </c>
      <c r="AP19" s="184">
        <f>IF('Indicator Data'!AP20="No Data",1,IF('Indicator Data imputation'!AP20&lt;&gt;"",1,0))</f>
        <v>0</v>
      </c>
      <c r="AQ19" s="184">
        <f>IF('Indicator Data'!AQ20="No Data",1,IF('Indicator Data imputation'!AQ20&lt;&gt;"",1,0))</f>
        <v>0</v>
      </c>
      <c r="AR19" s="184">
        <f>IF('Indicator Data'!AR20="No Data",1,IF('Indicator Data imputation'!AR20&lt;&gt;"",1,0))</f>
        <v>0</v>
      </c>
      <c r="AS19" s="184">
        <f>IF('Indicator Data'!AS20="No Data",1,IF('Indicator Data imputation'!AS20&lt;&gt;"",1,0))</f>
        <v>0</v>
      </c>
      <c r="AT19" s="184">
        <f>IF('Indicator Data'!AT20="No Data",1,IF('Indicator Data imputation'!AT20&lt;&gt;"",1,0))</f>
        <v>1</v>
      </c>
      <c r="AU19" s="184">
        <f>IF('Indicator Data'!AU20="No Data",1,IF('Indicator Data imputation'!AU20&lt;&gt;"",1,0))</f>
        <v>0</v>
      </c>
      <c r="AV19" s="184">
        <f>IF('Indicator Data'!AV20="No Data",1,IF('Indicator Data imputation'!AV20&lt;&gt;"",1,0))</f>
        <v>0</v>
      </c>
      <c r="AW19" s="184">
        <f>IF('Indicator Data'!AW20="No Data",1,IF('Indicator Data imputation'!AW20&lt;&gt;"",1,0))</f>
        <v>0</v>
      </c>
      <c r="AX19" s="184">
        <f>IF('Indicator Data'!AX20="No Data",1,IF('Indicator Data imputation'!AX20&lt;&gt;"",1,0))</f>
        <v>0</v>
      </c>
      <c r="AY19" s="184">
        <f>IF('Indicator Data'!AY20="No Data",1,IF('Indicator Data imputation'!AY20&lt;&gt;"",1,0))</f>
        <v>0</v>
      </c>
      <c r="AZ19" s="184">
        <f>IF('Indicator Data'!AZ20="No Data",1,IF('Indicator Data imputation'!AZ20&lt;&gt;"",1,0))</f>
        <v>0</v>
      </c>
      <c r="BA19" s="184">
        <f>IF('Indicator Data'!BA20="No Data",1,IF('Indicator Data imputation'!BA20&lt;&gt;"",1,0))</f>
        <v>0</v>
      </c>
      <c r="BB19" s="184">
        <f>IF('Indicator Data'!BB20="No Data",1,IF('Indicator Data imputation'!BB20&lt;&gt;"",1,0))</f>
        <v>0</v>
      </c>
      <c r="BC19" s="184">
        <f>IF('Indicator Data'!BC20="No Data",1,IF('Indicator Data imputation'!BC20&lt;&gt;"",1,0))</f>
        <v>0</v>
      </c>
      <c r="BD19" s="184">
        <f>IF('Indicator Data'!BD20="No Data",1,IF('Indicator Data imputation'!BD20&lt;&gt;"",1,0))</f>
        <v>0</v>
      </c>
      <c r="BE19" s="184">
        <f>IF('Indicator Data'!BE20="No Data",1,IF('Indicator Data imputation'!BE20&lt;&gt;"",1,0))</f>
        <v>0</v>
      </c>
      <c r="BF19" s="184">
        <f>IF('Indicator Data'!BF20="No Data",1,IF('Indicator Data imputation'!BF20&lt;&gt;"",1,0))</f>
        <v>0</v>
      </c>
      <c r="BG19" s="184">
        <f>IF('Indicator Data'!BG20="No Data",1,IF('Indicator Data imputation'!BG20&lt;&gt;"",1,0))</f>
        <v>0</v>
      </c>
      <c r="BH19" s="184">
        <f>IF('Indicator Data'!BH20="No Data",1,IF('Indicator Data imputation'!BH20&lt;&gt;"",1,0))</f>
        <v>0</v>
      </c>
      <c r="BI19" s="184">
        <f>IF('Indicator Data'!BI20="No Data",1,IF('Indicator Data imputation'!BI20&lt;&gt;"",1,0))</f>
        <v>0</v>
      </c>
      <c r="BJ19" s="184">
        <f>IF('Indicator Data'!BJ20="No Data",1,IF('Indicator Data imputation'!BJ20&lt;&gt;"",1,0))</f>
        <v>0</v>
      </c>
      <c r="BK19" s="184">
        <f>IF('Indicator Data'!BK20="No Data",1,IF('Indicator Data imputation'!BK20&lt;&gt;"",1,0))</f>
        <v>0</v>
      </c>
      <c r="BL19" s="184">
        <f>IF('Indicator Data'!BL20="No Data",1,IF('Indicator Data imputation'!BL20&lt;&gt;"",1,0))</f>
        <v>0</v>
      </c>
      <c r="BM19" s="184">
        <f>IF('Indicator Data'!BM20="No Data",1,IF('Indicator Data imputation'!BM20&lt;&gt;"",1,0))</f>
        <v>0</v>
      </c>
      <c r="BN19" s="184">
        <f>IF('Indicator Data'!BN20="No Data",1,IF('Indicator Data imputation'!BN20&lt;&gt;"",1,0))</f>
        <v>0</v>
      </c>
      <c r="BO19" s="184">
        <f>IF('Indicator Data'!BO20="No Data",1,IF('Indicator Data imputation'!BO20&lt;&gt;"",1,0))</f>
        <v>0</v>
      </c>
      <c r="BP19" s="184">
        <f>IF('Indicator Data'!BP20="No Data",1,IF('Indicator Data imputation'!BP20&lt;&gt;"",1,0))</f>
        <v>0</v>
      </c>
      <c r="BQ19" s="184">
        <f>IF('Indicator Data'!BQ20="No Data",1,IF('Indicator Data imputation'!BQ20&lt;&gt;"",1,0))</f>
        <v>0</v>
      </c>
      <c r="BR19" s="184">
        <f>IF('Indicator Data'!BR20="No Data",1,IF('Indicator Data imputation'!BR20&lt;&gt;"",1,0))</f>
        <v>0</v>
      </c>
      <c r="BS19" s="184">
        <f>IF('Indicator Data'!BS20="No Data",1,IF('Indicator Data imputation'!BS20&lt;&gt;"",1,0))</f>
        <v>0</v>
      </c>
      <c r="BT19" s="184">
        <f>IF('Indicator Data'!BT20="No Data",1,IF('Indicator Data imputation'!BT20&lt;&gt;"",1,0))</f>
        <v>0</v>
      </c>
      <c r="BU19" s="184">
        <f>IF('Indicator Data'!BU20="No Data",1,IF('Indicator Data imputation'!BU20&lt;&gt;"",1,0))</f>
        <v>0</v>
      </c>
      <c r="BV19" s="184">
        <f>IF('Indicator Data'!BV20="No Data",1,IF('Indicator Data imputation'!BV20&lt;&gt;"",1,0))</f>
        <v>0</v>
      </c>
      <c r="BW19" s="184">
        <f>IF('Indicator Data'!BW20="No Data",1,IF('Indicator Data imputation'!BW20&lt;&gt;"",1,0))</f>
        <v>0</v>
      </c>
      <c r="BX19" s="184">
        <f>IF('Indicator Data'!BX20="No Data",1,IF('Indicator Data imputation'!BX20&lt;&gt;"",1,0))</f>
        <v>0</v>
      </c>
      <c r="BY19" s="184">
        <f>IF('Indicator Data'!BY20="No Data",1,IF('Indicator Data imputation'!BY20&lt;&gt;"",1,0))</f>
        <v>0</v>
      </c>
      <c r="BZ19" s="184">
        <f>IF('Indicator Data'!BZ20="No Data",1,IF('Indicator Data imputation'!BZ20&lt;&gt;"",1,0))</f>
        <v>0</v>
      </c>
      <c r="CA19" s="184">
        <f>IF('Indicator Data'!CA20="No Data",1,IF('Indicator Data imputation'!CA20&lt;&gt;"",1,0))</f>
        <v>0</v>
      </c>
      <c r="CB19" s="184">
        <f>IF('Indicator Data'!CB20="No Data",1,IF('Indicator Data imputation'!CB20&lt;&gt;"",1,0))</f>
        <v>0</v>
      </c>
      <c r="CC19" s="184">
        <f>IF('Indicator Data'!CC20="No Data",1,IF('Indicator Data imputation'!CC20&lt;&gt;"",1,0))</f>
        <v>0</v>
      </c>
      <c r="CD19" s="184">
        <f>IF('Indicator Data'!CD20="No Data",1,IF('Indicator Data imputation'!CD20&lt;&gt;"",1,0))</f>
        <v>0</v>
      </c>
      <c r="CE19" s="184">
        <f>IF('Indicator Data'!CE20="No Data",1,IF('Indicator Data imputation'!CE20&lt;&gt;"",1,0))</f>
        <v>0</v>
      </c>
      <c r="CF19" s="184">
        <f>IF('Indicator Data'!CF20="No Data",1,IF('Indicator Data imputation'!CF20&lt;&gt;"",1,0))</f>
        <v>0</v>
      </c>
      <c r="CG19" s="195">
        <f t="shared" si="0"/>
        <v>4</v>
      </c>
      <c r="CH19" s="196">
        <f t="shared" si="1"/>
        <v>4.9382716049382713E-2</v>
      </c>
    </row>
    <row r="20" spans="1:86" x14ac:dyDescent="0.25">
      <c r="A20" s="3" t="str">
        <f>VLOOKUP(C20,Regions!B$3:H$35,7,FALSE)</f>
        <v>Central America</v>
      </c>
      <c r="B20" s="119" t="s">
        <v>32</v>
      </c>
      <c r="C20" s="102" t="s">
        <v>31</v>
      </c>
      <c r="D20" s="184">
        <f>IF('Indicator Data'!D21="No Data",1,IF('Indicator Data imputation'!D21&lt;&gt;"",1,0))</f>
        <v>0</v>
      </c>
      <c r="E20" s="184">
        <f>IF('Indicator Data'!E21="No Data",1,IF('Indicator Data imputation'!E21&lt;&gt;"",1,0))</f>
        <v>0</v>
      </c>
      <c r="F20" s="184">
        <f>IF('Indicator Data'!F21="No Data",1,IF('Indicator Data imputation'!F21&lt;&gt;"",1,0))</f>
        <v>0</v>
      </c>
      <c r="G20" s="184">
        <f>IF('Indicator Data'!G21="No Data",1,IF('Indicator Data imputation'!G21&lt;&gt;"",1,0))</f>
        <v>0</v>
      </c>
      <c r="H20" s="184">
        <f>IF('Indicator Data'!H21="No Data",1,IF('Indicator Data imputation'!H21&lt;&gt;"",1,0))</f>
        <v>0</v>
      </c>
      <c r="I20" s="184">
        <f>IF('Indicator Data'!I21="No Data",1,IF('Indicator Data imputation'!I21&lt;&gt;"",1,0))</f>
        <v>0</v>
      </c>
      <c r="J20" s="184">
        <f>IF('Indicator Data'!J21="No Data",1,IF('Indicator Data imputation'!J21&lt;&gt;"",1,0))</f>
        <v>0</v>
      </c>
      <c r="K20" s="184">
        <f>IF('Indicator Data'!K21="No Data",1,IF('Indicator Data imputation'!K21&lt;&gt;"",1,0))</f>
        <v>0</v>
      </c>
      <c r="L20" s="184">
        <f>IF('Indicator Data'!L21="No Data",1,IF('Indicator Data imputation'!L21&lt;&gt;"",1,0))</f>
        <v>0</v>
      </c>
      <c r="M20" s="184">
        <f>IF('Indicator Data'!M21="No Data",1,IF('Indicator Data imputation'!M21&lt;&gt;"",1,0))</f>
        <v>0</v>
      </c>
      <c r="N20" s="184">
        <f>IF('Indicator Data'!N21="No Data",1,IF('Indicator Data imputation'!N21&lt;&gt;"",1,0))</f>
        <v>0</v>
      </c>
      <c r="O20" s="184">
        <f>IF('Indicator Data'!O21="No Data",1,IF('Indicator Data imputation'!O21&lt;&gt;"",1,0))</f>
        <v>0</v>
      </c>
      <c r="P20" s="184">
        <f>IF('Indicator Data'!P21="No Data",1,IF('Indicator Data imputation'!P21&lt;&gt;"",1,0))</f>
        <v>1</v>
      </c>
      <c r="Q20" s="184">
        <f>IF('Indicator Data'!Q21="No Data",1,IF('Indicator Data imputation'!Q21&lt;&gt;"",1,0))</f>
        <v>0</v>
      </c>
      <c r="R20" s="184">
        <f>IF('Indicator Data'!R21="No Data",1,IF('Indicator Data imputation'!R21&lt;&gt;"",1,0))</f>
        <v>0</v>
      </c>
      <c r="S20" s="184">
        <f>IF('Indicator Data'!S21="No Data",1,IF('Indicator Data imputation'!S21&lt;&gt;"",1,0))</f>
        <v>0</v>
      </c>
      <c r="T20" s="184">
        <f>IF('Indicator Data'!T21="No Data",1,IF('Indicator Data imputation'!T21&lt;&gt;"",1,0))</f>
        <v>0</v>
      </c>
      <c r="U20" s="184">
        <f>IF('Indicator Data'!U21="No Data",1,IF('Indicator Data imputation'!U21&lt;&gt;"",1,0))</f>
        <v>0</v>
      </c>
      <c r="V20" s="184">
        <f>IF('Indicator Data'!V21="No Data",1,IF('Indicator Data imputation'!V21&lt;&gt;"",1,0))</f>
        <v>0</v>
      </c>
      <c r="W20" s="184">
        <f>IF('Indicator Data'!W21="No Data",1,IF('Indicator Data imputation'!W21&lt;&gt;"",1,0))</f>
        <v>0</v>
      </c>
      <c r="X20" s="184">
        <f>IF('Indicator Data'!X21="No Data",1,IF('Indicator Data imputation'!X21&lt;&gt;"",1,0))</f>
        <v>0</v>
      </c>
      <c r="Y20" s="184">
        <f>IF('Indicator Data'!Y21="No Data",1,IF('Indicator Data imputation'!Y21&lt;&gt;"",1,0))</f>
        <v>1</v>
      </c>
      <c r="Z20" s="184">
        <f>IF('Indicator Data'!Z21="No Data",1,IF('Indicator Data imputation'!Z21&lt;&gt;"",1,0))</f>
        <v>1</v>
      </c>
      <c r="AA20" s="184">
        <f>IF('Indicator Data'!AA21="No Data",1,IF('Indicator Data imputation'!AA21&lt;&gt;"",1,0))</f>
        <v>0</v>
      </c>
      <c r="AB20" s="184">
        <f>IF('Indicator Data'!AB21="No Data",1,IF('Indicator Data imputation'!AB21&lt;&gt;"",1,0))</f>
        <v>0</v>
      </c>
      <c r="AC20" s="184">
        <f>IF('Indicator Data'!AC21="No Data",1,IF('Indicator Data imputation'!AC21&lt;&gt;"",1,0))</f>
        <v>0</v>
      </c>
      <c r="AD20" s="184">
        <f>IF('Indicator Data'!AD21="No Data",1,IF('Indicator Data imputation'!AD21&lt;&gt;"",1,0))</f>
        <v>0</v>
      </c>
      <c r="AE20" s="184">
        <f>IF('Indicator Data'!AE21="No Data",1,IF('Indicator Data imputation'!AE21&lt;&gt;"",1,0))</f>
        <v>0</v>
      </c>
      <c r="AF20" s="184">
        <f>IF('Indicator Data'!AF21="No Data",1,IF('Indicator Data imputation'!AF21&lt;&gt;"",1,0))</f>
        <v>0</v>
      </c>
      <c r="AG20" s="184">
        <f>IF('Indicator Data'!AG21="No Data",1,IF('Indicator Data imputation'!AG21&lt;&gt;"",1,0))</f>
        <v>0</v>
      </c>
      <c r="AH20" s="184">
        <f>IF('Indicator Data'!AH21="No Data",1,IF('Indicator Data imputation'!AH21&lt;&gt;"",1,0))</f>
        <v>0</v>
      </c>
      <c r="AI20" s="184">
        <f>IF('Indicator Data'!AI21="No Data",1,IF('Indicator Data imputation'!AI21&lt;&gt;"",1,0))</f>
        <v>0</v>
      </c>
      <c r="AJ20" s="184">
        <f>IF('Indicator Data'!AJ21="No Data",1,IF('Indicator Data imputation'!AJ21&lt;&gt;"",1,0))</f>
        <v>0</v>
      </c>
      <c r="AK20" s="184">
        <f>IF('Indicator Data'!AK21="No Data",1,IF('Indicator Data imputation'!AK21&lt;&gt;"",1,0))</f>
        <v>0</v>
      </c>
      <c r="AL20" s="184">
        <f>IF('Indicator Data'!AL21="No Data",1,IF('Indicator Data imputation'!AL21&lt;&gt;"",1,0))</f>
        <v>0</v>
      </c>
      <c r="AM20" s="184">
        <f>IF('Indicator Data'!AM21="No Data",1,IF('Indicator Data imputation'!AM21&lt;&gt;"",1,0))</f>
        <v>0</v>
      </c>
      <c r="AN20" s="184">
        <f>IF('Indicator Data'!AN21="No Data",1,IF('Indicator Data imputation'!AN21&lt;&gt;"",1,0))</f>
        <v>0</v>
      </c>
      <c r="AO20" s="184">
        <f>IF('Indicator Data'!AO21="No Data",1,IF('Indicator Data imputation'!AO21&lt;&gt;"",1,0))</f>
        <v>0</v>
      </c>
      <c r="AP20" s="184">
        <f>IF('Indicator Data'!AP21="No Data",1,IF('Indicator Data imputation'!AP21&lt;&gt;"",1,0))</f>
        <v>0</v>
      </c>
      <c r="AQ20" s="184">
        <f>IF('Indicator Data'!AQ21="No Data",1,IF('Indicator Data imputation'!AQ21&lt;&gt;"",1,0))</f>
        <v>0</v>
      </c>
      <c r="AR20" s="184">
        <f>IF('Indicator Data'!AR21="No Data",1,IF('Indicator Data imputation'!AR21&lt;&gt;"",1,0))</f>
        <v>0</v>
      </c>
      <c r="AS20" s="184">
        <f>IF('Indicator Data'!AS21="No Data",1,IF('Indicator Data imputation'!AS21&lt;&gt;"",1,0))</f>
        <v>0</v>
      </c>
      <c r="AT20" s="184">
        <f>IF('Indicator Data'!AT21="No Data",1,IF('Indicator Data imputation'!AT21&lt;&gt;"",1,0))</f>
        <v>0</v>
      </c>
      <c r="AU20" s="184">
        <f>IF('Indicator Data'!AU21="No Data",1,IF('Indicator Data imputation'!AU21&lt;&gt;"",1,0))</f>
        <v>0</v>
      </c>
      <c r="AV20" s="184">
        <f>IF('Indicator Data'!AV21="No Data",1,IF('Indicator Data imputation'!AV21&lt;&gt;"",1,0))</f>
        <v>0</v>
      </c>
      <c r="AW20" s="184">
        <f>IF('Indicator Data'!AW21="No Data",1,IF('Indicator Data imputation'!AW21&lt;&gt;"",1,0))</f>
        <v>0</v>
      </c>
      <c r="AX20" s="184">
        <f>IF('Indicator Data'!AX21="No Data",1,IF('Indicator Data imputation'!AX21&lt;&gt;"",1,0))</f>
        <v>0</v>
      </c>
      <c r="AY20" s="184">
        <f>IF('Indicator Data'!AY21="No Data",1,IF('Indicator Data imputation'!AY21&lt;&gt;"",1,0))</f>
        <v>0</v>
      </c>
      <c r="AZ20" s="184">
        <f>IF('Indicator Data'!AZ21="No Data",1,IF('Indicator Data imputation'!AZ21&lt;&gt;"",1,0))</f>
        <v>0</v>
      </c>
      <c r="BA20" s="184">
        <f>IF('Indicator Data'!BA21="No Data",1,IF('Indicator Data imputation'!BA21&lt;&gt;"",1,0))</f>
        <v>0</v>
      </c>
      <c r="BB20" s="184">
        <f>IF('Indicator Data'!BB21="No Data",1,IF('Indicator Data imputation'!BB21&lt;&gt;"",1,0))</f>
        <v>0</v>
      </c>
      <c r="BC20" s="184">
        <f>IF('Indicator Data'!BC21="No Data",1,IF('Indicator Data imputation'!BC21&lt;&gt;"",1,0))</f>
        <v>0</v>
      </c>
      <c r="BD20" s="184">
        <f>IF('Indicator Data'!BD21="No Data",1,IF('Indicator Data imputation'!BD21&lt;&gt;"",1,0))</f>
        <v>0</v>
      </c>
      <c r="BE20" s="184">
        <f>IF('Indicator Data'!BE21="No Data",1,IF('Indicator Data imputation'!BE21&lt;&gt;"",1,0))</f>
        <v>0</v>
      </c>
      <c r="BF20" s="184">
        <f>IF('Indicator Data'!BF21="No Data",1,IF('Indicator Data imputation'!BF21&lt;&gt;"",1,0))</f>
        <v>0</v>
      </c>
      <c r="BG20" s="184">
        <f>IF('Indicator Data'!BG21="No Data",1,IF('Indicator Data imputation'!BG21&lt;&gt;"",1,0))</f>
        <v>0</v>
      </c>
      <c r="BH20" s="184">
        <f>IF('Indicator Data'!BH21="No Data",1,IF('Indicator Data imputation'!BH21&lt;&gt;"",1,0))</f>
        <v>0</v>
      </c>
      <c r="BI20" s="184">
        <f>IF('Indicator Data'!BI21="No Data",1,IF('Indicator Data imputation'!BI21&lt;&gt;"",1,0))</f>
        <v>0</v>
      </c>
      <c r="BJ20" s="184">
        <f>IF('Indicator Data'!BJ21="No Data",1,IF('Indicator Data imputation'!BJ21&lt;&gt;"",1,0))</f>
        <v>0</v>
      </c>
      <c r="BK20" s="184">
        <f>IF('Indicator Data'!BK21="No Data",1,IF('Indicator Data imputation'!BK21&lt;&gt;"",1,0))</f>
        <v>0</v>
      </c>
      <c r="BL20" s="184">
        <f>IF('Indicator Data'!BL21="No Data",1,IF('Indicator Data imputation'!BL21&lt;&gt;"",1,0))</f>
        <v>0</v>
      </c>
      <c r="BM20" s="184">
        <f>IF('Indicator Data'!BM21="No Data",1,IF('Indicator Data imputation'!BM21&lt;&gt;"",1,0))</f>
        <v>0</v>
      </c>
      <c r="BN20" s="184">
        <f>IF('Indicator Data'!BN21="No Data",1,IF('Indicator Data imputation'!BN21&lt;&gt;"",1,0))</f>
        <v>0</v>
      </c>
      <c r="BO20" s="184">
        <f>IF('Indicator Data'!BO21="No Data",1,IF('Indicator Data imputation'!BO21&lt;&gt;"",1,0))</f>
        <v>0</v>
      </c>
      <c r="BP20" s="184">
        <f>IF('Indicator Data'!BP21="No Data",1,IF('Indicator Data imputation'!BP21&lt;&gt;"",1,0))</f>
        <v>0</v>
      </c>
      <c r="BQ20" s="184">
        <f>IF('Indicator Data'!BQ21="No Data",1,IF('Indicator Data imputation'!BQ21&lt;&gt;"",1,0))</f>
        <v>0</v>
      </c>
      <c r="BR20" s="184">
        <f>IF('Indicator Data'!BR21="No Data",1,IF('Indicator Data imputation'!BR21&lt;&gt;"",1,0))</f>
        <v>0</v>
      </c>
      <c r="BS20" s="184">
        <f>IF('Indicator Data'!BS21="No Data",1,IF('Indicator Data imputation'!BS21&lt;&gt;"",1,0))</f>
        <v>0</v>
      </c>
      <c r="BT20" s="184">
        <f>IF('Indicator Data'!BT21="No Data",1,IF('Indicator Data imputation'!BT21&lt;&gt;"",1,0))</f>
        <v>0</v>
      </c>
      <c r="BU20" s="184">
        <f>IF('Indicator Data'!BU21="No Data",1,IF('Indicator Data imputation'!BU21&lt;&gt;"",1,0))</f>
        <v>0</v>
      </c>
      <c r="BV20" s="184">
        <f>IF('Indicator Data'!BV21="No Data",1,IF('Indicator Data imputation'!BV21&lt;&gt;"",1,0))</f>
        <v>0</v>
      </c>
      <c r="BW20" s="184">
        <f>IF('Indicator Data'!BW21="No Data",1,IF('Indicator Data imputation'!BW21&lt;&gt;"",1,0))</f>
        <v>0</v>
      </c>
      <c r="BX20" s="184">
        <f>IF('Indicator Data'!BX21="No Data",1,IF('Indicator Data imputation'!BX21&lt;&gt;"",1,0))</f>
        <v>0</v>
      </c>
      <c r="BY20" s="184">
        <f>IF('Indicator Data'!BY21="No Data",1,IF('Indicator Data imputation'!BY21&lt;&gt;"",1,0))</f>
        <v>0</v>
      </c>
      <c r="BZ20" s="184">
        <f>IF('Indicator Data'!BZ21="No Data",1,IF('Indicator Data imputation'!BZ21&lt;&gt;"",1,0))</f>
        <v>0</v>
      </c>
      <c r="CA20" s="184">
        <f>IF('Indicator Data'!CA21="No Data",1,IF('Indicator Data imputation'!CA21&lt;&gt;"",1,0))</f>
        <v>0</v>
      </c>
      <c r="CB20" s="184">
        <f>IF('Indicator Data'!CB21="No Data",1,IF('Indicator Data imputation'!CB21&lt;&gt;"",1,0))</f>
        <v>0</v>
      </c>
      <c r="CC20" s="184">
        <f>IF('Indicator Data'!CC21="No Data",1,IF('Indicator Data imputation'!CC21&lt;&gt;"",1,0))</f>
        <v>0</v>
      </c>
      <c r="CD20" s="184">
        <f>IF('Indicator Data'!CD21="No Data",1,IF('Indicator Data imputation'!CD21&lt;&gt;"",1,0))</f>
        <v>0</v>
      </c>
      <c r="CE20" s="184">
        <f>IF('Indicator Data'!CE21="No Data",1,IF('Indicator Data imputation'!CE21&lt;&gt;"",1,0))</f>
        <v>0</v>
      </c>
      <c r="CF20" s="184">
        <f>IF('Indicator Data'!CF21="No Data",1,IF('Indicator Data imputation'!CF21&lt;&gt;"",1,0))</f>
        <v>0</v>
      </c>
      <c r="CG20" s="195">
        <f t="shared" si="0"/>
        <v>3</v>
      </c>
      <c r="CH20" s="196">
        <f t="shared" si="1"/>
        <v>3.7037037037037035E-2</v>
      </c>
    </row>
    <row r="21" spans="1:86" x14ac:dyDescent="0.25">
      <c r="A21" s="3" t="str">
        <f>VLOOKUP(C21,Regions!B$3:H$35,7,FALSE)</f>
        <v>Central America</v>
      </c>
      <c r="B21" s="119" t="s">
        <v>38</v>
      </c>
      <c r="C21" s="102" t="s">
        <v>37</v>
      </c>
      <c r="D21" s="184">
        <f>IF('Indicator Data'!D22="No Data",1,IF('Indicator Data imputation'!D22&lt;&gt;"",1,0))</f>
        <v>0</v>
      </c>
      <c r="E21" s="184">
        <f>IF('Indicator Data'!E22="No Data",1,IF('Indicator Data imputation'!E22&lt;&gt;"",1,0))</f>
        <v>0</v>
      </c>
      <c r="F21" s="184">
        <f>IF('Indicator Data'!F22="No Data",1,IF('Indicator Data imputation'!F22&lt;&gt;"",1,0))</f>
        <v>0</v>
      </c>
      <c r="G21" s="184">
        <f>IF('Indicator Data'!G22="No Data",1,IF('Indicator Data imputation'!G22&lt;&gt;"",1,0))</f>
        <v>0</v>
      </c>
      <c r="H21" s="184">
        <f>IF('Indicator Data'!H22="No Data",1,IF('Indicator Data imputation'!H22&lt;&gt;"",1,0))</f>
        <v>0</v>
      </c>
      <c r="I21" s="184">
        <f>IF('Indicator Data'!I22="No Data",1,IF('Indicator Data imputation'!I22&lt;&gt;"",1,0))</f>
        <v>0</v>
      </c>
      <c r="J21" s="184">
        <f>IF('Indicator Data'!J22="No Data",1,IF('Indicator Data imputation'!J22&lt;&gt;"",1,0))</f>
        <v>0</v>
      </c>
      <c r="K21" s="184">
        <f>IF('Indicator Data'!K22="No Data",1,IF('Indicator Data imputation'!K22&lt;&gt;"",1,0))</f>
        <v>0</v>
      </c>
      <c r="L21" s="184">
        <f>IF('Indicator Data'!L22="No Data",1,IF('Indicator Data imputation'!L22&lt;&gt;"",1,0))</f>
        <v>0</v>
      </c>
      <c r="M21" s="184">
        <f>IF('Indicator Data'!M22="No Data",1,IF('Indicator Data imputation'!M22&lt;&gt;"",1,0))</f>
        <v>0</v>
      </c>
      <c r="N21" s="184">
        <f>IF('Indicator Data'!N22="No Data",1,IF('Indicator Data imputation'!N22&lt;&gt;"",1,0))</f>
        <v>0</v>
      </c>
      <c r="O21" s="184">
        <f>IF('Indicator Data'!O22="No Data",1,IF('Indicator Data imputation'!O22&lt;&gt;"",1,0))</f>
        <v>0</v>
      </c>
      <c r="P21" s="184">
        <f>IF('Indicator Data'!P22="No Data",1,IF('Indicator Data imputation'!P22&lt;&gt;"",1,0))</f>
        <v>1</v>
      </c>
      <c r="Q21" s="184">
        <f>IF('Indicator Data'!Q22="No Data",1,IF('Indicator Data imputation'!Q22&lt;&gt;"",1,0))</f>
        <v>0</v>
      </c>
      <c r="R21" s="184">
        <f>IF('Indicator Data'!R22="No Data",1,IF('Indicator Data imputation'!R22&lt;&gt;"",1,0))</f>
        <v>0</v>
      </c>
      <c r="S21" s="184">
        <f>IF('Indicator Data'!S22="No Data",1,IF('Indicator Data imputation'!S22&lt;&gt;"",1,0))</f>
        <v>0</v>
      </c>
      <c r="T21" s="184">
        <f>IF('Indicator Data'!T22="No Data",1,IF('Indicator Data imputation'!T22&lt;&gt;"",1,0))</f>
        <v>0</v>
      </c>
      <c r="U21" s="184">
        <f>IF('Indicator Data'!U22="No Data",1,IF('Indicator Data imputation'!U22&lt;&gt;"",1,0))</f>
        <v>0</v>
      </c>
      <c r="V21" s="184">
        <f>IF('Indicator Data'!V22="No Data",1,IF('Indicator Data imputation'!V22&lt;&gt;"",1,0))</f>
        <v>0</v>
      </c>
      <c r="W21" s="184">
        <f>IF('Indicator Data'!W22="No Data",1,IF('Indicator Data imputation'!W22&lt;&gt;"",1,0))</f>
        <v>0</v>
      </c>
      <c r="X21" s="184">
        <f>IF('Indicator Data'!X22="No Data",1,IF('Indicator Data imputation'!X22&lt;&gt;"",1,0))</f>
        <v>0</v>
      </c>
      <c r="Y21" s="184">
        <f>IF('Indicator Data'!Y22="No Data",1,IF('Indicator Data imputation'!Y22&lt;&gt;"",1,0))</f>
        <v>0</v>
      </c>
      <c r="Z21" s="184">
        <f>IF('Indicator Data'!Z22="No Data",1,IF('Indicator Data imputation'!Z22&lt;&gt;"",1,0))</f>
        <v>0</v>
      </c>
      <c r="AA21" s="184">
        <f>IF('Indicator Data'!AA22="No Data",1,IF('Indicator Data imputation'!AA22&lt;&gt;"",1,0))</f>
        <v>0</v>
      </c>
      <c r="AB21" s="184">
        <f>IF('Indicator Data'!AB22="No Data",1,IF('Indicator Data imputation'!AB22&lt;&gt;"",1,0))</f>
        <v>0</v>
      </c>
      <c r="AC21" s="184">
        <f>IF('Indicator Data'!AC22="No Data",1,IF('Indicator Data imputation'!AC22&lt;&gt;"",1,0))</f>
        <v>0</v>
      </c>
      <c r="AD21" s="184">
        <f>IF('Indicator Data'!AD22="No Data",1,IF('Indicator Data imputation'!AD22&lt;&gt;"",1,0))</f>
        <v>0</v>
      </c>
      <c r="AE21" s="184">
        <f>IF('Indicator Data'!AE22="No Data",1,IF('Indicator Data imputation'!AE22&lt;&gt;"",1,0))</f>
        <v>0</v>
      </c>
      <c r="AF21" s="184">
        <f>IF('Indicator Data'!AF22="No Data",1,IF('Indicator Data imputation'!AF22&lt;&gt;"",1,0))</f>
        <v>0</v>
      </c>
      <c r="AG21" s="184">
        <f>IF('Indicator Data'!AG22="No Data",1,IF('Indicator Data imputation'!AG22&lt;&gt;"",1,0))</f>
        <v>0</v>
      </c>
      <c r="AH21" s="184">
        <f>IF('Indicator Data'!AH22="No Data",1,IF('Indicator Data imputation'!AH22&lt;&gt;"",1,0))</f>
        <v>1</v>
      </c>
      <c r="AI21" s="184">
        <f>IF('Indicator Data'!AI22="No Data",1,IF('Indicator Data imputation'!AI22&lt;&gt;"",1,0))</f>
        <v>0</v>
      </c>
      <c r="AJ21" s="184">
        <f>IF('Indicator Data'!AJ22="No Data",1,IF('Indicator Data imputation'!AJ22&lt;&gt;"",1,0))</f>
        <v>0</v>
      </c>
      <c r="AK21" s="184">
        <f>IF('Indicator Data'!AK22="No Data",1,IF('Indicator Data imputation'!AK22&lt;&gt;"",1,0))</f>
        <v>0</v>
      </c>
      <c r="AL21" s="184">
        <f>IF('Indicator Data'!AL22="No Data",1,IF('Indicator Data imputation'!AL22&lt;&gt;"",1,0))</f>
        <v>0</v>
      </c>
      <c r="AM21" s="184">
        <f>IF('Indicator Data'!AM22="No Data",1,IF('Indicator Data imputation'!AM22&lt;&gt;"",1,0))</f>
        <v>0</v>
      </c>
      <c r="AN21" s="184">
        <f>IF('Indicator Data'!AN22="No Data",1,IF('Indicator Data imputation'!AN22&lt;&gt;"",1,0))</f>
        <v>0</v>
      </c>
      <c r="AO21" s="184">
        <f>IF('Indicator Data'!AO22="No Data",1,IF('Indicator Data imputation'!AO22&lt;&gt;"",1,0))</f>
        <v>0</v>
      </c>
      <c r="AP21" s="184">
        <f>IF('Indicator Data'!AP22="No Data",1,IF('Indicator Data imputation'!AP22&lt;&gt;"",1,0))</f>
        <v>0</v>
      </c>
      <c r="AQ21" s="184">
        <f>IF('Indicator Data'!AQ22="No Data",1,IF('Indicator Data imputation'!AQ22&lt;&gt;"",1,0))</f>
        <v>0</v>
      </c>
      <c r="AR21" s="184">
        <f>IF('Indicator Data'!AR22="No Data",1,IF('Indicator Data imputation'!AR22&lt;&gt;"",1,0))</f>
        <v>0</v>
      </c>
      <c r="AS21" s="184">
        <f>IF('Indicator Data'!AS22="No Data",1,IF('Indicator Data imputation'!AS22&lt;&gt;"",1,0))</f>
        <v>0</v>
      </c>
      <c r="AT21" s="184">
        <f>IF('Indicator Data'!AT22="No Data",1,IF('Indicator Data imputation'!AT22&lt;&gt;"",1,0))</f>
        <v>0</v>
      </c>
      <c r="AU21" s="184">
        <f>IF('Indicator Data'!AU22="No Data",1,IF('Indicator Data imputation'!AU22&lt;&gt;"",1,0))</f>
        <v>0</v>
      </c>
      <c r="AV21" s="184">
        <f>IF('Indicator Data'!AV22="No Data",1,IF('Indicator Data imputation'!AV22&lt;&gt;"",1,0))</f>
        <v>0</v>
      </c>
      <c r="AW21" s="184">
        <f>IF('Indicator Data'!AW22="No Data",1,IF('Indicator Data imputation'!AW22&lt;&gt;"",1,0))</f>
        <v>0</v>
      </c>
      <c r="AX21" s="184">
        <f>IF('Indicator Data'!AX22="No Data",1,IF('Indicator Data imputation'!AX22&lt;&gt;"",1,0))</f>
        <v>0</v>
      </c>
      <c r="AY21" s="184">
        <f>IF('Indicator Data'!AY22="No Data",1,IF('Indicator Data imputation'!AY22&lt;&gt;"",1,0))</f>
        <v>0</v>
      </c>
      <c r="AZ21" s="184">
        <f>IF('Indicator Data'!AZ22="No Data",1,IF('Indicator Data imputation'!AZ22&lt;&gt;"",1,0))</f>
        <v>0</v>
      </c>
      <c r="BA21" s="184">
        <f>IF('Indicator Data'!BA22="No Data",1,IF('Indicator Data imputation'!BA22&lt;&gt;"",1,0))</f>
        <v>0</v>
      </c>
      <c r="BB21" s="184">
        <f>IF('Indicator Data'!BB22="No Data",1,IF('Indicator Data imputation'!BB22&lt;&gt;"",1,0))</f>
        <v>0</v>
      </c>
      <c r="BC21" s="184">
        <f>IF('Indicator Data'!BC22="No Data",1,IF('Indicator Data imputation'!BC22&lt;&gt;"",1,0))</f>
        <v>0</v>
      </c>
      <c r="BD21" s="184">
        <f>IF('Indicator Data'!BD22="No Data",1,IF('Indicator Data imputation'!BD22&lt;&gt;"",1,0))</f>
        <v>0</v>
      </c>
      <c r="BE21" s="184">
        <f>IF('Indicator Data'!BE22="No Data",1,IF('Indicator Data imputation'!BE22&lt;&gt;"",1,0))</f>
        <v>0</v>
      </c>
      <c r="BF21" s="184">
        <f>IF('Indicator Data'!BF22="No Data",1,IF('Indicator Data imputation'!BF22&lt;&gt;"",1,0))</f>
        <v>0</v>
      </c>
      <c r="BG21" s="184">
        <f>IF('Indicator Data'!BG22="No Data",1,IF('Indicator Data imputation'!BG22&lt;&gt;"",1,0))</f>
        <v>0</v>
      </c>
      <c r="BH21" s="184">
        <f>IF('Indicator Data'!BH22="No Data",1,IF('Indicator Data imputation'!BH22&lt;&gt;"",1,0))</f>
        <v>0</v>
      </c>
      <c r="BI21" s="184">
        <f>IF('Indicator Data'!BI22="No Data",1,IF('Indicator Data imputation'!BI22&lt;&gt;"",1,0))</f>
        <v>1</v>
      </c>
      <c r="BJ21" s="184">
        <f>IF('Indicator Data'!BJ22="No Data",1,IF('Indicator Data imputation'!BJ22&lt;&gt;"",1,0))</f>
        <v>0</v>
      </c>
      <c r="BK21" s="184">
        <f>IF('Indicator Data'!BK22="No Data",1,IF('Indicator Data imputation'!BK22&lt;&gt;"",1,0))</f>
        <v>0</v>
      </c>
      <c r="BL21" s="184">
        <f>IF('Indicator Data'!BL22="No Data",1,IF('Indicator Data imputation'!BL22&lt;&gt;"",1,0))</f>
        <v>0</v>
      </c>
      <c r="BM21" s="184">
        <f>IF('Indicator Data'!BM22="No Data",1,IF('Indicator Data imputation'!BM22&lt;&gt;"",1,0))</f>
        <v>0</v>
      </c>
      <c r="BN21" s="184">
        <f>IF('Indicator Data'!BN22="No Data",1,IF('Indicator Data imputation'!BN22&lt;&gt;"",1,0))</f>
        <v>0</v>
      </c>
      <c r="BO21" s="184">
        <f>IF('Indicator Data'!BO22="No Data",1,IF('Indicator Data imputation'!BO22&lt;&gt;"",1,0))</f>
        <v>0</v>
      </c>
      <c r="BP21" s="184">
        <f>IF('Indicator Data'!BP22="No Data",1,IF('Indicator Data imputation'!BP22&lt;&gt;"",1,0))</f>
        <v>0</v>
      </c>
      <c r="BQ21" s="184">
        <f>IF('Indicator Data'!BQ22="No Data",1,IF('Indicator Data imputation'!BQ22&lt;&gt;"",1,0))</f>
        <v>0</v>
      </c>
      <c r="BR21" s="184">
        <f>IF('Indicator Data'!BR22="No Data",1,IF('Indicator Data imputation'!BR22&lt;&gt;"",1,0))</f>
        <v>0</v>
      </c>
      <c r="BS21" s="184">
        <f>IF('Indicator Data'!BS22="No Data",1,IF('Indicator Data imputation'!BS22&lt;&gt;"",1,0))</f>
        <v>0</v>
      </c>
      <c r="BT21" s="184">
        <f>IF('Indicator Data'!BT22="No Data",1,IF('Indicator Data imputation'!BT22&lt;&gt;"",1,0))</f>
        <v>0</v>
      </c>
      <c r="BU21" s="184">
        <f>IF('Indicator Data'!BU22="No Data",1,IF('Indicator Data imputation'!BU22&lt;&gt;"",1,0))</f>
        <v>0</v>
      </c>
      <c r="BV21" s="184">
        <f>IF('Indicator Data'!BV22="No Data",1,IF('Indicator Data imputation'!BV22&lt;&gt;"",1,0))</f>
        <v>0</v>
      </c>
      <c r="BW21" s="184">
        <f>IF('Indicator Data'!BW22="No Data",1,IF('Indicator Data imputation'!BW22&lt;&gt;"",1,0))</f>
        <v>0</v>
      </c>
      <c r="BX21" s="184">
        <f>IF('Indicator Data'!BX22="No Data",1,IF('Indicator Data imputation'!BX22&lt;&gt;"",1,0))</f>
        <v>0</v>
      </c>
      <c r="BY21" s="184">
        <f>IF('Indicator Data'!BY22="No Data",1,IF('Indicator Data imputation'!BY22&lt;&gt;"",1,0))</f>
        <v>0</v>
      </c>
      <c r="BZ21" s="184">
        <f>IF('Indicator Data'!BZ22="No Data",1,IF('Indicator Data imputation'!BZ22&lt;&gt;"",1,0))</f>
        <v>0</v>
      </c>
      <c r="CA21" s="184">
        <f>IF('Indicator Data'!CA22="No Data",1,IF('Indicator Data imputation'!CA22&lt;&gt;"",1,0))</f>
        <v>0</v>
      </c>
      <c r="CB21" s="184">
        <f>IF('Indicator Data'!CB22="No Data",1,IF('Indicator Data imputation'!CB22&lt;&gt;"",1,0))</f>
        <v>0</v>
      </c>
      <c r="CC21" s="184">
        <f>IF('Indicator Data'!CC22="No Data",1,IF('Indicator Data imputation'!CC22&lt;&gt;"",1,0))</f>
        <v>0</v>
      </c>
      <c r="CD21" s="184">
        <f>IF('Indicator Data'!CD22="No Data",1,IF('Indicator Data imputation'!CD22&lt;&gt;"",1,0))</f>
        <v>0</v>
      </c>
      <c r="CE21" s="184">
        <f>IF('Indicator Data'!CE22="No Data",1,IF('Indicator Data imputation'!CE22&lt;&gt;"",1,0))</f>
        <v>0</v>
      </c>
      <c r="CF21" s="184">
        <f>IF('Indicator Data'!CF22="No Data",1,IF('Indicator Data imputation'!CF22&lt;&gt;"",1,0))</f>
        <v>0</v>
      </c>
      <c r="CG21" s="195">
        <f t="shared" si="0"/>
        <v>3</v>
      </c>
      <c r="CH21" s="196">
        <f t="shared" si="1"/>
        <v>3.7037037037037035E-2</v>
      </c>
    </row>
    <row r="22" spans="1:86" x14ac:dyDescent="0.25">
      <c r="A22" s="3" t="str">
        <f>VLOOKUP(C22,Regions!B$3:H$35,7,FALSE)</f>
        <v>Central America</v>
      </c>
      <c r="B22" s="119" t="s">
        <v>42</v>
      </c>
      <c r="C22" s="102" t="s">
        <v>41</v>
      </c>
      <c r="D22" s="184">
        <f>IF('Indicator Data'!D23="No Data",1,IF('Indicator Data imputation'!D23&lt;&gt;"",1,0))</f>
        <v>0</v>
      </c>
      <c r="E22" s="184">
        <f>IF('Indicator Data'!E23="No Data",1,IF('Indicator Data imputation'!E23&lt;&gt;"",1,0))</f>
        <v>0</v>
      </c>
      <c r="F22" s="184">
        <f>IF('Indicator Data'!F23="No Data",1,IF('Indicator Data imputation'!F23&lt;&gt;"",1,0))</f>
        <v>0</v>
      </c>
      <c r="G22" s="184">
        <f>IF('Indicator Data'!G23="No Data",1,IF('Indicator Data imputation'!G23&lt;&gt;"",1,0))</f>
        <v>0</v>
      </c>
      <c r="H22" s="184">
        <f>IF('Indicator Data'!H23="No Data",1,IF('Indicator Data imputation'!H23&lt;&gt;"",1,0))</f>
        <v>0</v>
      </c>
      <c r="I22" s="184">
        <f>IF('Indicator Data'!I23="No Data",1,IF('Indicator Data imputation'!I23&lt;&gt;"",1,0))</f>
        <v>0</v>
      </c>
      <c r="J22" s="184">
        <f>IF('Indicator Data'!J23="No Data",1,IF('Indicator Data imputation'!J23&lt;&gt;"",1,0))</f>
        <v>0</v>
      </c>
      <c r="K22" s="184">
        <f>IF('Indicator Data'!K23="No Data",1,IF('Indicator Data imputation'!K23&lt;&gt;"",1,0))</f>
        <v>0</v>
      </c>
      <c r="L22" s="184">
        <f>IF('Indicator Data'!L23="No Data",1,IF('Indicator Data imputation'!L23&lt;&gt;"",1,0))</f>
        <v>0</v>
      </c>
      <c r="M22" s="184">
        <f>IF('Indicator Data'!M23="No Data",1,IF('Indicator Data imputation'!M23&lt;&gt;"",1,0))</f>
        <v>0</v>
      </c>
      <c r="N22" s="184">
        <f>IF('Indicator Data'!N23="No Data",1,IF('Indicator Data imputation'!N23&lt;&gt;"",1,0))</f>
        <v>0</v>
      </c>
      <c r="O22" s="184">
        <f>IF('Indicator Data'!O23="No Data",1,IF('Indicator Data imputation'!O23&lt;&gt;"",1,0))</f>
        <v>0</v>
      </c>
      <c r="P22" s="184">
        <f>IF('Indicator Data'!P23="No Data",1,IF('Indicator Data imputation'!P23&lt;&gt;"",1,0))</f>
        <v>0</v>
      </c>
      <c r="Q22" s="184">
        <f>IF('Indicator Data'!Q23="No Data",1,IF('Indicator Data imputation'!Q23&lt;&gt;"",1,0))</f>
        <v>0</v>
      </c>
      <c r="R22" s="184">
        <f>IF('Indicator Data'!R23="No Data",1,IF('Indicator Data imputation'!R23&lt;&gt;"",1,0))</f>
        <v>0</v>
      </c>
      <c r="S22" s="184">
        <f>IF('Indicator Data'!S23="No Data",1,IF('Indicator Data imputation'!S23&lt;&gt;"",1,0))</f>
        <v>0</v>
      </c>
      <c r="T22" s="184">
        <f>IF('Indicator Data'!T23="No Data",1,IF('Indicator Data imputation'!T23&lt;&gt;"",1,0))</f>
        <v>0</v>
      </c>
      <c r="U22" s="184">
        <f>IF('Indicator Data'!U23="No Data",1,IF('Indicator Data imputation'!U23&lt;&gt;"",1,0))</f>
        <v>0</v>
      </c>
      <c r="V22" s="184">
        <f>IF('Indicator Data'!V23="No Data",1,IF('Indicator Data imputation'!V23&lt;&gt;"",1,0))</f>
        <v>0</v>
      </c>
      <c r="W22" s="184">
        <f>IF('Indicator Data'!W23="No Data",1,IF('Indicator Data imputation'!W23&lt;&gt;"",1,0))</f>
        <v>0</v>
      </c>
      <c r="X22" s="184">
        <f>IF('Indicator Data'!X23="No Data",1,IF('Indicator Data imputation'!X23&lt;&gt;"",1,0))</f>
        <v>0</v>
      </c>
      <c r="Y22" s="184">
        <f>IF('Indicator Data'!Y23="No Data",1,IF('Indicator Data imputation'!Y23&lt;&gt;"",1,0))</f>
        <v>0</v>
      </c>
      <c r="Z22" s="184">
        <f>IF('Indicator Data'!Z23="No Data",1,IF('Indicator Data imputation'!Z23&lt;&gt;"",1,0))</f>
        <v>0</v>
      </c>
      <c r="AA22" s="184">
        <f>IF('Indicator Data'!AA23="No Data",1,IF('Indicator Data imputation'!AA23&lt;&gt;"",1,0))</f>
        <v>0</v>
      </c>
      <c r="AB22" s="184">
        <f>IF('Indicator Data'!AB23="No Data",1,IF('Indicator Data imputation'!AB23&lt;&gt;"",1,0))</f>
        <v>0</v>
      </c>
      <c r="AC22" s="184">
        <f>IF('Indicator Data'!AC23="No Data",1,IF('Indicator Data imputation'!AC23&lt;&gt;"",1,0))</f>
        <v>0</v>
      </c>
      <c r="AD22" s="184">
        <f>IF('Indicator Data'!AD23="No Data",1,IF('Indicator Data imputation'!AD23&lt;&gt;"",1,0))</f>
        <v>1</v>
      </c>
      <c r="AE22" s="184">
        <f>IF('Indicator Data'!AE23="No Data",1,IF('Indicator Data imputation'!AE23&lt;&gt;"",1,0))</f>
        <v>0</v>
      </c>
      <c r="AF22" s="184">
        <f>IF('Indicator Data'!AF23="No Data",1,IF('Indicator Data imputation'!AF23&lt;&gt;"",1,0))</f>
        <v>0</v>
      </c>
      <c r="AG22" s="184">
        <f>IF('Indicator Data'!AG23="No Data",1,IF('Indicator Data imputation'!AG23&lt;&gt;"",1,0))</f>
        <v>0</v>
      </c>
      <c r="AH22" s="184">
        <f>IF('Indicator Data'!AH23="No Data",1,IF('Indicator Data imputation'!AH23&lt;&gt;"",1,0))</f>
        <v>0</v>
      </c>
      <c r="AI22" s="184">
        <f>IF('Indicator Data'!AI23="No Data",1,IF('Indicator Data imputation'!AI23&lt;&gt;"",1,0))</f>
        <v>0</v>
      </c>
      <c r="AJ22" s="184">
        <f>IF('Indicator Data'!AJ23="No Data",1,IF('Indicator Data imputation'!AJ23&lt;&gt;"",1,0))</f>
        <v>0</v>
      </c>
      <c r="AK22" s="184">
        <f>IF('Indicator Data'!AK23="No Data",1,IF('Indicator Data imputation'!AK23&lt;&gt;"",1,0))</f>
        <v>0</v>
      </c>
      <c r="AL22" s="184">
        <f>IF('Indicator Data'!AL23="No Data",1,IF('Indicator Data imputation'!AL23&lt;&gt;"",1,0))</f>
        <v>0</v>
      </c>
      <c r="AM22" s="184">
        <f>IF('Indicator Data'!AM23="No Data",1,IF('Indicator Data imputation'!AM23&lt;&gt;"",1,0))</f>
        <v>0</v>
      </c>
      <c r="AN22" s="184">
        <f>IF('Indicator Data'!AN23="No Data",1,IF('Indicator Data imputation'!AN23&lt;&gt;"",1,0))</f>
        <v>0</v>
      </c>
      <c r="AO22" s="184">
        <f>IF('Indicator Data'!AO23="No Data",1,IF('Indicator Data imputation'!AO23&lt;&gt;"",1,0))</f>
        <v>0</v>
      </c>
      <c r="AP22" s="184">
        <f>IF('Indicator Data'!AP23="No Data",1,IF('Indicator Data imputation'!AP23&lt;&gt;"",1,0))</f>
        <v>0</v>
      </c>
      <c r="AQ22" s="184">
        <f>IF('Indicator Data'!AQ23="No Data",1,IF('Indicator Data imputation'!AQ23&lt;&gt;"",1,0))</f>
        <v>0</v>
      </c>
      <c r="AR22" s="184">
        <f>IF('Indicator Data'!AR23="No Data",1,IF('Indicator Data imputation'!AR23&lt;&gt;"",1,0))</f>
        <v>0</v>
      </c>
      <c r="AS22" s="184">
        <f>IF('Indicator Data'!AS23="No Data",1,IF('Indicator Data imputation'!AS23&lt;&gt;"",1,0))</f>
        <v>0</v>
      </c>
      <c r="AT22" s="184">
        <f>IF('Indicator Data'!AT23="No Data",1,IF('Indicator Data imputation'!AT23&lt;&gt;"",1,0))</f>
        <v>0</v>
      </c>
      <c r="AU22" s="184">
        <f>IF('Indicator Data'!AU23="No Data",1,IF('Indicator Data imputation'!AU23&lt;&gt;"",1,0))</f>
        <v>0</v>
      </c>
      <c r="AV22" s="184">
        <f>IF('Indicator Data'!AV23="No Data",1,IF('Indicator Data imputation'!AV23&lt;&gt;"",1,0))</f>
        <v>0</v>
      </c>
      <c r="AW22" s="184">
        <f>IF('Indicator Data'!AW23="No Data",1,IF('Indicator Data imputation'!AW23&lt;&gt;"",1,0))</f>
        <v>0</v>
      </c>
      <c r="AX22" s="184">
        <f>IF('Indicator Data'!AX23="No Data",1,IF('Indicator Data imputation'!AX23&lt;&gt;"",1,0))</f>
        <v>0</v>
      </c>
      <c r="AY22" s="184">
        <f>IF('Indicator Data'!AY23="No Data",1,IF('Indicator Data imputation'!AY23&lt;&gt;"",1,0))</f>
        <v>0</v>
      </c>
      <c r="AZ22" s="184">
        <f>IF('Indicator Data'!AZ23="No Data",1,IF('Indicator Data imputation'!AZ23&lt;&gt;"",1,0))</f>
        <v>0</v>
      </c>
      <c r="BA22" s="184">
        <f>IF('Indicator Data'!BA23="No Data",1,IF('Indicator Data imputation'!BA23&lt;&gt;"",1,0))</f>
        <v>0</v>
      </c>
      <c r="BB22" s="184">
        <f>IF('Indicator Data'!BB23="No Data",1,IF('Indicator Data imputation'!BB23&lt;&gt;"",1,0))</f>
        <v>0</v>
      </c>
      <c r="BC22" s="184">
        <f>IF('Indicator Data'!BC23="No Data",1,IF('Indicator Data imputation'!BC23&lt;&gt;"",1,0))</f>
        <v>0</v>
      </c>
      <c r="BD22" s="184">
        <f>IF('Indicator Data'!BD23="No Data",1,IF('Indicator Data imputation'!BD23&lt;&gt;"",1,0))</f>
        <v>0</v>
      </c>
      <c r="BE22" s="184">
        <f>IF('Indicator Data'!BE23="No Data",1,IF('Indicator Data imputation'!BE23&lt;&gt;"",1,0))</f>
        <v>0</v>
      </c>
      <c r="BF22" s="184">
        <f>IF('Indicator Data'!BF23="No Data",1,IF('Indicator Data imputation'!BF23&lt;&gt;"",1,0))</f>
        <v>0</v>
      </c>
      <c r="BG22" s="184">
        <f>IF('Indicator Data'!BG23="No Data",1,IF('Indicator Data imputation'!BG23&lt;&gt;"",1,0))</f>
        <v>0</v>
      </c>
      <c r="BH22" s="184">
        <f>IF('Indicator Data'!BH23="No Data",1,IF('Indicator Data imputation'!BH23&lt;&gt;"",1,0))</f>
        <v>0</v>
      </c>
      <c r="BI22" s="184">
        <f>IF('Indicator Data'!BI23="No Data",1,IF('Indicator Data imputation'!BI23&lt;&gt;"",1,0))</f>
        <v>0</v>
      </c>
      <c r="BJ22" s="184">
        <f>IF('Indicator Data'!BJ23="No Data",1,IF('Indicator Data imputation'!BJ23&lt;&gt;"",1,0))</f>
        <v>0</v>
      </c>
      <c r="BK22" s="184">
        <f>IF('Indicator Data'!BK23="No Data",1,IF('Indicator Data imputation'!BK23&lt;&gt;"",1,0))</f>
        <v>0</v>
      </c>
      <c r="BL22" s="184">
        <f>IF('Indicator Data'!BL23="No Data",1,IF('Indicator Data imputation'!BL23&lt;&gt;"",1,0))</f>
        <v>0</v>
      </c>
      <c r="BM22" s="184">
        <f>IF('Indicator Data'!BM23="No Data",1,IF('Indicator Data imputation'!BM23&lt;&gt;"",1,0))</f>
        <v>0</v>
      </c>
      <c r="BN22" s="184">
        <f>IF('Indicator Data'!BN23="No Data",1,IF('Indicator Data imputation'!BN23&lt;&gt;"",1,0))</f>
        <v>0</v>
      </c>
      <c r="BO22" s="184">
        <f>IF('Indicator Data'!BO23="No Data",1,IF('Indicator Data imputation'!BO23&lt;&gt;"",1,0))</f>
        <v>0</v>
      </c>
      <c r="BP22" s="184">
        <f>IF('Indicator Data'!BP23="No Data",1,IF('Indicator Data imputation'!BP23&lt;&gt;"",1,0))</f>
        <v>0</v>
      </c>
      <c r="BQ22" s="184">
        <f>IF('Indicator Data'!BQ23="No Data",1,IF('Indicator Data imputation'!BQ23&lt;&gt;"",1,0))</f>
        <v>0</v>
      </c>
      <c r="BR22" s="184">
        <f>IF('Indicator Data'!BR23="No Data",1,IF('Indicator Data imputation'!BR23&lt;&gt;"",1,0))</f>
        <v>0</v>
      </c>
      <c r="BS22" s="184">
        <f>IF('Indicator Data'!BS23="No Data",1,IF('Indicator Data imputation'!BS23&lt;&gt;"",1,0))</f>
        <v>0</v>
      </c>
      <c r="BT22" s="184">
        <f>IF('Indicator Data'!BT23="No Data",1,IF('Indicator Data imputation'!BT23&lt;&gt;"",1,0))</f>
        <v>0</v>
      </c>
      <c r="BU22" s="184">
        <f>IF('Indicator Data'!BU23="No Data",1,IF('Indicator Data imputation'!BU23&lt;&gt;"",1,0))</f>
        <v>0</v>
      </c>
      <c r="BV22" s="184">
        <f>IF('Indicator Data'!BV23="No Data",1,IF('Indicator Data imputation'!BV23&lt;&gt;"",1,0))</f>
        <v>0</v>
      </c>
      <c r="BW22" s="184">
        <f>IF('Indicator Data'!BW23="No Data",1,IF('Indicator Data imputation'!BW23&lt;&gt;"",1,0))</f>
        <v>0</v>
      </c>
      <c r="BX22" s="184">
        <f>IF('Indicator Data'!BX23="No Data",1,IF('Indicator Data imputation'!BX23&lt;&gt;"",1,0))</f>
        <v>0</v>
      </c>
      <c r="BY22" s="184">
        <f>IF('Indicator Data'!BY23="No Data",1,IF('Indicator Data imputation'!BY23&lt;&gt;"",1,0))</f>
        <v>0</v>
      </c>
      <c r="BZ22" s="184">
        <f>IF('Indicator Data'!BZ23="No Data",1,IF('Indicator Data imputation'!BZ23&lt;&gt;"",1,0))</f>
        <v>0</v>
      </c>
      <c r="CA22" s="184">
        <f>IF('Indicator Data'!CA23="No Data",1,IF('Indicator Data imputation'!CA23&lt;&gt;"",1,0))</f>
        <v>0</v>
      </c>
      <c r="CB22" s="184">
        <f>IF('Indicator Data'!CB23="No Data",1,IF('Indicator Data imputation'!CB23&lt;&gt;"",1,0))</f>
        <v>0</v>
      </c>
      <c r="CC22" s="184">
        <f>IF('Indicator Data'!CC23="No Data",1,IF('Indicator Data imputation'!CC23&lt;&gt;"",1,0))</f>
        <v>0</v>
      </c>
      <c r="CD22" s="184">
        <f>IF('Indicator Data'!CD23="No Data",1,IF('Indicator Data imputation'!CD23&lt;&gt;"",1,0))</f>
        <v>0</v>
      </c>
      <c r="CE22" s="184">
        <f>IF('Indicator Data'!CE23="No Data",1,IF('Indicator Data imputation'!CE23&lt;&gt;"",1,0))</f>
        <v>0</v>
      </c>
      <c r="CF22" s="184">
        <f>IF('Indicator Data'!CF23="No Data",1,IF('Indicator Data imputation'!CF23&lt;&gt;"",1,0))</f>
        <v>0</v>
      </c>
      <c r="CG22" s="195">
        <f t="shared" si="0"/>
        <v>1</v>
      </c>
      <c r="CH22" s="196">
        <f t="shared" si="1"/>
        <v>1.2345679012345678E-2</v>
      </c>
    </row>
    <row r="23" spans="1:86" x14ac:dyDescent="0.25">
      <c r="A23" s="3" t="str">
        <f>VLOOKUP(C23,Regions!B$3:H$35,7,FALSE)</f>
        <v>Central America</v>
      </c>
      <c r="B23" s="119" t="s">
        <v>44</v>
      </c>
      <c r="C23" s="102" t="s">
        <v>43</v>
      </c>
      <c r="D23" s="184">
        <f>IF('Indicator Data'!D24="No Data",1,IF('Indicator Data imputation'!D24&lt;&gt;"",1,0))</f>
        <v>0</v>
      </c>
      <c r="E23" s="184">
        <f>IF('Indicator Data'!E24="No Data",1,IF('Indicator Data imputation'!E24&lt;&gt;"",1,0))</f>
        <v>0</v>
      </c>
      <c r="F23" s="184">
        <f>IF('Indicator Data'!F24="No Data",1,IF('Indicator Data imputation'!F24&lt;&gt;"",1,0))</f>
        <v>0</v>
      </c>
      <c r="G23" s="184">
        <f>IF('Indicator Data'!G24="No Data",1,IF('Indicator Data imputation'!G24&lt;&gt;"",1,0))</f>
        <v>0</v>
      </c>
      <c r="H23" s="184">
        <f>IF('Indicator Data'!H24="No Data",1,IF('Indicator Data imputation'!H24&lt;&gt;"",1,0))</f>
        <v>0</v>
      </c>
      <c r="I23" s="184">
        <f>IF('Indicator Data'!I24="No Data",1,IF('Indicator Data imputation'!I24&lt;&gt;"",1,0))</f>
        <v>0</v>
      </c>
      <c r="J23" s="184">
        <f>IF('Indicator Data'!J24="No Data",1,IF('Indicator Data imputation'!J24&lt;&gt;"",1,0))</f>
        <v>0</v>
      </c>
      <c r="K23" s="184">
        <f>IF('Indicator Data'!K24="No Data",1,IF('Indicator Data imputation'!K24&lt;&gt;"",1,0))</f>
        <v>0</v>
      </c>
      <c r="L23" s="184">
        <f>IF('Indicator Data'!L24="No Data",1,IF('Indicator Data imputation'!L24&lt;&gt;"",1,0))</f>
        <v>0</v>
      </c>
      <c r="M23" s="184">
        <f>IF('Indicator Data'!M24="No Data",1,IF('Indicator Data imputation'!M24&lt;&gt;"",1,0))</f>
        <v>0</v>
      </c>
      <c r="N23" s="184">
        <f>IF('Indicator Data'!N24="No Data",1,IF('Indicator Data imputation'!N24&lt;&gt;"",1,0))</f>
        <v>0</v>
      </c>
      <c r="O23" s="184">
        <f>IF('Indicator Data'!O24="No Data",1,IF('Indicator Data imputation'!O24&lt;&gt;"",1,0))</f>
        <v>0</v>
      </c>
      <c r="P23" s="184">
        <f>IF('Indicator Data'!P24="No Data",1,IF('Indicator Data imputation'!P24&lt;&gt;"",1,0))</f>
        <v>0</v>
      </c>
      <c r="Q23" s="184">
        <f>IF('Indicator Data'!Q24="No Data",1,IF('Indicator Data imputation'!Q24&lt;&gt;"",1,0))</f>
        <v>0</v>
      </c>
      <c r="R23" s="184">
        <f>IF('Indicator Data'!R24="No Data",1,IF('Indicator Data imputation'!R24&lt;&gt;"",1,0))</f>
        <v>0</v>
      </c>
      <c r="S23" s="184">
        <f>IF('Indicator Data'!S24="No Data",1,IF('Indicator Data imputation'!S24&lt;&gt;"",1,0))</f>
        <v>0</v>
      </c>
      <c r="T23" s="184">
        <f>IF('Indicator Data'!T24="No Data",1,IF('Indicator Data imputation'!T24&lt;&gt;"",1,0))</f>
        <v>0</v>
      </c>
      <c r="U23" s="184">
        <f>IF('Indicator Data'!U24="No Data",1,IF('Indicator Data imputation'!U24&lt;&gt;"",1,0))</f>
        <v>0</v>
      </c>
      <c r="V23" s="184">
        <f>IF('Indicator Data'!V24="No Data",1,IF('Indicator Data imputation'!V24&lt;&gt;"",1,0))</f>
        <v>0</v>
      </c>
      <c r="W23" s="184">
        <f>IF('Indicator Data'!W24="No Data",1,IF('Indicator Data imputation'!W24&lt;&gt;"",1,0))</f>
        <v>0</v>
      </c>
      <c r="X23" s="184">
        <f>IF('Indicator Data'!X24="No Data",1,IF('Indicator Data imputation'!X24&lt;&gt;"",1,0))</f>
        <v>0</v>
      </c>
      <c r="Y23" s="184">
        <f>IF('Indicator Data'!Y24="No Data",1,IF('Indicator Data imputation'!Y24&lt;&gt;"",1,0))</f>
        <v>0</v>
      </c>
      <c r="Z23" s="184">
        <f>IF('Indicator Data'!Z24="No Data",1,IF('Indicator Data imputation'!Z24&lt;&gt;"",1,0))</f>
        <v>0</v>
      </c>
      <c r="AA23" s="184">
        <f>IF('Indicator Data'!AA24="No Data",1,IF('Indicator Data imputation'!AA24&lt;&gt;"",1,0))</f>
        <v>0</v>
      </c>
      <c r="AB23" s="184">
        <f>IF('Indicator Data'!AB24="No Data",1,IF('Indicator Data imputation'!AB24&lt;&gt;"",1,0))</f>
        <v>0</v>
      </c>
      <c r="AC23" s="184">
        <f>IF('Indicator Data'!AC24="No Data",1,IF('Indicator Data imputation'!AC24&lt;&gt;"",1,0))</f>
        <v>0</v>
      </c>
      <c r="AD23" s="184">
        <f>IF('Indicator Data'!AD24="No Data",1,IF('Indicator Data imputation'!AD24&lt;&gt;"",1,0))</f>
        <v>0</v>
      </c>
      <c r="AE23" s="184">
        <f>IF('Indicator Data'!AE24="No Data",1,IF('Indicator Data imputation'!AE24&lt;&gt;"",1,0))</f>
        <v>0</v>
      </c>
      <c r="AF23" s="184">
        <f>IF('Indicator Data'!AF24="No Data",1,IF('Indicator Data imputation'!AF24&lt;&gt;"",1,0))</f>
        <v>0</v>
      </c>
      <c r="AG23" s="184">
        <f>IF('Indicator Data'!AG24="No Data",1,IF('Indicator Data imputation'!AG24&lt;&gt;"",1,0))</f>
        <v>0</v>
      </c>
      <c r="AH23" s="184">
        <f>IF('Indicator Data'!AH24="No Data",1,IF('Indicator Data imputation'!AH24&lt;&gt;"",1,0))</f>
        <v>0</v>
      </c>
      <c r="AI23" s="184">
        <f>IF('Indicator Data'!AI24="No Data",1,IF('Indicator Data imputation'!AI24&lt;&gt;"",1,0))</f>
        <v>0</v>
      </c>
      <c r="AJ23" s="184">
        <f>IF('Indicator Data'!AJ24="No Data",1,IF('Indicator Data imputation'!AJ24&lt;&gt;"",1,0))</f>
        <v>0</v>
      </c>
      <c r="AK23" s="184">
        <f>IF('Indicator Data'!AK24="No Data",1,IF('Indicator Data imputation'!AK24&lt;&gt;"",1,0))</f>
        <v>0</v>
      </c>
      <c r="AL23" s="184">
        <f>IF('Indicator Data'!AL24="No Data",1,IF('Indicator Data imputation'!AL24&lt;&gt;"",1,0))</f>
        <v>0</v>
      </c>
      <c r="AM23" s="184">
        <f>IF('Indicator Data'!AM24="No Data",1,IF('Indicator Data imputation'!AM24&lt;&gt;"",1,0))</f>
        <v>0</v>
      </c>
      <c r="AN23" s="184">
        <f>IF('Indicator Data'!AN24="No Data",1,IF('Indicator Data imputation'!AN24&lt;&gt;"",1,0))</f>
        <v>0</v>
      </c>
      <c r="AO23" s="184">
        <f>IF('Indicator Data'!AO24="No Data",1,IF('Indicator Data imputation'!AO24&lt;&gt;"",1,0))</f>
        <v>0</v>
      </c>
      <c r="AP23" s="184">
        <f>IF('Indicator Data'!AP24="No Data",1,IF('Indicator Data imputation'!AP24&lt;&gt;"",1,0))</f>
        <v>0</v>
      </c>
      <c r="AQ23" s="184">
        <f>IF('Indicator Data'!AQ24="No Data",1,IF('Indicator Data imputation'!AQ24&lt;&gt;"",1,0))</f>
        <v>0</v>
      </c>
      <c r="AR23" s="184">
        <f>IF('Indicator Data'!AR24="No Data",1,IF('Indicator Data imputation'!AR24&lt;&gt;"",1,0))</f>
        <v>0</v>
      </c>
      <c r="AS23" s="184">
        <f>IF('Indicator Data'!AS24="No Data",1,IF('Indicator Data imputation'!AS24&lt;&gt;"",1,0))</f>
        <v>0</v>
      </c>
      <c r="AT23" s="184">
        <f>IF('Indicator Data'!AT24="No Data",1,IF('Indicator Data imputation'!AT24&lt;&gt;"",1,0))</f>
        <v>1</v>
      </c>
      <c r="AU23" s="184">
        <f>IF('Indicator Data'!AU24="No Data",1,IF('Indicator Data imputation'!AU24&lt;&gt;"",1,0))</f>
        <v>0</v>
      </c>
      <c r="AV23" s="184">
        <f>IF('Indicator Data'!AV24="No Data",1,IF('Indicator Data imputation'!AV24&lt;&gt;"",1,0))</f>
        <v>0</v>
      </c>
      <c r="AW23" s="184">
        <f>IF('Indicator Data'!AW24="No Data",1,IF('Indicator Data imputation'!AW24&lt;&gt;"",1,0))</f>
        <v>0</v>
      </c>
      <c r="AX23" s="184">
        <f>IF('Indicator Data'!AX24="No Data",1,IF('Indicator Data imputation'!AX24&lt;&gt;"",1,0))</f>
        <v>0</v>
      </c>
      <c r="AY23" s="184">
        <f>IF('Indicator Data'!AY24="No Data",1,IF('Indicator Data imputation'!AY24&lt;&gt;"",1,0))</f>
        <v>0</v>
      </c>
      <c r="AZ23" s="184">
        <f>IF('Indicator Data'!AZ24="No Data",1,IF('Indicator Data imputation'!AZ24&lt;&gt;"",1,0))</f>
        <v>0</v>
      </c>
      <c r="BA23" s="184">
        <f>IF('Indicator Data'!BA24="No Data",1,IF('Indicator Data imputation'!BA24&lt;&gt;"",1,0))</f>
        <v>0</v>
      </c>
      <c r="BB23" s="184">
        <f>IF('Indicator Data'!BB24="No Data",1,IF('Indicator Data imputation'!BB24&lt;&gt;"",1,0))</f>
        <v>0</v>
      </c>
      <c r="BC23" s="184">
        <f>IF('Indicator Data'!BC24="No Data",1,IF('Indicator Data imputation'!BC24&lt;&gt;"",1,0))</f>
        <v>0</v>
      </c>
      <c r="BD23" s="184">
        <f>IF('Indicator Data'!BD24="No Data",1,IF('Indicator Data imputation'!BD24&lt;&gt;"",1,0))</f>
        <v>0</v>
      </c>
      <c r="BE23" s="184">
        <f>IF('Indicator Data'!BE24="No Data",1,IF('Indicator Data imputation'!BE24&lt;&gt;"",1,0))</f>
        <v>0</v>
      </c>
      <c r="BF23" s="184">
        <f>IF('Indicator Data'!BF24="No Data",1,IF('Indicator Data imputation'!BF24&lt;&gt;"",1,0))</f>
        <v>0</v>
      </c>
      <c r="BG23" s="184">
        <f>IF('Indicator Data'!BG24="No Data",1,IF('Indicator Data imputation'!BG24&lt;&gt;"",1,0))</f>
        <v>0</v>
      </c>
      <c r="BH23" s="184">
        <f>IF('Indicator Data'!BH24="No Data",1,IF('Indicator Data imputation'!BH24&lt;&gt;"",1,0))</f>
        <v>0</v>
      </c>
      <c r="BI23" s="184">
        <f>IF('Indicator Data'!BI24="No Data",1,IF('Indicator Data imputation'!BI24&lt;&gt;"",1,0))</f>
        <v>0</v>
      </c>
      <c r="BJ23" s="184">
        <f>IF('Indicator Data'!BJ24="No Data",1,IF('Indicator Data imputation'!BJ24&lt;&gt;"",1,0))</f>
        <v>0</v>
      </c>
      <c r="BK23" s="184">
        <f>IF('Indicator Data'!BK24="No Data",1,IF('Indicator Data imputation'!BK24&lt;&gt;"",1,0))</f>
        <v>0</v>
      </c>
      <c r="BL23" s="184">
        <f>IF('Indicator Data'!BL24="No Data",1,IF('Indicator Data imputation'!BL24&lt;&gt;"",1,0))</f>
        <v>0</v>
      </c>
      <c r="BM23" s="184">
        <f>IF('Indicator Data'!BM24="No Data",1,IF('Indicator Data imputation'!BM24&lt;&gt;"",1,0))</f>
        <v>0</v>
      </c>
      <c r="BN23" s="184">
        <f>IF('Indicator Data'!BN24="No Data",1,IF('Indicator Data imputation'!BN24&lt;&gt;"",1,0))</f>
        <v>0</v>
      </c>
      <c r="BO23" s="184">
        <f>IF('Indicator Data'!BO24="No Data",1,IF('Indicator Data imputation'!BO24&lt;&gt;"",1,0))</f>
        <v>0</v>
      </c>
      <c r="BP23" s="184">
        <f>IF('Indicator Data'!BP24="No Data",1,IF('Indicator Data imputation'!BP24&lt;&gt;"",1,0))</f>
        <v>0</v>
      </c>
      <c r="BQ23" s="184">
        <f>IF('Indicator Data'!BQ24="No Data",1,IF('Indicator Data imputation'!BQ24&lt;&gt;"",1,0))</f>
        <v>0</v>
      </c>
      <c r="BR23" s="184">
        <f>IF('Indicator Data'!BR24="No Data",1,IF('Indicator Data imputation'!BR24&lt;&gt;"",1,0))</f>
        <v>0</v>
      </c>
      <c r="BS23" s="184">
        <f>IF('Indicator Data'!BS24="No Data",1,IF('Indicator Data imputation'!BS24&lt;&gt;"",1,0))</f>
        <v>0</v>
      </c>
      <c r="BT23" s="184">
        <f>IF('Indicator Data'!BT24="No Data",1,IF('Indicator Data imputation'!BT24&lt;&gt;"",1,0))</f>
        <v>0</v>
      </c>
      <c r="BU23" s="184">
        <f>IF('Indicator Data'!BU24="No Data",1,IF('Indicator Data imputation'!BU24&lt;&gt;"",1,0))</f>
        <v>0</v>
      </c>
      <c r="BV23" s="184">
        <f>IF('Indicator Data'!BV24="No Data",1,IF('Indicator Data imputation'!BV24&lt;&gt;"",1,0))</f>
        <v>0</v>
      </c>
      <c r="BW23" s="184">
        <f>IF('Indicator Data'!BW24="No Data",1,IF('Indicator Data imputation'!BW24&lt;&gt;"",1,0))</f>
        <v>0</v>
      </c>
      <c r="BX23" s="184">
        <f>IF('Indicator Data'!BX24="No Data",1,IF('Indicator Data imputation'!BX24&lt;&gt;"",1,0))</f>
        <v>1</v>
      </c>
      <c r="BY23" s="184">
        <f>IF('Indicator Data'!BY24="No Data",1,IF('Indicator Data imputation'!BY24&lt;&gt;"",1,0))</f>
        <v>1</v>
      </c>
      <c r="BZ23" s="184">
        <f>IF('Indicator Data'!BZ24="No Data",1,IF('Indicator Data imputation'!BZ24&lt;&gt;"",1,0))</f>
        <v>1</v>
      </c>
      <c r="CA23" s="184">
        <f>IF('Indicator Data'!CA24="No Data",1,IF('Indicator Data imputation'!CA24&lt;&gt;"",1,0))</f>
        <v>0</v>
      </c>
      <c r="CB23" s="184">
        <f>IF('Indicator Data'!CB24="No Data",1,IF('Indicator Data imputation'!CB24&lt;&gt;"",1,0))</f>
        <v>0</v>
      </c>
      <c r="CC23" s="184">
        <f>IF('Indicator Data'!CC24="No Data",1,IF('Indicator Data imputation'!CC24&lt;&gt;"",1,0))</f>
        <v>0</v>
      </c>
      <c r="CD23" s="184">
        <f>IF('Indicator Data'!CD24="No Data",1,IF('Indicator Data imputation'!CD24&lt;&gt;"",1,0))</f>
        <v>0</v>
      </c>
      <c r="CE23" s="184">
        <f>IF('Indicator Data'!CE24="No Data",1,IF('Indicator Data imputation'!CE24&lt;&gt;"",1,0))</f>
        <v>0</v>
      </c>
      <c r="CF23" s="184">
        <f>IF('Indicator Data'!CF24="No Data",1,IF('Indicator Data imputation'!CF24&lt;&gt;"",1,0))</f>
        <v>0</v>
      </c>
      <c r="CG23" s="195">
        <f t="shared" si="0"/>
        <v>4</v>
      </c>
      <c r="CH23" s="196">
        <f t="shared" si="1"/>
        <v>4.9382716049382713E-2</v>
      </c>
    </row>
    <row r="24" spans="1:86" x14ac:dyDescent="0.25">
      <c r="A24" s="3" t="str">
        <f>VLOOKUP(C24,Regions!B$3:H$35,7,FALSE)</f>
        <v>Central America</v>
      </c>
      <c r="B24" s="119" t="s">
        <v>46</v>
      </c>
      <c r="C24" s="102" t="s">
        <v>45</v>
      </c>
      <c r="D24" s="184">
        <f>IF('Indicator Data'!D25="No Data",1,IF('Indicator Data imputation'!D25&lt;&gt;"",1,0))</f>
        <v>0</v>
      </c>
      <c r="E24" s="184">
        <f>IF('Indicator Data'!E25="No Data",1,IF('Indicator Data imputation'!E25&lt;&gt;"",1,0))</f>
        <v>0</v>
      </c>
      <c r="F24" s="184">
        <f>IF('Indicator Data'!F25="No Data",1,IF('Indicator Data imputation'!F25&lt;&gt;"",1,0))</f>
        <v>0</v>
      </c>
      <c r="G24" s="184">
        <f>IF('Indicator Data'!G25="No Data",1,IF('Indicator Data imputation'!G25&lt;&gt;"",1,0))</f>
        <v>0</v>
      </c>
      <c r="H24" s="184">
        <f>IF('Indicator Data'!H25="No Data",1,IF('Indicator Data imputation'!H25&lt;&gt;"",1,0))</f>
        <v>0</v>
      </c>
      <c r="I24" s="184">
        <f>IF('Indicator Data'!I25="No Data",1,IF('Indicator Data imputation'!I25&lt;&gt;"",1,0))</f>
        <v>0</v>
      </c>
      <c r="J24" s="184">
        <f>IF('Indicator Data'!J25="No Data",1,IF('Indicator Data imputation'!J25&lt;&gt;"",1,0))</f>
        <v>0</v>
      </c>
      <c r="K24" s="184">
        <f>IF('Indicator Data'!K25="No Data",1,IF('Indicator Data imputation'!K25&lt;&gt;"",1,0))</f>
        <v>0</v>
      </c>
      <c r="L24" s="184">
        <f>IF('Indicator Data'!L25="No Data",1,IF('Indicator Data imputation'!L25&lt;&gt;"",1,0))</f>
        <v>0</v>
      </c>
      <c r="M24" s="184">
        <f>IF('Indicator Data'!M25="No Data",1,IF('Indicator Data imputation'!M25&lt;&gt;"",1,0))</f>
        <v>0</v>
      </c>
      <c r="N24" s="184">
        <f>IF('Indicator Data'!N25="No Data",1,IF('Indicator Data imputation'!N25&lt;&gt;"",1,0))</f>
        <v>0</v>
      </c>
      <c r="O24" s="184">
        <f>IF('Indicator Data'!O25="No Data",1,IF('Indicator Data imputation'!O25&lt;&gt;"",1,0))</f>
        <v>0</v>
      </c>
      <c r="P24" s="184">
        <f>IF('Indicator Data'!P25="No Data",1,IF('Indicator Data imputation'!P25&lt;&gt;"",1,0))</f>
        <v>0</v>
      </c>
      <c r="Q24" s="184">
        <f>IF('Indicator Data'!Q25="No Data",1,IF('Indicator Data imputation'!Q25&lt;&gt;"",1,0))</f>
        <v>0</v>
      </c>
      <c r="R24" s="184">
        <f>IF('Indicator Data'!R25="No Data",1,IF('Indicator Data imputation'!R25&lt;&gt;"",1,0))</f>
        <v>0</v>
      </c>
      <c r="S24" s="184">
        <f>IF('Indicator Data'!S25="No Data",1,IF('Indicator Data imputation'!S25&lt;&gt;"",1,0))</f>
        <v>0</v>
      </c>
      <c r="T24" s="184">
        <f>IF('Indicator Data'!T25="No Data",1,IF('Indicator Data imputation'!T25&lt;&gt;"",1,0))</f>
        <v>0</v>
      </c>
      <c r="U24" s="184">
        <f>IF('Indicator Data'!U25="No Data",1,IF('Indicator Data imputation'!U25&lt;&gt;"",1,0))</f>
        <v>0</v>
      </c>
      <c r="V24" s="184">
        <f>IF('Indicator Data'!V25="No Data",1,IF('Indicator Data imputation'!V25&lt;&gt;"",1,0))</f>
        <v>0</v>
      </c>
      <c r="W24" s="184">
        <f>IF('Indicator Data'!W25="No Data",1,IF('Indicator Data imputation'!W25&lt;&gt;"",1,0))</f>
        <v>0</v>
      </c>
      <c r="X24" s="184">
        <f>IF('Indicator Data'!X25="No Data",1,IF('Indicator Data imputation'!X25&lt;&gt;"",1,0))</f>
        <v>0</v>
      </c>
      <c r="Y24" s="184">
        <f>IF('Indicator Data'!Y25="No Data",1,IF('Indicator Data imputation'!Y25&lt;&gt;"",1,0))</f>
        <v>1</v>
      </c>
      <c r="Z24" s="184">
        <f>IF('Indicator Data'!Z25="No Data",1,IF('Indicator Data imputation'!Z25&lt;&gt;"",1,0))</f>
        <v>1</v>
      </c>
      <c r="AA24" s="184">
        <f>IF('Indicator Data'!AA25="No Data",1,IF('Indicator Data imputation'!AA25&lt;&gt;"",1,0))</f>
        <v>0</v>
      </c>
      <c r="AB24" s="184">
        <f>IF('Indicator Data'!AB25="No Data",1,IF('Indicator Data imputation'!AB25&lt;&gt;"",1,0))</f>
        <v>0</v>
      </c>
      <c r="AC24" s="184">
        <f>IF('Indicator Data'!AC25="No Data",1,IF('Indicator Data imputation'!AC25&lt;&gt;"",1,0))</f>
        <v>0</v>
      </c>
      <c r="AD24" s="184">
        <f>IF('Indicator Data'!AD25="No Data",1,IF('Indicator Data imputation'!AD25&lt;&gt;"",1,0))</f>
        <v>0</v>
      </c>
      <c r="AE24" s="184">
        <f>IF('Indicator Data'!AE25="No Data",1,IF('Indicator Data imputation'!AE25&lt;&gt;"",1,0))</f>
        <v>0</v>
      </c>
      <c r="AF24" s="184">
        <f>IF('Indicator Data'!AF25="No Data",1,IF('Indicator Data imputation'!AF25&lt;&gt;"",1,0))</f>
        <v>0</v>
      </c>
      <c r="AG24" s="184">
        <f>IF('Indicator Data'!AG25="No Data",1,IF('Indicator Data imputation'!AG25&lt;&gt;"",1,0))</f>
        <v>0</v>
      </c>
      <c r="AH24" s="184">
        <f>IF('Indicator Data'!AH25="No Data",1,IF('Indicator Data imputation'!AH25&lt;&gt;"",1,0))</f>
        <v>0</v>
      </c>
      <c r="AI24" s="184">
        <f>IF('Indicator Data'!AI25="No Data",1,IF('Indicator Data imputation'!AI25&lt;&gt;"",1,0))</f>
        <v>0</v>
      </c>
      <c r="AJ24" s="184">
        <f>IF('Indicator Data'!AJ25="No Data",1,IF('Indicator Data imputation'!AJ25&lt;&gt;"",1,0))</f>
        <v>0</v>
      </c>
      <c r="AK24" s="184">
        <f>IF('Indicator Data'!AK25="No Data",1,IF('Indicator Data imputation'!AK25&lt;&gt;"",1,0))</f>
        <v>0</v>
      </c>
      <c r="AL24" s="184">
        <f>IF('Indicator Data'!AL25="No Data",1,IF('Indicator Data imputation'!AL25&lt;&gt;"",1,0))</f>
        <v>0</v>
      </c>
      <c r="AM24" s="184">
        <f>IF('Indicator Data'!AM25="No Data",1,IF('Indicator Data imputation'!AM25&lt;&gt;"",1,0))</f>
        <v>0</v>
      </c>
      <c r="AN24" s="184">
        <f>IF('Indicator Data'!AN25="No Data",1,IF('Indicator Data imputation'!AN25&lt;&gt;"",1,0))</f>
        <v>0</v>
      </c>
      <c r="AO24" s="184">
        <f>IF('Indicator Data'!AO25="No Data",1,IF('Indicator Data imputation'!AO25&lt;&gt;"",1,0))</f>
        <v>0</v>
      </c>
      <c r="AP24" s="184">
        <f>IF('Indicator Data'!AP25="No Data",1,IF('Indicator Data imputation'!AP25&lt;&gt;"",1,0))</f>
        <v>0</v>
      </c>
      <c r="AQ24" s="184">
        <f>IF('Indicator Data'!AQ25="No Data",1,IF('Indicator Data imputation'!AQ25&lt;&gt;"",1,0))</f>
        <v>0</v>
      </c>
      <c r="AR24" s="184">
        <f>IF('Indicator Data'!AR25="No Data",1,IF('Indicator Data imputation'!AR25&lt;&gt;"",1,0))</f>
        <v>0</v>
      </c>
      <c r="AS24" s="184">
        <f>IF('Indicator Data'!AS25="No Data",1,IF('Indicator Data imputation'!AS25&lt;&gt;"",1,0))</f>
        <v>0</v>
      </c>
      <c r="AT24" s="184">
        <f>IF('Indicator Data'!AT25="No Data",1,IF('Indicator Data imputation'!AT25&lt;&gt;"",1,0))</f>
        <v>0</v>
      </c>
      <c r="AU24" s="184">
        <f>IF('Indicator Data'!AU25="No Data",1,IF('Indicator Data imputation'!AU25&lt;&gt;"",1,0))</f>
        <v>0</v>
      </c>
      <c r="AV24" s="184">
        <f>IF('Indicator Data'!AV25="No Data",1,IF('Indicator Data imputation'!AV25&lt;&gt;"",1,0))</f>
        <v>0</v>
      </c>
      <c r="AW24" s="184">
        <f>IF('Indicator Data'!AW25="No Data",1,IF('Indicator Data imputation'!AW25&lt;&gt;"",1,0))</f>
        <v>0</v>
      </c>
      <c r="AX24" s="184">
        <f>IF('Indicator Data'!AX25="No Data",1,IF('Indicator Data imputation'!AX25&lt;&gt;"",1,0))</f>
        <v>0</v>
      </c>
      <c r="AY24" s="184">
        <f>IF('Indicator Data'!AY25="No Data",1,IF('Indicator Data imputation'!AY25&lt;&gt;"",1,0))</f>
        <v>0</v>
      </c>
      <c r="AZ24" s="184">
        <f>IF('Indicator Data'!AZ25="No Data",1,IF('Indicator Data imputation'!AZ25&lt;&gt;"",1,0))</f>
        <v>0</v>
      </c>
      <c r="BA24" s="184">
        <f>IF('Indicator Data'!BA25="No Data",1,IF('Indicator Data imputation'!BA25&lt;&gt;"",1,0))</f>
        <v>0</v>
      </c>
      <c r="BB24" s="184">
        <f>IF('Indicator Data'!BB25="No Data",1,IF('Indicator Data imputation'!BB25&lt;&gt;"",1,0))</f>
        <v>0</v>
      </c>
      <c r="BC24" s="184">
        <f>IF('Indicator Data'!BC25="No Data",1,IF('Indicator Data imputation'!BC25&lt;&gt;"",1,0))</f>
        <v>0</v>
      </c>
      <c r="BD24" s="184">
        <f>IF('Indicator Data'!BD25="No Data",1,IF('Indicator Data imputation'!BD25&lt;&gt;"",1,0))</f>
        <v>0</v>
      </c>
      <c r="BE24" s="184">
        <f>IF('Indicator Data'!BE25="No Data",1,IF('Indicator Data imputation'!BE25&lt;&gt;"",1,0))</f>
        <v>0</v>
      </c>
      <c r="BF24" s="184">
        <f>IF('Indicator Data'!BF25="No Data",1,IF('Indicator Data imputation'!BF25&lt;&gt;"",1,0))</f>
        <v>0</v>
      </c>
      <c r="BG24" s="184">
        <f>IF('Indicator Data'!BG25="No Data",1,IF('Indicator Data imputation'!BG25&lt;&gt;"",1,0))</f>
        <v>0</v>
      </c>
      <c r="BH24" s="184">
        <f>IF('Indicator Data'!BH25="No Data",1,IF('Indicator Data imputation'!BH25&lt;&gt;"",1,0))</f>
        <v>0</v>
      </c>
      <c r="BI24" s="184">
        <f>IF('Indicator Data'!BI25="No Data",1,IF('Indicator Data imputation'!BI25&lt;&gt;"",1,0))</f>
        <v>0</v>
      </c>
      <c r="BJ24" s="184">
        <f>IF('Indicator Data'!BJ25="No Data",1,IF('Indicator Data imputation'!BJ25&lt;&gt;"",1,0))</f>
        <v>0</v>
      </c>
      <c r="BK24" s="184">
        <f>IF('Indicator Data'!BK25="No Data",1,IF('Indicator Data imputation'!BK25&lt;&gt;"",1,0))</f>
        <v>0</v>
      </c>
      <c r="BL24" s="184">
        <f>IF('Indicator Data'!BL25="No Data",1,IF('Indicator Data imputation'!BL25&lt;&gt;"",1,0))</f>
        <v>0</v>
      </c>
      <c r="BM24" s="184">
        <f>IF('Indicator Data'!BM25="No Data",1,IF('Indicator Data imputation'!BM25&lt;&gt;"",1,0))</f>
        <v>0</v>
      </c>
      <c r="BN24" s="184">
        <f>IF('Indicator Data'!BN25="No Data",1,IF('Indicator Data imputation'!BN25&lt;&gt;"",1,0))</f>
        <v>0</v>
      </c>
      <c r="BO24" s="184">
        <f>IF('Indicator Data'!BO25="No Data",1,IF('Indicator Data imputation'!BO25&lt;&gt;"",1,0))</f>
        <v>0</v>
      </c>
      <c r="BP24" s="184">
        <f>IF('Indicator Data'!BP25="No Data",1,IF('Indicator Data imputation'!BP25&lt;&gt;"",1,0))</f>
        <v>0</v>
      </c>
      <c r="BQ24" s="184">
        <f>IF('Indicator Data'!BQ25="No Data",1,IF('Indicator Data imputation'!BQ25&lt;&gt;"",1,0))</f>
        <v>0</v>
      </c>
      <c r="BR24" s="184">
        <f>IF('Indicator Data'!BR25="No Data",1,IF('Indicator Data imputation'!BR25&lt;&gt;"",1,0))</f>
        <v>0</v>
      </c>
      <c r="BS24" s="184">
        <f>IF('Indicator Data'!BS25="No Data",1,IF('Indicator Data imputation'!BS25&lt;&gt;"",1,0))</f>
        <v>0</v>
      </c>
      <c r="BT24" s="184">
        <f>IF('Indicator Data'!BT25="No Data",1,IF('Indicator Data imputation'!BT25&lt;&gt;"",1,0))</f>
        <v>0</v>
      </c>
      <c r="BU24" s="184">
        <f>IF('Indicator Data'!BU25="No Data",1,IF('Indicator Data imputation'!BU25&lt;&gt;"",1,0))</f>
        <v>0</v>
      </c>
      <c r="BV24" s="184">
        <f>IF('Indicator Data'!BV25="No Data",1,IF('Indicator Data imputation'!BV25&lt;&gt;"",1,0))</f>
        <v>0</v>
      </c>
      <c r="BW24" s="184">
        <f>IF('Indicator Data'!BW25="No Data",1,IF('Indicator Data imputation'!BW25&lt;&gt;"",1,0))</f>
        <v>0</v>
      </c>
      <c r="BX24" s="184">
        <f>IF('Indicator Data'!BX25="No Data",1,IF('Indicator Data imputation'!BX25&lt;&gt;"",1,0))</f>
        <v>0</v>
      </c>
      <c r="BY24" s="184">
        <f>IF('Indicator Data'!BY25="No Data",1,IF('Indicator Data imputation'!BY25&lt;&gt;"",1,0))</f>
        <v>0</v>
      </c>
      <c r="BZ24" s="184">
        <f>IF('Indicator Data'!BZ25="No Data",1,IF('Indicator Data imputation'!BZ25&lt;&gt;"",1,0))</f>
        <v>0</v>
      </c>
      <c r="CA24" s="184">
        <f>IF('Indicator Data'!CA25="No Data",1,IF('Indicator Data imputation'!CA25&lt;&gt;"",1,0))</f>
        <v>0</v>
      </c>
      <c r="CB24" s="184">
        <f>IF('Indicator Data'!CB25="No Data",1,IF('Indicator Data imputation'!CB25&lt;&gt;"",1,0))</f>
        <v>0</v>
      </c>
      <c r="CC24" s="184">
        <f>IF('Indicator Data'!CC25="No Data",1,IF('Indicator Data imputation'!CC25&lt;&gt;"",1,0))</f>
        <v>0</v>
      </c>
      <c r="CD24" s="184">
        <f>IF('Indicator Data'!CD25="No Data",1,IF('Indicator Data imputation'!CD25&lt;&gt;"",1,0))</f>
        <v>0</v>
      </c>
      <c r="CE24" s="184">
        <f>IF('Indicator Data'!CE25="No Data",1,IF('Indicator Data imputation'!CE25&lt;&gt;"",1,0))</f>
        <v>0</v>
      </c>
      <c r="CF24" s="184">
        <f>IF('Indicator Data'!CF25="No Data",1,IF('Indicator Data imputation'!CF25&lt;&gt;"",1,0))</f>
        <v>0</v>
      </c>
      <c r="CG24" s="195">
        <f t="shared" si="0"/>
        <v>2</v>
      </c>
      <c r="CH24" s="196">
        <f t="shared" si="1"/>
        <v>2.4691358024691357E-2</v>
      </c>
    </row>
    <row r="25" spans="1:86" x14ac:dyDescent="0.25">
      <c r="A25" s="3" t="str">
        <f>VLOOKUP(C25,Regions!B$3:H$35,7,FALSE)</f>
        <v>South America</v>
      </c>
      <c r="B25" s="119" t="s">
        <v>3</v>
      </c>
      <c r="C25" s="102" t="s">
        <v>2</v>
      </c>
      <c r="D25" s="184">
        <f>IF('Indicator Data'!D26="No Data",1,IF('Indicator Data imputation'!D26&lt;&gt;"",1,0))</f>
        <v>0</v>
      </c>
      <c r="E25" s="184">
        <f>IF('Indicator Data'!E26="No Data",1,IF('Indicator Data imputation'!E26&lt;&gt;"",1,0))</f>
        <v>0</v>
      </c>
      <c r="F25" s="184">
        <f>IF('Indicator Data'!F26="No Data",1,IF('Indicator Data imputation'!F26&lt;&gt;"",1,0))</f>
        <v>0</v>
      </c>
      <c r="G25" s="184">
        <f>IF('Indicator Data'!G26="No Data",1,IF('Indicator Data imputation'!G26&lt;&gt;"",1,0))</f>
        <v>0</v>
      </c>
      <c r="H25" s="184">
        <f>IF('Indicator Data'!H26="No Data",1,IF('Indicator Data imputation'!H26&lt;&gt;"",1,0))</f>
        <v>0</v>
      </c>
      <c r="I25" s="184">
        <f>IF('Indicator Data'!I26="No Data",1,IF('Indicator Data imputation'!I26&lt;&gt;"",1,0))</f>
        <v>0</v>
      </c>
      <c r="J25" s="184">
        <f>IF('Indicator Data'!J26="No Data",1,IF('Indicator Data imputation'!J26&lt;&gt;"",1,0))</f>
        <v>0</v>
      </c>
      <c r="K25" s="184">
        <f>IF('Indicator Data'!K26="No Data",1,IF('Indicator Data imputation'!K26&lt;&gt;"",1,0))</f>
        <v>0</v>
      </c>
      <c r="L25" s="184">
        <f>IF('Indicator Data'!L26="No Data",1,IF('Indicator Data imputation'!L26&lt;&gt;"",1,0))</f>
        <v>0</v>
      </c>
      <c r="M25" s="184">
        <f>IF('Indicator Data'!M26="No Data",1,IF('Indicator Data imputation'!M26&lt;&gt;"",1,0))</f>
        <v>0</v>
      </c>
      <c r="N25" s="184">
        <f>IF('Indicator Data'!N26="No Data",1,IF('Indicator Data imputation'!N26&lt;&gt;"",1,0))</f>
        <v>0</v>
      </c>
      <c r="O25" s="184">
        <f>IF('Indicator Data'!O26="No Data",1,IF('Indicator Data imputation'!O26&lt;&gt;"",1,0))</f>
        <v>0</v>
      </c>
      <c r="P25" s="184">
        <f>IF('Indicator Data'!P26="No Data",1,IF('Indicator Data imputation'!P26&lt;&gt;"",1,0))</f>
        <v>0</v>
      </c>
      <c r="Q25" s="184">
        <f>IF('Indicator Data'!Q26="No Data",1,IF('Indicator Data imputation'!Q26&lt;&gt;"",1,0))</f>
        <v>0</v>
      </c>
      <c r="R25" s="184">
        <f>IF('Indicator Data'!R26="No Data",1,IF('Indicator Data imputation'!R26&lt;&gt;"",1,0))</f>
        <v>0</v>
      </c>
      <c r="S25" s="184">
        <f>IF('Indicator Data'!S26="No Data",1,IF('Indicator Data imputation'!S26&lt;&gt;"",1,0))</f>
        <v>0</v>
      </c>
      <c r="T25" s="184">
        <f>IF('Indicator Data'!T26="No Data",1,IF('Indicator Data imputation'!T26&lt;&gt;"",1,0))</f>
        <v>0</v>
      </c>
      <c r="U25" s="184">
        <f>IF('Indicator Data'!U26="No Data",1,IF('Indicator Data imputation'!U26&lt;&gt;"",1,0))</f>
        <v>0</v>
      </c>
      <c r="V25" s="184">
        <f>IF('Indicator Data'!V26="No Data",1,IF('Indicator Data imputation'!V26&lt;&gt;"",1,0))</f>
        <v>0</v>
      </c>
      <c r="W25" s="184">
        <f>IF('Indicator Data'!W26="No Data",1,IF('Indicator Data imputation'!W26&lt;&gt;"",1,0))</f>
        <v>0</v>
      </c>
      <c r="X25" s="184">
        <f>IF('Indicator Data'!X26="No Data",1,IF('Indicator Data imputation'!X26&lt;&gt;"",1,0))</f>
        <v>0</v>
      </c>
      <c r="Y25" s="184">
        <f>IF('Indicator Data'!Y26="No Data",1,IF('Indicator Data imputation'!Y26&lt;&gt;"",1,0))</f>
        <v>0</v>
      </c>
      <c r="Z25" s="184">
        <f>IF('Indicator Data'!Z26="No Data",1,IF('Indicator Data imputation'!Z26&lt;&gt;"",1,0))</f>
        <v>0</v>
      </c>
      <c r="AA25" s="184">
        <f>IF('Indicator Data'!AA26="No Data",1,IF('Indicator Data imputation'!AA26&lt;&gt;"",1,0))</f>
        <v>1</v>
      </c>
      <c r="AB25" s="184">
        <f>IF('Indicator Data'!AB26="No Data",1,IF('Indicator Data imputation'!AB26&lt;&gt;"",1,0))</f>
        <v>0</v>
      </c>
      <c r="AC25" s="184">
        <f>IF('Indicator Data'!AC26="No Data",1,IF('Indicator Data imputation'!AC26&lt;&gt;"",1,0))</f>
        <v>0</v>
      </c>
      <c r="AD25" s="184">
        <f>IF('Indicator Data'!AD26="No Data",1,IF('Indicator Data imputation'!AD26&lt;&gt;"",1,0))</f>
        <v>0</v>
      </c>
      <c r="AE25" s="184">
        <f>IF('Indicator Data'!AE26="No Data",1,IF('Indicator Data imputation'!AE26&lt;&gt;"",1,0))</f>
        <v>0</v>
      </c>
      <c r="AF25" s="184">
        <f>IF('Indicator Data'!AF26="No Data",1,IF('Indicator Data imputation'!AF26&lt;&gt;"",1,0))</f>
        <v>0</v>
      </c>
      <c r="AG25" s="184">
        <f>IF('Indicator Data'!AG26="No Data",1,IF('Indicator Data imputation'!AG26&lt;&gt;"",1,0))</f>
        <v>0</v>
      </c>
      <c r="AH25" s="184">
        <f>IF('Indicator Data'!AH26="No Data",1,IF('Indicator Data imputation'!AH26&lt;&gt;"",1,0))</f>
        <v>0</v>
      </c>
      <c r="AI25" s="184">
        <f>IF('Indicator Data'!AI26="No Data",1,IF('Indicator Data imputation'!AI26&lt;&gt;"",1,0))</f>
        <v>0</v>
      </c>
      <c r="AJ25" s="184">
        <f>IF('Indicator Data'!AJ26="No Data",1,IF('Indicator Data imputation'!AJ26&lt;&gt;"",1,0))</f>
        <v>0</v>
      </c>
      <c r="AK25" s="184">
        <f>IF('Indicator Data'!AK26="No Data",1,IF('Indicator Data imputation'!AK26&lt;&gt;"",1,0))</f>
        <v>0</v>
      </c>
      <c r="AL25" s="184">
        <f>IF('Indicator Data'!AL26="No Data",1,IF('Indicator Data imputation'!AL26&lt;&gt;"",1,0))</f>
        <v>0</v>
      </c>
      <c r="AM25" s="184">
        <f>IF('Indicator Data'!AM26="No Data",1,IF('Indicator Data imputation'!AM26&lt;&gt;"",1,0))</f>
        <v>0</v>
      </c>
      <c r="AN25" s="184">
        <f>IF('Indicator Data'!AN26="No Data",1,IF('Indicator Data imputation'!AN26&lt;&gt;"",1,0))</f>
        <v>0</v>
      </c>
      <c r="AO25" s="184">
        <f>IF('Indicator Data'!AO26="No Data",1,IF('Indicator Data imputation'!AO26&lt;&gt;"",1,0))</f>
        <v>0</v>
      </c>
      <c r="AP25" s="184">
        <f>IF('Indicator Data'!AP26="No Data",1,IF('Indicator Data imputation'!AP26&lt;&gt;"",1,0))</f>
        <v>0</v>
      </c>
      <c r="AQ25" s="184">
        <f>IF('Indicator Data'!AQ26="No Data",1,IF('Indicator Data imputation'!AQ26&lt;&gt;"",1,0))</f>
        <v>0</v>
      </c>
      <c r="AR25" s="184">
        <f>IF('Indicator Data'!AR26="No Data",1,IF('Indicator Data imputation'!AR26&lt;&gt;"",1,0))</f>
        <v>0</v>
      </c>
      <c r="AS25" s="184">
        <f>IF('Indicator Data'!AS26="No Data",1,IF('Indicator Data imputation'!AS26&lt;&gt;"",1,0))</f>
        <v>0</v>
      </c>
      <c r="AT25" s="184">
        <f>IF('Indicator Data'!AT26="No Data",1,IF('Indicator Data imputation'!AT26&lt;&gt;"",1,0))</f>
        <v>0</v>
      </c>
      <c r="AU25" s="184">
        <f>IF('Indicator Data'!AU26="No Data",1,IF('Indicator Data imputation'!AU26&lt;&gt;"",1,0))</f>
        <v>0</v>
      </c>
      <c r="AV25" s="184">
        <f>IF('Indicator Data'!AV26="No Data",1,IF('Indicator Data imputation'!AV26&lt;&gt;"",1,0))</f>
        <v>0</v>
      </c>
      <c r="AW25" s="184">
        <f>IF('Indicator Data'!AW26="No Data",1,IF('Indicator Data imputation'!AW26&lt;&gt;"",1,0))</f>
        <v>0</v>
      </c>
      <c r="AX25" s="184">
        <f>IF('Indicator Data'!AX26="No Data",1,IF('Indicator Data imputation'!AX26&lt;&gt;"",1,0))</f>
        <v>0</v>
      </c>
      <c r="AY25" s="184">
        <f>IF('Indicator Data'!AY26="No Data",1,IF('Indicator Data imputation'!AY26&lt;&gt;"",1,0))</f>
        <v>0</v>
      </c>
      <c r="AZ25" s="184">
        <f>IF('Indicator Data'!AZ26="No Data",1,IF('Indicator Data imputation'!AZ26&lt;&gt;"",1,0))</f>
        <v>0</v>
      </c>
      <c r="BA25" s="184">
        <f>IF('Indicator Data'!BA26="No Data",1,IF('Indicator Data imputation'!BA26&lt;&gt;"",1,0))</f>
        <v>0</v>
      </c>
      <c r="BB25" s="184">
        <f>IF('Indicator Data'!BB26="No Data",1,IF('Indicator Data imputation'!BB26&lt;&gt;"",1,0))</f>
        <v>0</v>
      </c>
      <c r="BC25" s="184">
        <f>IF('Indicator Data'!BC26="No Data",1,IF('Indicator Data imputation'!BC26&lt;&gt;"",1,0))</f>
        <v>0</v>
      </c>
      <c r="BD25" s="184">
        <f>IF('Indicator Data'!BD26="No Data",1,IF('Indicator Data imputation'!BD26&lt;&gt;"",1,0))</f>
        <v>0</v>
      </c>
      <c r="BE25" s="184">
        <f>IF('Indicator Data'!BE26="No Data",1,IF('Indicator Data imputation'!BE26&lt;&gt;"",1,0))</f>
        <v>0</v>
      </c>
      <c r="BF25" s="184">
        <f>IF('Indicator Data'!BF26="No Data",1,IF('Indicator Data imputation'!BF26&lt;&gt;"",1,0))</f>
        <v>1</v>
      </c>
      <c r="BG25" s="184">
        <f>IF('Indicator Data'!BG26="No Data",1,IF('Indicator Data imputation'!BG26&lt;&gt;"",1,0))</f>
        <v>1</v>
      </c>
      <c r="BH25" s="184">
        <f>IF('Indicator Data'!BH26="No Data",1,IF('Indicator Data imputation'!BH26&lt;&gt;"",1,0))</f>
        <v>0</v>
      </c>
      <c r="BI25" s="184">
        <f>IF('Indicator Data'!BI26="No Data",1,IF('Indicator Data imputation'!BI26&lt;&gt;"",1,0))</f>
        <v>0</v>
      </c>
      <c r="BJ25" s="184">
        <f>IF('Indicator Data'!BJ26="No Data",1,IF('Indicator Data imputation'!BJ26&lt;&gt;"",1,0))</f>
        <v>0</v>
      </c>
      <c r="BK25" s="184">
        <f>IF('Indicator Data'!BK26="No Data",1,IF('Indicator Data imputation'!BK26&lt;&gt;"",1,0))</f>
        <v>0</v>
      </c>
      <c r="BL25" s="184">
        <f>IF('Indicator Data'!BL26="No Data",1,IF('Indicator Data imputation'!BL26&lt;&gt;"",1,0))</f>
        <v>0</v>
      </c>
      <c r="BM25" s="184">
        <f>IF('Indicator Data'!BM26="No Data",1,IF('Indicator Data imputation'!BM26&lt;&gt;"",1,0))</f>
        <v>0</v>
      </c>
      <c r="BN25" s="184">
        <f>IF('Indicator Data'!BN26="No Data",1,IF('Indicator Data imputation'!BN26&lt;&gt;"",1,0))</f>
        <v>0</v>
      </c>
      <c r="BO25" s="184">
        <f>IF('Indicator Data'!BO26="No Data",1,IF('Indicator Data imputation'!BO26&lt;&gt;"",1,0))</f>
        <v>0</v>
      </c>
      <c r="BP25" s="184">
        <f>IF('Indicator Data'!BP26="No Data",1,IF('Indicator Data imputation'!BP26&lt;&gt;"",1,0))</f>
        <v>0</v>
      </c>
      <c r="BQ25" s="184">
        <f>IF('Indicator Data'!BQ26="No Data",1,IF('Indicator Data imputation'!BQ26&lt;&gt;"",1,0))</f>
        <v>0</v>
      </c>
      <c r="BR25" s="184">
        <f>IF('Indicator Data'!BR26="No Data",1,IF('Indicator Data imputation'!BR26&lt;&gt;"",1,0))</f>
        <v>0</v>
      </c>
      <c r="BS25" s="184">
        <f>IF('Indicator Data'!BS26="No Data",1,IF('Indicator Data imputation'!BS26&lt;&gt;"",1,0))</f>
        <v>0</v>
      </c>
      <c r="BT25" s="184">
        <f>IF('Indicator Data'!BT26="No Data",1,IF('Indicator Data imputation'!BT26&lt;&gt;"",1,0))</f>
        <v>0</v>
      </c>
      <c r="BU25" s="184">
        <f>IF('Indicator Data'!BU26="No Data",1,IF('Indicator Data imputation'!BU26&lt;&gt;"",1,0))</f>
        <v>0</v>
      </c>
      <c r="BV25" s="184">
        <f>IF('Indicator Data'!BV26="No Data",1,IF('Indicator Data imputation'!BV26&lt;&gt;"",1,0))</f>
        <v>0</v>
      </c>
      <c r="BW25" s="184">
        <f>IF('Indicator Data'!BW26="No Data",1,IF('Indicator Data imputation'!BW26&lt;&gt;"",1,0))</f>
        <v>0</v>
      </c>
      <c r="BX25" s="184">
        <f>IF('Indicator Data'!BX26="No Data",1,IF('Indicator Data imputation'!BX26&lt;&gt;"",1,0))</f>
        <v>0</v>
      </c>
      <c r="BY25" s="184">
        <f>IF('Indicator Data'!BY26="No Data",1,IF('Indicator Data imputation'!BY26&lt;&gt;"",1,0))</f>
        <v>0</v>
      </c>
      <c r="BZ25" s="184">
        <f>IF('Indicator Data'!BZ26="No Data",1,IF('Indicator Data imputation'!BZ26&lt;&gt;"",1,0))</f>
        <v>0</v>
      </c>
      <c r="CA25" s="184">
        <f>IF('Indicator Data'!CA26="No Data",1,IF('Indicator Data imputation'!CA26&lt;&gt;"",1,0))</f>
        <v>0</v>
      </c>
      <c r="CB25" s="184">
        <f>IF('Indicator Data'!CB26="No Data",1,IF('Indicator Data imputation'!CB26&lt;&gt;"",1,0))</f>
        <v>1</v>
      </c>
      <c r="CC25" s="184">
        <f>IF('Indicator Data'!CC26="No Data",1,IF('Indicator Data imputation'!CC26&lt;&gt;"",1,0))</f>
        <v>1</v>
      </c>
      <c r="CD25" s="184">
        <f>IF('Indicator Data'!CD26="No Data",1,IF('Indicator Data imputation'!CD26&lt;&gt;"",1,0))</f>
        <v>0</v>
      </c>
      <c r="CE25" s="184">
        <f>IF('Indicator Data'!CE26="No Data",1,IF('Indicator Data imputation'!CE26&lt;&gt;"",1,0))</f>
        <v>0</v>
      </c>
      <c r="CF25" s="184">
        <f>IF('Indicator Data'!CF26="No Data",1,IF('Indicator Data imputation'!CF26&lt;&gt;"",1,0))</f>
        <v>0</v>
      </c>
      <c r="CG25" s="195">
        <f t="shared" si="0"/>
        <v>5</v>
      </c>
      <c r="CH25" s="196">
        <f t="shared" si="1"/>
        <v>6.1728395061728392E-2</v>
      </c>
    </row>
    <row r="26" spans="1:86" x14ac:dyDescent="0.25">
      <c r="A26" s="3" t="str">
        <f>VLOOKUP(C26,Regions!B$3:H$35,7,FALSE)</f>
        <v>South America</v>
      </c>
      <c r="B26" s="119" t="s">
        <v>442</v>
      </c>
      <c r="C26" s="102" t="s">
        <v>10</v>
      </c>
      <c r="D26" s="184">
        <f>IF('Indicator Data'!D27="No Data",1,IF('Indicator Data imputation'!D27&lt;&gt;"",1,0))</f>
        <v>0</v>
      </c>
      <c r="E26" s="184">
        <f>IF('Indicator Data'!E27="No Data",1,IF('Indicator Data imputation'!E27&lt;&gt;"",1,0))</f>
        <v>0</v>
      </c>
      <c r="F26" s="184">
        <f>IF('Indicator Data'!F27="No Data",1,IF('Indicator Data imputation'!F27&lt;&gt;"",1,0))</f>
        <v>0</v>
      </c>
      <c r="G26" s="184">
        <f>IF('Indicator Data'!G27="No Data",1,IF('Indicator Data imputation'!G27&lt;&gt;"",1,0))</f>
        <v>0</v>
      </c>
      <c r="H26" s="184">
        <f>IF('Indicator Data'!H27="No Data",1,IF('Indicator Data imputation'!H27&lt;&gt;"",1,0))</f>
        <v>0</v>
      </c>
      <c r="I26" s="184">
        <f>IF('Indicator Data'!I27="No Data",1,IF('Indicator Data imputation'!I27&lt;&gt;"",1,0))</f>
        <v>0</v>
      </c>
      <c r="J26" s="184">
        <f>IF('Indicator Data'!J27="No Data",1,IF('Indicator Data imputation'!J27&lt;&gt;"",1,0))</f>
        <v>0</v>
      </c>
      <c r="K26" s="184">
        <f>IF('Indicator Data'!K27="No Data",1,IF('Indicator Data imputation'!K27&lt;&gt;"",1,0))</f>
        <v>0</v>
      </c>
      <c r="L26" s="184">
        <f>IF('Indicator Data'!L27="No Data",1,IF('Indicator Data imputation'!L27&lt;&gt;"",1,0))</f>
        <v>0</v>
      </c>
      <c r="M26" s="184">
        <f>IF('Indicator Data'!M27="No Data",1,IF('Indicator Data imputation'!M27&lt;&gt;"",1,0))</f>
        <v>0</v>
      </c>
      <c r="N26" s="184">
        <f>IF('Indicator Data'!N27="No Data",1,IF('Indicator Data imputation'!N27&lt;&gt;"",1,0))</f>
        <v>0</v>
      </c>
      <c r="O26" s="184">
        <f>IF('Indicator Data'!O27="No Data",1,IF('Indicator Data imputation'!O27&lt;&gt;"",1,0))</f>
        <v>0</v>
      </c>
      <c r="P26" s="184">
        <f>IF('Indicator Data'!P27="No Data",1,IF('Indicator Data imputation'!P27&lt;&gt;"",1,0))</f>
        <v>0</v>
      </c>
      <c r="Q26" s="184">
        <f>IF('Indicator Data'!Q27="No Data",1,IF('Indicator Data imputation'!Q27&lt;&gt;"",1,0))</f>
        <v>0</v>
      </c>
      <c r="R26" s="184">
        <f>IF('Indicator Data'!R27="No Data",1,IF('Indicator Data imputation'!R27&lt;&gt;"",1,0))</f>
        <v>0</v>
      </c>
      <c r="S26" s="184">
        <f>IF('Indicator Data'!S27="No Data",1,IF('Indicator Data imputation'!S27&lt;&gt;"",1,0))</f>
        <v>0</v>
      </c>
      <c r="T26" s="184">
        <f>IF('Indicator Data'!T27="No Data",1,IF('Indicator Data imputation'!T27&lt;&gt;"",1,0))</f>
        <v>0</v>
      </c>
      <c r="U26" s="184">
        <f>IF('Indicator Data'!U27="No Data",1,IF('Indicator Data imputation'!U27&lt;&gt;"",1,0))</f>
        <v>0</v>
      </c>
      <c r="V26" s="184">
        <f>IF('Indicator Data'!V27="No Data",1,IF('Indicator Data imputation'!V27&lt;&gt;"",1,0))</f>
        <v>0</v>
      </c>
      <c r="W26" s="184">
        <f>IF('Indicator Data'!W27="No Data",1,IF('Indicator Data imputation'!W27&lt;&gt;"",1,0))</f>
        <v>0</v>
      </c>
      <c r="X26" s="184">
        <f>IF('Indicator Data'!X27="No Data",1,IF('Indicator Data imputation'!X27&lt;&gt;"",1,0))</f>
        <v>0</v>
      </c>
      <c r="Y26" s="184">
        <f>IF('Indicator Data'!Y27="No Data",1,IF('Indicator Data imputation'!Y27&lt;&gt;"",1,0))</f>
        <v>0</v>
      </c>
      <c r="Z26" s="184">
        <f>IF('Indicator Data'!Z27="No Data",1,IF('Indicator Data imputation'!Z27&lt;&gt;"",1,0))</f>
        <v>0</v>
      </c>
      <c r="AA26" s="184">
        <f>IF('Indicator Data'!AA27="No Data",1,IF('Indicator Data imputation'!AA27&lt;&gt;"",1,0))</f>
        <v>0</v>
      </c>
      <c r="AB26" s="184">
        <f>IF('Indicator Data'!AB27="No Data",1,IF('Indicator Data imputation'!AB27&lt;&gt;"",1,0))</f>
        <v>0</v>
      </c>
      <c r="AC26" s="184">
        <f>IF('Indicator Data'!AC27="No Data",1,IF('Indicator Data imputation'!AC27&lt;&gt;"",1,0))</f>
        <v>0</v>
      </c>
      <c r="AD26" s="184">
        <f>IF('Indicator Data'!AD27="No Data",1,IF('Indicator Data imputation'!AD27&lt;&gt;"",1,0))</f>
        <v>0</v>
      </c>
      <c r="AE26" s="184">
        <f>IF('Indicator Data'!AE27="No Data",1,IF('Indicator Data imputation'!AE27&lt;&gt;"",1,0))</f>
        <v>0</v>
      </c>
      <c r="AF26" s="184">
        <f>IF('Indicator Data'!AF27="No Data",1,IF('Indicator Data imputation'!AF27&lt;&gt;"",1,0))</f>
        <v>0</v>
      </c>
      <c r="AG26" s="184">
        <f>IF('Indicator Data'!AG27="No Data",1,IF('Indicator Data imputation'!AG27&lt;&gt;"",1,0))</f>
        <v>0</v>
      </c>
      <c r="AH26" s="184">
        <f>IF('Indicator Data'!AH27="No Data",1,IF('Indicator Data imputation'!AH27&lt;&gt;"",1,0))</f>
        <v>0</v>
      </c>
      <c r="AI26" s="184">
        <f>IF('Indicator Data'!AI27="No Data",1,IF('Indicator Data imputation'!AI27&lt;&gt;"",1,0))</f>
        <v>0</v>
      </c>
      <c r="AJ26" s="184">
        <f>IF('Indicator Data'!AJ27="No Data",1,IF('Indicator Data imputation'!AJ27&lt;&gt;"",1,0))</f>
        <v>0</v>
      </c>
      <c r="AK26" s="184">
        <f>IF('Indicator Data'!AK27="No Data",1,IF('Indicator Data imputation'!AK27&lt;&gt;"",1,0))</f>
        <v>0</v>
      </c>
      <c r="AL26" s="184">
        <f>IF('Indicator Data'!AL27="No Data",1,IF('Indicator Data imputation'!AL27&lt;&gt;"",1,0))</f>
        <v>0</v>
      </c>
      <c r="AM26" s="184">
        <f>IF('Indicator Data'!AM27="No Data",1,IF('Indicator Data imputation'!AM27&lt;&gt;"",1,0))</f>
        <v>0</v>
      </c>
      <c r="AN26" s="184">
        <f>IF('Indicator Data'!AN27="No Data",1,IF('Indicator Data imputation'!AN27&lt;&gt;"",1,0))</f>
        <v>0</v>
      </c>
      <c r="AO26" s="184">
        <f>IF('Indicator Data'!AO27="No Data",1,IF('Indicator Data imputation'!AO27&lt;&gt;"",1,0))</f>
        <v>0</v>
      </c>
      <c r="AP26" s="184">
        <f>IF('Indicator Data'!AP27="No Data",1,IF('Indicator Data imputation'!AP27&lt;&gt;"",1,0))</f>
        <v>0</v>
      </c>
      <c r="AQ26" s="184">
        <f>IF('Indicator Data'!AQ27="No Data",1,IF('Indicator Data imputation'!AQ27&lt;&gt;"",1,0))</f>
        <v>0</v>
      </c>
      <c r="AR26" s="184">
        <f>IF('Indicator Data'!AR27="No Data",1,IF('Indicator Data imputation'!AR27&lt;&gt;"",1,0))</f>
        <v>0</v>
      </c>
      <c r="AS26" s="184">
        <f>IF('Indicator Data'!AS27="No Data",1,IF('Indicator Data imputation'!AS27&lt;&gt;"",1,0))</f>
        <v>0</v>
      </c>
      <c r="AT26" s="184">
        <f>IF('Indicator Data'!AT27="No Data",1,IF('Indicator Data imputation'!AT27&lt;&gt;"",1,0))</f>
        <v>0</v>
      </c>
      <c r="AU26" s="184">
        <f>IF('Indicator Data'!AU27="No Data",1,IF('Indicator Data imputation'!AU27&lt;&gt;"",1,0))</f>
        <v>0</v>
      </c>
      <c r="AV26" s="184">
        <f>IF('Indicator Data'!AV27="No Data",1,IF('Indicator Data imputation'!AV27&lt;&gt;"",1,0))</f>
        <v>0</v>
      </c>
      <c r="AW26" s="184">
        <f>IF('Indicator Data'!AW27="No Data",1,IF('Indicator Data imputation'!AW27&lt;&gt;"",1,0))</f>
        <v>0</v>
      </c>
      <c r="AX26" s="184">
        <f>IF('Indicator Data'!AX27="No Data",1,IF('Indicator Data imputation'!AX27&lt;&gt;"",1,0))</f>
        <v>0</v>
      </c>
      <c r="AY26" s="184">
        <f>IF('Indicator Data'!AY27="No Data",1,IF('Indicator Data imputation'!AY27&lt;&gt;"",1,0))</f>
        <v>0</v>
      </c>
      <c r="AZ26" s="184">
        <f>IF('Indicator Data'!AZ27="No Data",1,IF('Indicator Data imputation'!AZ27&lt;&gt;"",1,0))</f>
        <v>0</v>
      </c>
      <c r="BA26" s="184">
        <f>IF('Indicator Data'!BA27="No Data",1,IF('Indicator Data imputation'!BA27&lt;&gt;"",1,0))</f>
        <v>0</v>
      </c>
      <c r="BB26" s="184">
        <f>IF('Indicator Data'!BB27="No Data",1,IF('Indicator Data imputation'!BB27&lt;&gt;"",1,0))</f>
        <v>0</v>
      </c>
      <c r="BC26" s="184">
        <f>IF('Indicator Data'!BC27="No Data",1,IF('Indicator Data imputation'!BC27&lt;&gt;"",1,0))</f>
        <v>0</v>
      </c>
      <c r="BD26" s="184">
        <f>IF('Indicator Data'!BD27="No Data",1,IF('Indicator Data imputation'!BD27&lt;&gt;"",1,0))</f>
        <v>0</v>
      </c>
      <c r="BE26" s="184">
        <f>IF('Indicator Data'!BE27="No Data",1,IF('Indicator Data imputation'!BE27&lt;&gt;"",1,0))</f>
        <v>0</v>
      </c>
      <c r="BF26" s="184">
        <f>IF('Indicator Data'!BF27="No Data",1,IF('Indicator Data imputation'!BF27&lt;&gt;"",1,0))</f>
        <v>0</v>
      </c>
      <c r="BG26" s="184">
        <f>IF('Indicator Data'!BG27="No Data",1,IF('Indicator Data imputation'!BG27&lt;&gt;"",1,0))</f>
        <v>0</v>
      </c>
      <c r="BH26" s="184">
        <f>IF('Indicator Data'!BH27="No Data",1,IF('Indicator Data imputation'!BH27&lt;&gt;"",1,0))</f>
        <v>0</v>
      </c>
      <c r="BI26" s="184">
        <f>IF('Indicator Data'!BI27="No Data",1,IF('Indicator Data imputation'!BI27&lt;&gt;"",1,0))</f>
        <v>0</v>
      </c>
      <c r="BJ26" s="184">
        <f>IF('Indicator Data'!BJ27="No Data",1,IF('Indicator Data imputation'!BJ27&lt;&gt;"",1,0))</f>
        <v>0</v>
      </c>
      <c r="BK26" s="184">
        <f>IF('Indicator Data'!BK27="No Data",1,IF('Indicator Data imputation'!BK27&lt;&gt;"",1,0))</f>
        <v>0</v>
      </c>
      <c r="BL26" s="184">
        <f>IF('Indicator Data'!BL27="No Data",1,IF('Indicator Data imputation'!BL27&lt;&gt;"",1,0))</f>
        <v>0</v>
      </c>
      <c r="BM26" s="184">
        <f>IF('Indicator Data'!BM27="No Data",1,IF('Indicator Data imputation'!BM27&lt;&gt;"",1,0))</f>
        <v>0</v>
      </c>
      <c r="BN26" s="184">
        <f>IF('Indicator Data'!BN27="No Data",1,IF('Indicator Data imputation'!BN27&lt;&gt;"",1,0))</f>
        <v>0</v>
      </c>
      <c r="BO26" s="184">
        <f>IF('Indicator Data'!BO27="No Data",1,IF('Indicator Data imputation'!BO27&lt;&gt;"",1,0))</f>
        <v>0</v>
      </c>
      <c r="BP26" s="184">
        <f>IF('Indicator Data'!BP27="No Data",1,IF('Indicator Data imputation'!BP27&lt;&gt;"",1,0))</f>
        <v>0</v>
      </c>
      <c r="BQ26" s="184">
        <f>IF('Indicator Data'!BQ27="No Data",1,IF('Indicator Data imputation'!BQ27&lt;&gt;"",1,0))</f>
        <v>0</v>
      </c>
      <c r="BR26" s="184">
        <f>IF('Indicator Data'!BR27="No Data",1,IF('Indicator Data imputation'!BR27&lt;&gt;"",1,0))</f>
        <v>0</v>
      </c>
      <c r="BS26" s="184">
        <f>IF('Indicator Data'!BS27="No Data",1,IF('Indicator Data imputation'!BS27&lt;&gt;"",1,0))</f>
        <v>0</v>
      </c>
      <c r="BT26" s="184">
        <f>IF('Indicator Data'!BT27="No Data",1,IF('Indicator Data imputation'!BT27&lt;&gt;"",1,0))</f>
        <v>0</v>
      </c>
      <c r="BU26" s="184">
        <f>IF('Indicator Data'!BU27="No Data",1,IF('Indicator Data imputation'!BU27&lt;&gt;"",1,0))</f>
        <v>0</v>
      </c>
      <c r="BV26" s="184">
        <f>IF('Indicator Data'!BV27="No Data",1,IF('Indicator Data imputation'!BV27&lt;&gt;"",1,0))</f>
        <v>0</v>
      </c>
      <c r="BW26" s="184">
        <f>IF('Indicator Data'!BW27="No Data",1,IF('Indicator Data imputation'!BW27&lt;&gt;"",1,0))</f>
        <v>0</v>
      </c>
      <c r="BX26" s="184">
        <f>IF('Indicator Data'!BX27="No Data",1,IF('Indicator Data imputation'!BX27&lt;&gt;"",1,0))</f>
        <v>0</v>
      </c>
      <c r="BY26" s="184">
        <f>IF('Indicator Data'!BY27="No Data",1,IF('Indicator Data imputation'!BY27&lt;&gt;"",1,0))</f>
        <v>0</v>
      </c>
      <c r="BZ26" s="184">
        <f>IF('Indicator Data'!BZ27="No Data",1,IF('Indicator Data imputation'!BZ27&lt;&gt;"",1,0))</f>
        <v>0</v>
      </c>
      <c r="CA26" s="184">
        <f>IF('Indicator Data'!CA27="No Data",1,IF('Indicator Data imputation'!CA27&lt;&gt;"",1,0))</f>
        <v>0</v>
      </c>
      <c r="CB26" s="184">
        <f>IF('Indicator Data'!CB27="No Data",1,IF('Indicator Data imputation'!CB27&lt;&gt;"",1,0))</f>
        <v>1</v>
      </c>
      <c r="CC26" s="184">
        <f>IF('Indicator Data'!CC27="No Data",1,IF('Indicator Data imputation'!CC27&lt;&gt;"",1,0))</f>
        <v>0</v>
      </c>
      <c r="CD26" s="184">
        <f>IF('Indicator Data'!CD27="No Data",1,IF('Indicator Data imputation'!CD27&lt;&gt;"",1,0))</f>
        <v>0</v>
      </c>
      <c r="CE26" s="184">
        <f>IF('Indicator Data'!CE27="No Data",1,IF('Indicator Data imputation'!CE27&lt;&gt;"",1,0))</f>
        <v>0</v>
      </c>
      <c r="CF26" s="184">
        <f>IF('Indicator Data'!CF27="No Data",1,IF('Indicator Data imputation'!CF27&lt;&gt;"",1,0))</f>
        <v>0</v>
      </c>
      <c r="CG26" s="195">
        <f t="shared" si="0"/>
        <v>1</v>
      </c>
      <c r="CH26" s="196">
        <f t="shared" si="1"/>
        <v>1.2345679012345678E-2</v>
      </c>
    </row>
    <row r="27" spans="1:86" x14ac:dyDescent="0.25">
      <c r="A27" s="3" t="str">
        <f>VLOOKUP(C27,Regions!B$3:H$35,7,FALSE)</f>
        <v>South America</v>
      </c>
      <c r="B27" s="119" t="s">
        <v>12</v>
      </c>
      <c r="C27" s="102" t="s">
        <v>11</v>
      </c>
      <c r="D27" s="184">
        <f>IF('Indicator Data'!D28="No Data",1,IF('Indicator Data imputation'!D28&lt;&gt;"",1,0))</f>
        <v>0</v>
      </c>
      <c r="E27" s="184">
        <f>IF('Indicator Data'!E28="No Data",1,IF('Indicator Data imputation'!E28&lt;&gt;"",1,0))</f>
        <v>0</v>
      </c>
      <c r="F27" s="184">
        <f>IF('Indicator Data'!F28="No Data",1,IF('Indicator Data imputation'!F28&lt;&gt;"",1,0))</f>
        <v>0</v>
      </c>
      <c r="G27" s="184">
        <f>IF('Indicator Data'!G28="No Data",1,IF('Indicator Data imputation'!G28&lt;&gt;"",1,0))</f>
        <v>0</v>
      </c>
      <c r="H27" s="184">
        <f>IF('Indicator Data'!H28="No Data",1,IF('Indicator Data imputation'!H28&lt;&gt;"",1,0))</f>
        <v>0</v>
      </c>
      <c r="I27" s="184">
        <f>IF('Indicator Data'!I28="No Data",1,IF('Indicator Data imputation'!I28&lt;&gt;"",1,0))</f>
        <v>0</v>
      </c>
      <c r="J27" s="184">
        <f>IF('Indicator Data'!J28="No Data",1,IF('Indicator Data imputation'!J28&lt;&gt;"",1,0))</f>
        <v>0</v>
      </c>
      <c r="K27" s="184">
        <f>IF('Indicator Data'!K28="No Data",1,IF('Indicator Data imputation'!K28&lt;&gt;"",1,0))</f>
        <v>0</v>
      </c>
      <c r="L27" s="184">
        <f>IF('Indicator Data'!L28="No Data",1,IF('Indicator Data imputation'!L28&lt;&gt;"",1,0))</f>
        <v>0</v>
      </c>
      <c r="M27" s="184">
        <f>IF('Indicator Data'!M28="No Data",1,IF('Indicator Data imputation'!M28&lt;&gt;"",1,0))</f>
        <v>0</v>
      </c>
      <c r="N27" s="184">
        <f>IF('Indicator Data'!N28="No Data",1,IF('Indicator Data imputation'!N28&lt;&gt;"",1,0))</f>
        <v>0</v>
      </c>
      <c r="O27" s="184">
        <f>IF('Indicator Data'!O28="No Data",1,IF('Indicator Data imputation'!O28&lt;&gt;"",1,0))</f>
        <v>0</v>
      </c>
      <c r="P27" s="184">
        <f>IF('Indicator Data'!P28="No Data",1,IF('Indicator Data imputation'!P28&lt;&gt;"",1,0))</f>
        <v>0</v>
      </c>
      <c r="Q27" s="184">
        <f>IF('Indicator Data'!Q28="No Data",1,IF('Indicator Data imputation'!Q28&lt;&gt;"",1,0))</f>
        <v>0</v>
      </c>
      <c r="R27" s="184">
        <f>IF('Indicator Data'!R28="No Data",1,IF('Indicator Data imputation'!R28&lt;&gt;"",1,0))</f>
        <v>0</v>
      </c>
      <c r="S27" s="184">
        <f>IF('Indicator Data'!S28="No Data",1,IF('Indicator Data imputation'!S28&lt;&gt;"",1,0))</f>
        <v>0</v>
      </c>
      <c r="T27" s="184">
        <f>IF('Indicator Data'!T28="No Data",1,IF('Indicator Data imputation'!T28&lt;&gt;"",1,0))</f>
        <v>0</v>
      </c>
      <c r="U27" s="184">
        <f>IF('Indicator Data'!U28="No Data",1,IF('Indicator Data imputation'!U28&lt;&gt;"",1,0))</f>
        <v>0</v>
      </c>
      <c r="V27" s="184">
        <f>IF('Indicator Data'!V28="No Data",1,IF('Indicator Data imputation'!V28&lt;&gt;"",1,0))</f>
        <v>0</v>
      </c>
      <c r="W27" s="184">
        <f>IF('Indicator Data'!W28="No Data",1,IF('Indicator Data imputation'!W28&lt;&gt;"",1,0))</f>
        <v>0</v>
      </c>
      <c r="X27" s="184">
        <f>IF('Indicator Data'!X28="No Data",1,IF('Indicator Data imputation'!X28&lt;&gt;"",1,0))</f>
        <v>0</v>
      </c>
      <c r="Y27" s="184">
        <f>IF('Indicator Data'!Y28="No Data",1,IF('Indicator Data imputation'!Y28&lt;&gt;"",1,0))</f>
        <v>0</v>
      </c>
      <c r="Z27" s="184">
        <f>IF('Indicator Data'!Z28="No Data",1,IF('Indicator Data imputation'!Z28&lt;&gt;"",1,0))</f>
        <v>0</v>
      </c>
      <c r="AA27" s="184">
        <f>IF('Indicator Data'!AA28="No Data",1,IF('Indicator Data imputation'!AA28&lt;&gt;"",1,0))</f>
        <v>0</v>
      </c>
      <c r="AB27" s="184">
        <f>IF('Indicator Data'!AB28="No Data",1,IF('Indicator Data imputation'!AB28&lt;&gt;"",1,0))</f>
        <v>0</v>
      </c>
      <c r="AC27" s="184">
        <f>IF('Indicator Data'!AC28="No Data",1,IF('Indicator Data imputation'!AC28&lt;&gt;"",1,0))</f>
        <v>0</v>
      </c>
      <c r="AD27" s="184">
        <f>IF('Indicator Data'!AD28="No Data",1,IF('Indicator Data imputation'!AD28&lt;&gt;"",1,0))</f>
        <v>0</v>
      </c>
      <c r="AE27" s="184">
        <f>IF('Indicator Data'!AE28="No Data",1,IF('Indicator Data imputation'!AE28&lt;&gt;"",1,0))</f>
        <v>0</v>
      </c>
      <c r="AF27" s="184">
        <f>IF('Indicator Data'!AF28="No Data",1,IF('Indicator Data imputation'!AF28&lt;&gt;"",1,0))</f>
        <v>0</v>
      </c>
      <c r="AG27" s="184">
        <f>IF('Indicator Data'!AG28="No Data",1,IF('Indicator Data imputation'!AG28&lt;&gt;"",1,0))</f>
        <v>0</v>
      </c>
      <c r="AH27" s="184">
        <f>IF('Indicator Data'!AH28="No Data",1,IF('Indicator Data imputation'!AH28&lt;&gt;"",1,0))</f>
        <v>0</v>
      </c>
      <c r="AI27" s="184">
        <f>IF('Indicator Data'!AI28="No Data",1,IF('Indicator Data imputation'!AI28&lt;&gt;"",1,0))</f>
        <v>0</v>
      </c>
      <c r="AJ27" s="184">
        <f>IF('Indicator Data'!AJ28="No Data",1,IF('Indicator Data imputation'!AJ28&lt;&gt;"",1,0))</f>
        <v>0</v>
      </c>
      <c r="AK27" s="184">
        <f>IF('Indicator Data'!AK28="No Data",1,IF('Indicator Data imputation'!AK28&lt;&gt;"",1,0))</f>
        <v>0</v>
      </c>
      <c r="AL27" s="184">
        <f>IF('Indicator Data'!AL28="No Data",1,IF('Indicator Data imputation'!AL28&lt;&gt;"",1,0))</f>
        <v>0</v>
      </c>
      <c r="AM27" s="184">
        <f>IF('Indicator Data'!AM28="No Data",1,IF('Indicator Data imputation'!AM28&lt;&gt;"",1,0))</f>
        <v>0</v>
      </c>
      <c r="AN27" s="184">
        <f>IF('Indicator Data'!AN28="No Data",1,IF('Indicator Data imputation'!AN28&lt;&gt;"",1,0))</f>
        <v>0</v>
      </c>
      <c r="AO27" s="184">
        <f>IF('Indicator Data'!AO28="No Data",1,IF('Indicator Data imputation'!AO28&lt;&gt;"",1,0))</f>
        <v>0</v>
      </c>
      <c r="AP27" s="184">
        <f>IF('Indicator Data'!AP28="No Data",1,IF('Indicator Data imputation'!AP28&lt;&gt;"",1,0))</f>
        <v>0</v>
      </c>
      <c r="AQ27" s="184">
        <f>IF('Indicator Data'!AQ28="No Data",1,IF('Indicator Data imputation'!AQ28&lt;&gt;"",1,0))</f>
        <v>0</v>
      </c>
      <c r="AR27" s="184">
        <f>IF('Indicator Data'!AR28="No Data",1,IF('Indicator Data imputation'!AR28&lt;&gt;"",1,0))</f>
        <v>0</v>
      </c>
      <c r="AS27" s="184">
        <f>IF('Indicator Data'!AS28="No Data",1,IF('Indicator Data imputation'!AS28&lt;&gt;"",1,0))</f>
        <v>0</v>
      </c>
      <c r="AT27" s="184">
        <f>IF('Indicator Data'!AT28="No Data",1,IF('Indicator Data imputation'!AT28&lt;&gt;"",1,0))</f>
        <v>0</v>
      </c>
      <c r="AU27" s="184">
        <f>IF('Indicator Data'!AU28="No Data",1,IF('Indicator Data imputation'!AU28&lt;&gt;"",1,0))</f>
        <v>0</v>
      </c>
      <c r="AV27" s="184">
        <f>IF('Indicator Data'!AV28="No Data",1,IF('Indicator Data imputation'!AV28&lt;&gt;"",1,0))</f>
        <v>0</v>
      </c>
      <c r="AW27" s="184">
        <f>IF('Indicator Data'!AW28="No Data",1,IF('Indicator Data imputation'!AW28&lt;&gt;"",1,0))</f>
        <v>0</v>
      </c>
      <c r="AX27" s="184">
        <f>IF('Indicator Data'!AX28="No Data",1,IF('Indicator Data imputation'!AX28&lt;&gt;"",1,0))</f>
        <v>0</v>
      </c>
      <c r="AY27" s="184">
        <f>IF('Indicator Data'!AY28="No Data",1,IF('Indicator Data imputation'!AY28&lt;&gt;"",1,0))</f>
        <v>0</v>
      </c>
      <c r="AZ27" s="184">
        <f>IF('Indicator Data'!AZ28="No Data",1,IF('Indicator Data imputation'!AZ28&lt;&gt;"",1,0))</f>
        <v>0</v>
      </c>
      <c r="BA27" s="184">
        <f>IF('Indicator Data'!BA28="No Data",1,IF('Indicator Data imputation'!BA28&lt;&gt;"",1,0))</f>
        <v>0</v>
      </c>
      <c r="BB27" s="184">
        <f>IF('Indicator Data'!BB28="No Data",1,IF('Indicator Data imputation'!BB28&lt;&gt;"",1,0))</f>
        <v>0</v>
      </c>
      <c r="BC27" s="184">
        <f>IF('Indicator Data'!BC28="No Data",1,IF('Indicator Data imputation'!BC28&lt;&gt;"",1,0))</f>
        <v>0</v>
      </c>
      <c r="BD27" s="184">
        <f>IF('Indicator Data'!BD28="No Data",1,IF('Indicator Data imputation'!BD28&lt;&gt;"",1,0))</f>
        <v>0</v>
      </c>
      <c r="BE27" s="184">
        <f>IF('Indicator Data'!BE28="No Data",1,IF('Indicator Data imputation'!BE28&lt;&gt;"",1,0))</f>
        <v>0</v>
      </c>
      <c r="BF27" s="184">
        <f>IF('Indicator Data'!BF28="No Data",1,IF('Indicator Data imputation'!BF28&lt;&gt;"",1,0))</f>
        <v>0</v>
      </c>
      <c r="BG27" s="184">
        <f>IF('Indicator Data'!BG28="No Data",1,IF('Indicator Data imputation'!BG28&lt;&gt;"",1,0))</f>
        <v>0</v>
      </c>
      <c r="BH27" s="184">
        <f>IF('Indicator Data'!BH28="No Data",1,IF('Indicator Data imputation'!BH28&lt;&gt;"",1,0))</f>
        <v>0</v>
      </c>
      <c r="BI27" s="184">
        <f>IF('Indicator Data'!BI28="No Data",1,IF('Indicator Data imputation'!BI28&lt;&gt;"",1,0))</f>
        <v>1</v>
      </c>
      <c r="BJ27" s="184">
        <f>IF('Indicator Data'!BJ28="No Data",1,IF('Indicator Data imputation'!BJ28&lt;&gt;"",1,0))</f>
        <v>0</v>
      </c>
      <c r="BK27" s="184">
        <f>IF('Indicator Data'!BK28="No Data",1,IF('Indicator Data imputation'!BK28&lt;&gt;"",1,0))</f>
        <v>0</v>
      </c>
      <c r="BL27" s="184">
        <f>IF('Indicator Data'!BL28="No Data",1,IF('Indicator Data imputation'!BL28&lt;&gt;"",1,0))</f>
        <v>0</v>
      </c>
      <c r="BM27" s="184">
        <f>IF('Indicator Data'!BM28="No Data",1,IF('Indicator Data imputation'!BM28&lt;&gt;"",1,0))</f>
        <v>0</v>
      </c>
      <c r="BN27" s="184">
        <f>IF('Indicator Data'!BN28="No Data",1,IF('Indicator Data imputation'!BN28&lt;&gt;"",1,0))</f>
        <v>0</v>
      </c>
      <c r="BO27" s="184">
        <f>IF('Indicator Data'!BO28="No Data",1,IF('Indicator Data imputation'!BO28&lt;&gt;"",1,0))</f>
        <v>0</v>
      </c>
      <c r="BP27" s="184">
        <f>IF('Indicator Data'!BP28="No Data",1,IF('Indicator Data imputation'!BP28&lt;&gt;"",1,0))</f>
        <v>0</v>
      </c>
      <c r="BQ27" s="184">
        <f>IF('Indicator Data'!BQ28="No Data",1,IF('Indicator Data imputation'!BQ28&lt;&gt;"",1,0))</f>
        <v>0</v>
      </c>
      <c r="BR27" s="184">
        <f>IF('Indicator Data'!BR28="No Data",1,IF('Indicator Data imputation'!BR28&lt;&gt;"",1,0))</f>
        <v>0</v>
      </c>
      <c r="BS27" s="184">
        <f>IF('Indicator Data'!BS28="No Data",1,IF('Indicator Data imputation'!BS28&lt;&gt;"",1,0))</f>
        <v>0</v>
      </c>
      <c r="BT27" s="184">
        <f>IF('Indicator Data'!BT28="No Data",1,IF('Indicator Data imputation'!BT28&lt;&gt;"",1,0))</f>
        <v>0</v>
      </c>
      <c r="BU27" s="184">
        <f>IF('Indicator Data'!BU28="No Data",1,IF('Indicator Data imputation'!BU28&lt;&gt;"",1,0))</f>
        <v>0</v>
      </c>
      <c r="BV27" s="184">
        <f>IF('Indicator Data'!BV28="No Data",1,IF('Indicator Data imputation'!BV28&lt;&gt;"",1,0))</f>
        <v>0</v>
      </c>
      <c r="BW27" s="184">
        <f>IF('Indicator Data'!BW28="No Data",1,IF('Indicator Data imputation'!BW28&lt;&gt;"",1,0))</f>
        <v>0</v>
      </c>
      <c r="BX27" s="184">
        <f>IF('Indicator Data'!BX28="No Data",1,IF('Indicator Data imputation'!BX28&lt;&gt;"",1,0))</f>
        <v>1</v>
      </c>
      <c r="BY27" s="184">
        <f>IF('Indicator Data'!BY28="No Data",1,IF('Indicator Data imputation'!BY28&lt;&gt;"",1,0))</f>
        <v>1</v>
      </c>
      <c r="BZ27" s="184">
        <f>IF('Indicator Data'!BZ28="No Data",1,IF('Indicator Data imputation'!BZ28&lt;&gt;"",1,0))</f>
        <v>0</v>
      </c>
      <c r="CA27" s="184">
        <f>IF('Indicator Data'!CA28="No Data",1,IF('Indicator Data imputation'!CA28&lt;&gt;"",1,0))</f>
        <v>0</v>
      </c>
      <c r="CB27" s="184">
        <f>IF('Indicator Data'!CB28="No Data",1,IF('Indicator Data imputation'!CB28&lt;&gt;"",1,0))</f>
        <v>0</v>
      </c>
      <c r="CC27" s="184">
        <f>IF('Indicator Data'!CC28="No Data",1,IF('Indicator Data imputation'!CC28&lt;&gt;"",1,0))</f>
        <v>0</v>
      </c>
      <c r="CD27" s="184">
        <f>IF('Indicator Data'!CD28="No Data",1,IF('Indicator Data imputation'!CD28&lt;&gt;"",1,0))</f>
        <v>0</v>
      </c>
      <c r="CE27" s="184">
        <f>IF('Indicator Data'!CE28="No Data",1,IF('Indicator Data imputation'!CE28&lt;&gt;"",1,0))</f>
        <v>0</v>
      </c>
      <c r="CF27" s="184">
        <f>IF('Indicator Data'!CF28="No Data",1,IF('Indicator Data imputation'!CF28&lt;&gt;"",1,0))</f>
        <v>0</v>
      </c>
      <c r="CG27" s="195">
        <f t="shared" si="0"/>
        <v>3</v>
      </c>
      <c r="CH27" s="196">
        <f t="shared" si="1"/>
        <v>3.7037037037037035E-2</v>
      </c>
    </row>
    <row r="28" spans="1:86" x14ac:dyDescent="0.25">
      <c r="A28" s="3" t="str">
        <f>VLOOKUP(C28,Regions!B$3:H$35,7,FALSE)</f>
        <v>South America</v>
      </c>
      <c r="B28" s="119" t="s">
        <v>14</v>
      </c>
      <c r="C28" s="102" t="s">
        <v>13</v>
      </c>
      <c r="D28" s="184">
        <f>IF('Indicator Data'!D29="No Data",1,IF('Indicator Data imputation'!D29&lt;&gt;"",1,0))</f>
        <v>0</v>
      </c>
      <c r="E28" s="184">
        <f>IF('Indicator Data'!E29="No Data",1,IF('Indicator Data imputation'!E29&lt;&gt;"",1,0))</f>
        <v>0</v>
      </c>
      <c r="F28" s="184">
        <f>IF('Indicator Data'!F29="No Data",1,IF('Indicator Data imputation'!F29&lt;&gt;"",1,0))</f>
        <v>0</v>
      </c>
      <c r="G28" s="184">
        <f>IF('Indicator Data'!G29="No Data",1,IF('Indicator Data imputation'!G29&lt;&gt;"",1,0))</f>
        <v>0</v>
      </c>
      <c r="H28" s="184">
        <f>IF('Indicator Data'!H29="No Data",1,IF('Indicator Data imputation'!H29&lt;&gt;"",1,0))</f>
        <v>0</v>
      </c>
      <c r="I28" s="184">
        <f>IF('Indicator Data'!I29="No Data",1,IF('Indicator Data imputation'!I29&lt;&gt;"",1,0))</f>
        <v>0</v>
      </c>
      <c r="J28" s="184">
        <f>IF('Indicator Data'!J29="No Data",1,IF('Indicator Data imputation'!J29&lt;&gt;"",1,0))</f>
        <v>0</v>
      </c>
      <c r="K28" s="184">
        <f>IF('Indicator Data'!K29="No Data",1,IF('Indicator Data imputation'!K29&lt;&gt;"",1,0))</f>
        <v>0</v>
      </c>
      <c r="L28" s="184">
        <f>IF('Indicator Data'!L29="No Data",1,IF('Indicator Data imputation'!L29&lt;&gt;"",1,0))</f>
        <v>0</v>
      </c>
      <c r="M28" s="184">
        <f>IF('Indicator Data'!M29="No Data",1,IF('Indicator Data imputation'!M29&lt;&gt;"",1,0))</f>
        <v>0</v>
      </c>
      <c r="N28" s="184">
        <f>IF('Indicator Data'!N29="No Data",1,IF('Indicator Data imputation'!N29&lt;&gt;"",1,0))</f>
        <v>0</v>
      </c>
      <c r="O28" s="184">
        <f>IF('Indicator Data'!O29="No Data",1,IF('Indicator Data imputation'!O29&lt;&gt;"",1,0))</f>
        <v>0</v>
      </c>
      <c r="P28" s="184">
        <f>IF('Indicator Data'!P29="No Data",1,IF('Indicator Data imputation'!P29&lt;&gt;"",1,0))</f>
        <v>1</v>
      </c>
      <c r="Q28" s="184">
        <f>IF('Indicator Data'!Q29="No Data",1,IF('Indicator Data imputation'!Q29&lt;&gt;"",1,0))</f>
        <v>0</v>
      </c>
      <c r="R28" s="184">
        <f>IF('Indicator Data'!R29="No Data",1,IF('Indicator Data imputation'!R29&lt;&gt;"",1,0))</f>
        <v>0</v>
      </c>
      <c r="S28" s="184">
        <f>IF('Indicator Data'!S29="No Data",1,IF('Indicator Data imputation'!S29&lt;&gt;"",1,0))</f>
        <v>0</v>
      </c>
      <c r="T28" s="184">
        <f>IF('Indicator Data'!T29="No Data",1,IF('Indicator Data imputation'!T29&lt;&gt;"",1,0))</f>
        <v>0</v>
      </c>
      <c r="U28" s="184">
        <f>IF('Indicator Data'!U29="No Data",1,IF('Indicator Data imputation'!U29&lt;&gt;"",1,0))</f>
        <v>0</v>
      </c>
      <c r="V28" s="184">
        <f>IF('Indicator Data'!V29="No Data",1,IF('Indicator Data imputation'!V29&lt;&gt;"",1,0))</f>
        <v>0</v>
      </c>
      <c r="W28" s="184">
        <f>IF('Indicator Data'!W29="No Data",1,IF('Indicator Data imputation'!W29&lt;&gt;"",1,0))</f>
        <v>0</v>
      </c>
      <c r="X28" s="184">
        <f>IF('Indicator Data'!X29="No Data",1,IF('Indicator Data imputation'!X29&lt;&gt;"",1,0))</f>
        <v>0</v>
      </c>
      <c r="Y28" s="184">
        <f>IF('Indicator Data'!Y29="No Data",1,IF('Indicator Data imputation'!Y29&lt;&gt;"",1,0))</f>
        <v>1</v>
      </c>
      <c r="Z28" s="184">
        <f>IF('Indicator Data'!Z29="No Data",1,IF('Indicator Data imputation'!Z29&lt;&gt;"",1,0))</f>
        <v>1</v>
      </c>
      <c r="AA28" s="184">
        <f>IF('Indicator Data'!AA29="No Data",1,IF('Indicator Data imputation'!AA29&lt;&gt;"",1,0))</f>
        <v>0</v>
      </c>
      <c r="AB28" s="184">
        <f>IF('Indicator Data'!AB29="No Data",1,IF('Indicator Data imputation'!AB29&lt;&gt;"",1,0))</f>
        <v>0</v>
      </c>
      <c r="AC28" s="184">
        <f>IF('Indicator Data'!AC29="No Data",1,IF('Indicator Data imputation'!AC29&lt;&gt;"",1,0))</f>
        <v>0</v>
      </c>
      <c r="AD28" s="184">
        <f>IF('Indicator Data'!AD29="No Data",1,IF('Indicator Data imputation'!AD29&lt;&gt;"",1,0))</f>
        <v>1</v>
      </c>
      <c r="AE28" s="184">
        <f>IF('Indicator Data'!AE29="No Data",1,IF('Indicator Data imputation'!AE29&lt;&gt;"",1,0))</f>
        <v>0</v>
      </c>
      <c r="AF28" s="184">
        <f>IF('Indicator Data'!AF29="No Data",1,IF('Indicator Data imputation'!AF29&lt;&gt;"",1,0))</f>
        <v>0</v>
      </c>
      <c r="AG28" s="184">
        <f>IF('Indicator Data'!AG29="No Data",1,IF('Indicator Data imputation'!AG29&lt;&gt;"",1,0))</f>
        <v>0</v>
      </c>
      <c r="AH28" s="184">
        <f>IF('Indicator Data'!AH29="No Data",1,IF('Indicator Data imputation'!AH29&lt;&gt;"",1,0))</f>
        <v>0</v>
      </c>
      <c r="AI28" s="184">
        <f>IF('Indicator Data'!AI29="No Data",1,IF('Indicator Data imputation'!AI29&lt;&gt;"",1,0))</f>
        <v>0</v>
      </c>
      <c r="AJ28" s="184">
        <f>IF('Indicator Data'!AJ29="No Data",1,IF('Indicator Data imputation'!AJ29&lt;&gt;"",1,0))</f>
        <v>0</v>
      </c>
      <c r="AK28" s="184">
        <f>IF('Indicator Data'!AK29="No Data",1,IF('Indicator Data imputation'!AK29&lt;&gt;"",1,0))</f>
        <v>0</v>
      </c>
      <c r="AL28" s="184">
        <f>IF('Indicator Data'!AL29="No Data",1,IF('Indicator Data imputation'!AL29&lt;&gt;"",1,0))</f>
        <v>0</v>
      </c>
      <c r="AM28" s="184">
        <f>IF('Indicator Data'!AM29="No Data",1,IF('Indicator Data imputation'!AM29&lt;&gt;"",1,0))</f>
        <v>0</v>
      </c>
      <c r="AN28" s="184">
        <f>IF('Indicator Data'!AN29="No Data",1,IF('Indicator Data imputation'!AN29&lt;&gt;"",1,0))</f>
        <v>0</v>
      </c>
      <c r="AO28" s="184">
        <f>IF('Indicator Data'!AO29="No Data",1,IF('Indicator Data imputation'!AO29&lt;&gt;"",1,0))</f>
        <v>0</v>
      </c>
      <c r="AP28" s="184">
        <f>IF('Indicator Data'!AP29="No Data",1,IF('Indicator Data imputation'!AP29&lt;&gt;"",1,0))</f>
        <v>0</v>
      </c>
      <c r="AQ28" s="184">
        <f>IF('Indicator Data'!AQ29="No Data",1,IF('Indicator Data imputation'!AQ29&lt;&gt;"",1,0))</f>
        <v>0</v>
      </c>
      <c r="AR28" s="184">
        <f>IF('Indicator Data'!AR29="No Data",1,IF('Indicator Data imputation'!AR29&lt;&gt;"",1,0))</f>
        <v>0</v>
      </c>
      <c r="AS28" s="184">
        <f>IF('Indicator Data'!AS29="No Data",1,IF('Indicator Data imputation'!AS29&lt;&gt;"",1,0))</f>
        <v>0</v>
      </c>
      <c r="AT28" s="184">
        <f>IF('Indicator Data'!AT29="No Data",1,IF('Indicator Data imputation'!AT29&lt;&gt;"",1,0))</f>
        <v>1</v>
      </c>
      <c r="AU28" s="184">
        <f>IF('Indicator Data'!AU29="No Data",1,IF('Indicator Data imputation'!AU29&lt;&gt;"",1,0))</f>
        <v>0</v>
      </c>
      <c r="AV28" s="184">
        <f>IF('Indicator Data'!AV29="No Data",1,IF('Indicator Data imputation'!AV29&lt;&gt;"",1,0))</f>
        <v>0</v>
      </c>
      <c r="AW28" s="184">
        <f>IF('Indicator Data'!AW29="No Data",1,IF('Indicator Data imputation'!AW29&lt;&gt;"",1,0))</f>
        <v>0</v>
      </c>
      <c r="AX28" s="184">
        <f>IF('Indicator Data'!AX29="No Data",1,IF('Indicator Data imputation'!AX29&lt;&gt;"",1,0))</f>
        <v>0</v>
      </c>
      <c r="AY28" s="184">
        <f>IF('Indicator Data'!AY29="No Data",1,IF('Indicator Data imputation'!AY29&lt;&gt;"",1,0))</f>
        <v>0</v>
      </c>
      <c r="AZ28" s="184">
        <f>IF('Indicator Data'!AZ29="No Data",1,IF('Indicator Data imputation'!AZ29&lt;&gt;"",1,0))</f>
        <v>0</v>
      </c>
      <c r="BA28" s="184">
        <f>IF('Indicator Data'!BA29="No Data",1,IF('Indicator Data imputation'!BA29&lt;&gt;"",1,0))</f>
        <v>0</v>
      </c>
      <c r="BB28" s="184">
        <f>IF('Indicator Data'!BB29="No Data",1,IF('Indicator Data imputation'!BB29&lt;&gt;"",1,0))</f>
        <v>0</v>
      </c>
      <c r="BC28" s="184">
        <f>IF('Indicator Data'!BC29="No Data",1,IF('Indicator Data imputation'!BC29&lt;&gt;"",1,0))</f>
        <v>0</v>
      </c>
      <c r="BD28" s="184">
        <f>IF('Indicator Data'!BD29="No Data",1,IF('Indicator Data imputation'!BD29&lt;&gt;"",1,0))</f>
        <v>0</v>
      </c>
      <c r="BE28" s="184">
        <f>IF('Indicator Data'!BE29="No Data",1,IF('Indicator Data imputation'!BE29&lt;&gt;"",1,0))</f>
        <v>0</v>
      </c>
      <c r="BF28" s="184">
        <f>IF('Indicator Data'!BF29="No Data",1,IF('Indicator Data imputation'!BF29&lt;&gt;"",1,0))</f>
        <v>0</v>
      </c>
      <c r="BG28" s="184">
        <f>IF('Indicator Data'!BG29="No Data",1,IF('Indicator Data imputation'!BG29&lt;&gt;"",1,0))</f>
        <v>0</v>
      </c>
      <c r="BH28" s="184">
        <f>IF('Indicator Data'!BH29="No Data",1,IF('Indicator Data imputation'!BH29&lt;&gt;"",1,0))</f>
        <v>0</v>
      </c>
      <c r="BI28" s="184">
        <f>IF('Indicator Data'!BI29="No Data",1,IF('Indicator Data imputation'!BI29&lt;&gt;"",1,0))</f>
        <v>0</v>
      </c>
      <c r="BJ28" s="184">
        <f>IF('Indicator Data'!BJ29="No Data",1,IF('Indicator Data imputation'!BJ29&lt;&gt;"",1,0))</f>
        <v>0</v>
      </c>
      <c r="BK28" s="184">
        <f>IF('Indicator Data'!BK29="No Data",1,IF('Indicator Data imputation'!BK29&lt;&gt;"",1,0))</f>
        <v>0</v>
      </c>
      <c r="BL28" s="184">
        <f>IF('Indicator Data'!BL29="No Data",1,IF('Indicator Data imputation'!BL29&lt;&gt;"",1,0))</f>
        <v>0</v>
      </c>
      <c r="BM28" s="184">
        <f>IF('Indicator Data'!BM29="No Data",1,IF('Indicator Data imputation'!BM29&lt;&gt;"",1,0))</f>
        <v>0</v>
      </c>
      <c r="BN28" s="184">
        <f>IF('Indicator Data'!BN29="No Data",1,IF('Indicator Data imputation'!BN29&lt;&gt;"",1,0))</f>
        <v>0</v>
      </c>
      <c r="BO28" s="184">
        <f>IF('Indicator Data'!BO29="No Data",1,IF('Indicator Data imputation'!BO29&lt;&gt;"",1,0))</f>
        <v>0</v>
      </c>
      <c r="BP28" s="184">
        <f>IF('Indicator Data'!BP29="No Data",1,IF('Indicator Data imputation'!BP29&lt;&gt;"",1,0))</f>
        <v>0</v>
      </c>
      <c r="BQ28" s="184">
        <f>IF('Indicator Data'!BQ29="No Data",1,IF('Indicator Data imputation'!BQ29&lt;&gt;"",1,0))</f>
        <v>0</v>
      </c>
      <c r="BR28" s="184">
        <f>IF('Indicator Data'!BR29="No Data",1,IF('Indicator Data imputation'!BR29&lt;&gt;"",1,0))</f>
        <v>0</v>
      </c>
      <c r="BS28" s="184">
        <f>IF('Indicator Data'!BS29="No Data",1,IF('Indicator Data imputation'!BS29&lt;&gt;"",1,0))</f>
        <v>0</v>
      </c>
      <c r="BT28" s="184">
        <f>IF('Indicator Data'!BT29="No Data",1,IF('Indicator Data imputation'!BT29&lt;&gt;"",1,0))</f>
        <v>0</v>
      </c>
      <c r="BU28" s="184">
        <f>IF('Indicator Data'!BU29="No Data",1,IF('Indicator Data imputation'!BU29&lt;&gt;"",1,0))</f>
        <v>0</v>
      </c>
      <c r="BV28" s="184">
        <f>IF('Indicator Data'!BV29="No Data",1,IF('Indicator Data imputation'!BV29&lt;&gt;"",1,0))</f>
        <v>0</v>
      </c>
      <c r="BW28" s="184">
        <f>IF('Indicator Data'!BW29="No Data",1,IF('Indicator Data imputation'!BW29&lt;&gt;"",1,0))</f>
        <v>0</v>
      </c>
      <c r="BX28" s="184">
        <f>IF('Indicator Data'!BX29="No Data",1,IF('Indicator Data imputation'!BX29&lt;&gt;"",1,0))</f>
        <v>0</v>
      </c>
      <c r="BY28" s="184">
        <f>IF('Indicator Data'!BY29="No Data",1,IF('Indicator Data imputation'!BY29&lt;&gt;"",1,0))</f>
        <v>0</v>
      </c>
      <c r="BZ28" s="184">
        <f>IF('Indicator Data'!BZ29="No Data",1,IF('Indicator Data imputation'!BZ29&lt;&gt;"",1,0))</f>
        <v>0</v>
      </c>
      <c r="CA28" s="184">
        <f>IF('Indicator Data'!CA29="No Data",1,IF('Indicator Data imputation'!CA29&lt;&gt;"",1,0))</f>
        <v>0</v>
      </c>
      <c r="CB28" s="184">
        <f>IF('Indicator Data'!CB29="No Data",1,IF('Indicator Data imputation'!CB29&lt;&gt;"",1,0))</f>
        <v>0</v>
      </c>
      <c r="CC28" s="184">
        <f>IF('Indicator Data'!CC29="No Data",1,IF('Indicator Data imputation'!CC29&lt;&gt;"",1,0))</f>
        <v>0</v>
      </c>
      <c r="CD28" s="184">
        <f>IF('Indicator Data'!CD29="No Data",1,IF('Indicator Data imputation'!CD29&lt;&gt;"",1,0))</f>
        <v>0</v>
      </c>
      <c r="CE28" s="184">
        <f>IF('Indicator Data'!CE29="No Data",1,IF('Indicator Data imputation'!CE29&lt;&gt;"",1,0))</f>
        <v>0</v>
      </c>
      <c r="CF28" s="184">
        <f>IF('Indicator Data'!CF29="No Data",1,IF('Indicator Data imputation'!CF29&lt;&gt;"",1,0))</f>
        <v>0</v>
      </c>
      <c r="CG28" s="195">
        <f t="shared" si="0"/>
        <v>5</v>
      </c>
      <c r="CH28" s="196">
        <f t="shared" si="1"/>
        <v>6.1728395061728392E-2</v>
      </c>
    </row>
    <row r="29" spans="1:86" x14ac:dyDescent="0.25">
      <c r="A29" s="3" t="str">
        <f>VLOOKUP(C29,Regions!B$3:H$35,7,FALSE)</f>
        <v>South America</v>
      </c>
      <c r="B29" s="119" t="s">
        <v>16</v>
      </c>
      <c r="C29" s="102" t="s">
        <v>15</v>
      </c>
      <c r="D29" s="184">
        <f>IF('Indicator Data'!D30="No Data",1,IF('Indicator Data imputation'!D30&lt;&gt;"",1,0))</f>
        <v>0</v>
      </c>
      <c r="E29" s="184">
        <f>IF('Indicator Data'!E30="No Data",1,IF('Indicator Data imputation'!E30&lt;&gt;"",1,0))</f>
        <v>0</v>
      </c>
      <c r="F29" s="184">
        <f>IF('Indicator Data'!F30="No Data",1,IF('Indicator Data imputation'!F30&lt;&gt;"",1,0))</f>
        <v>0</v>
      </c>
      <c r="G29" s="184">
        <f>IF('Indicator Data'!G30="No Data",1,IF('Indicator Data imputation'!G30&lt;&gt;"",1,0))</f>
        <v>0</v>
      </c>
      <c r="H29" s="184">
        <f>IF('Indicator Data'!H30="No Data",1,IF('Indicator Data imputation'!H30&lt;&gt;"",1,0))</f>
        <v>0</v>
      </c>
      <c r="I29" s="184">
        <f>IF('Indicator Data'!I30="No Data",1,IF('Indicator Data imputation'!I30&lt;&gt;"",1,0))</f>
        <v>0</v>
      </c>
      <c r="J29" s="184">
        <f>IF('Indicator Data'!J30="No Data",1,IF('Indicator Data imputation'!J30&lt;&gt;"",1,0))</f>
        <v>0</v>
      </c>
      <c r="K29" s="184">
        <f>IF('Indicator Data'!K30="No Data",1,IF('Indicator Data imputation'!K30&lt;&gt;"",1,0))</f>
        <v>0</v>
      </c>
      <c r="L29" s="184">
        <f>IF('Indicator Data'!L30="No Data",1,IF('Indicator Data imputation'!L30&lt;&gt;"",1,0))</f>
        <v>0</v>
      </c>
      <c r="M29" s="184">
        <f>IF('Indicator Data'!M30="No Data",1,IF('Indicator Data imputation'!M30&lt;&gt;"",1,0))</f>
        <v>0</v>
      </c>
      <c r="N29" s="184">
        <f>IF('Indicator Data'!N30="No Data",1,IF('Indicator Data imputation'!N30&lt;&gt;"",1,0))</f>
        <v>0</v>
      </c>
      <c r="O29" s="184">
        <f>IF('Indicator Data'!O30="No Data",1,IF('Indicator Data imputation'!O30&lt;&gt;"",1,0))</f>
        <v>0</v>
      </c>
      <c r="P29" s="184">
        <f>IF('Indicator Data'!P30="No Data",1,IF('Indicator Data imputation'!P30&lt;&gt;"",1,0))</f>
        <v>0</v>
      </c>
      <c r="Q29" s="184">
        <f>IF('Indicator Data'!Q30="No Data",1,IF('Indicator Data imputation'!Q30&lt;&gt;"",1,0))</f>
        <v>0</v>
      </c>
      <c r="R29" s="184">
        <f>IF('Indicator Data'!R30="No Data",1,IF('Indicator Data imputation'!R30&lt;&gt;"",1,0))</f>
        <v>0</v>
      </c>
      <c r="S29" s="184">
        <f>IF('Indicator Data'!S30="No Data",1,IF('Indicator Data imputation'!S30&lt;&gt;"",1,0))</f>
        <v>0</v>
      </c>
      <c r="T29" s="184">
        <f>IF('Indicator Data'!T30="No Data",1,IF('Indicator Data imputation'!T30&lt;&gt;"",1,0))</f>
        <v>0</v>
      </c>
      <c r="U29" s="184">
        <f>IF('Indicator Data'!U30="No Data",1,IF('Indicator Data imputation'!U30&lt;&gt;"",1,0))</f>
        <v>0</v>
      </c>
      <c r="V29" s="184">
        <f>IF('Indicator Data'!V30="No Data",1,IF('Indicator Data imputation'!V30&lt;&gt;"",1,0))</f>
        <v>0</v>
      </c>
      <c r="W29" s="184">
        <f>IF('Indicator Data'!W30="No Data",1,IF('Indicator Data imputation'!W30&lt;&gt;"",1,0))</f>
        <v>0</v>
      </c>
      <c r="X29" s="184">
        <f>IF('Indicator Data'!X30="No Data",1,IF('Indicator Data imputation'!X30&lt;&gt;"",1,0))</f>
        <v>0</v>
      </c>
      <c r="Y29" s="184">
        <f>IF('Indicator Data'!Y30="No Data",1,IF('Indicator Data imputation'!Y30&lt;&gt;"",1,0))</f>
        <v>0</v>
      </c>
      <c r="Z29" s="184">
        <f>IF('Indicator Data'!Z30="No Data",1,IF('Indicator Data imputation'!Z30&lt;&gt;"",1,0))</f>
        <v>0</v>
      </c>
      <c r="AA29" s="184">
        <f>IF('Indicator Data'!AA30="No Data",1,IF('Indicator Data imputation'!AA30&lt;&gt;"",1,0))</f>
        <v>0</v>
      </c>
      <c r="AB29" s="184">
        <f>IF('Indicator Data'!AB30="No Data",1,IF('Indicator Data imputation'!AB30&lt;&gt;"",1,0))</f>
        <v>0</v>
      </c>
      <c r="AC29" s="184">
        <f>IF('Indicator Data'!AC30="No Data",1,IF('Indicator Data imputation'!AC30&lt;&gt;"",1,0))</f>
        <v>0</v>
      </c>
      <c r="AD29" s="184">
        <f>IF('Indicator Data'!AD30="No Data",1,IF('Indicator Data imputation'!AD30&lt;&gt;"",1,0))</f>
        <v>0</v>
      </c>
      <c r="AE29" s="184">
        <f>IF('Indicator Data'!AE30="No Data",1,IF('Indicator Data imputation'!AE30&lt;&gt;"",1,0))</f>
        <v>0</v>
      </c>
      <c r="AF29" s="184">
        <f>IF('Indicator Data'!AF30="No Data",1,IF('Indicator Data imputation'!AF30&lt;&gt;"",1,0))</f>
        <v>0</v>
      </c>
      <c r="AG29" s="184">
        <f>IF('Indicator Data'!AG30="No Data",1,IF('Indicator Data imputation'!AG30&lt;&gt;"",1,0))</f>
        <v>0</v>
      </c>
      <c r="AH29" s="184">
        <f>IF('Indicator Data'!AH30="No Data",1,IF('Indicator Data imputation'!AH30&lt;&gt;"",1,0))</f>
        <v>0</v>
      </c>
      <c r="AI29" s="184">
        <f>IF('Indicator Data'!AI30="No Data",1,IF('Indicator Data imputation'!AI30&lt;&gt;"",1,0))</f>
        <v>0</v>
      </c>
      <c r="AJ29" s="184">
        <f>IF('Indicator Data'!AJ30="No Data",1,IF('Indicator Data imputation'!AJ30&lt;&gt;"",1,0))</f>
        <v>0</v>
      </c>
      <c r="AK29" s="184">
        <f>IF('Indicator Data'!AK30="No Data",1,IF('Indicator Data imputation'!AK30&lt;&gt;"",1,0))</f>
        <v>0</v>
      </c>
      <c r="AL29" s="184">
        <f>IF('Indicator Data'!AL30="No Data",1,IF('Indicator Data imputation'!AL30&lt;&gt;"",1,0))</f>
        <v>0</v>
      </c>
      <c r="AM29" s="184">
        <f>IF('Indicator Data'!AM30="No Data",1,IF('Indicator Data imputation'!AM30&lt;&gt;"",1,0))</f>
        <v>0</v>
      </c>
      <c r="AN29" s="184">
        <f>IF('Indicator Data'!AN30="No Data",1,IF('Indicator Data imputation'!AN30&lt;&gt;"",1,0))</f>
        <v>0</v>
      </c>
      <c r="AO29" s="184">
        <f>IF('Indicator Data'!AO30="No Data",1,IF('Indicator Data imputation'!AO30&lt;&gt;"",1,0))</f>
        <v>0</v>
      </c>
      <c r="AP29" s="184">
        <f>IF('Indicator Data'!AP30="No Data",1,IF('Indicator Data imputation'!AP30&lt;&gt;"",1,0))</f>
        <v>0</v>
      </c>
      <c r="AQ29" s="184">
        <f>IF('Indicator Data'!AQ30="No Data",1,IF('Indicator Data imputation'!AQ30&lt;&gt;"",1,0))</f>
        <v>0</v>
      </c>
      <c r="AR29" s="184">
        <f>IF('Indicator Data'!AR30="No Data",1,IF('Indicator Data imputation'!AR30&lt;&gt;"",1,0))</f>
        <v>0</v>
      </c>
      <c r="AS29" s="184">
        <f>IF('Indicator Data'!AS30="No Data",1,IF('Indicator Data imputation'!AS30&lt;&gt;"",1,0))</f>
        <v>0</v>
      </c>
      <c r="AT29" s="184">
        <f>IF('Indicator Data'!AT30="No Data",1,IF('Indicator Data imputation'!AT30&lt;&gt;"",1,0))</f>
        <v>0</v>
      </c>
      <c r="AU29" s="184">
        <f>IF('Indicator Data'!AU30="No Data",1,IF('Indicator Data imputation'!AU30&lt;&gt;"",1,0))</f>
        <v>0</v>
      </c>
      <c r="AV29" s="184">
        <f>IF('Indicator Data'!AV30="No Data",1,IF('Indicator Data imputation'!AV30&lt;&gt;"",1,0))</f>
        <v>0</v>
      </c>
      <c r="AW29" s="184">
        <f>IF('Indicator Data'!AW30="No Data",1,IF('Indicator Data imputation'!AW30&lt;&gt;"",1,0))</f>
        <v>0</v>
      </c>
      <c r="AX29" s="184">
        <f>IF('Indicator Data'!AX30="No Data",1,IF('Indicator Data imputation'!AX30&lt;&gt;"",1,0))</f>
        <v>0</v>
      </c>
      <c r="AY29" s="184">
        <f>IF('Indicator Data'!AY30="No Data",1,IF('Indicator Data imputation'!AY30&lt;&gt;"",1,0))</f>
        <v>0</v>
      </c>
      <c r="AZ29" s="184">
        <f>IF('Indicator Data'!AZ30="No Data",1,IF('Indicator Data imputation'!AZ30&lt;&gt;"",1,0))</f>
        <v>0</v>
      </c>
      <c r="BA29" s="184">
        <f>IF('Indicator Data'!BA30="No Data",1,IF('Indicator Data imputation'!BA30&lt;&gt;"",1,0))</f>
        <v>0</v>
      </c>
      <c r="BB29" s="184">
        <f>IF('Indicator Data'!BB30="No Data",1,IF('Indicator Data imputation'!BB30&lt;&gt;"",1,0))</f>
        <v>0</v>
      </c>
      <c r="BC29" s="184">
        <f>IF('Indicator Data'!BC30="No Data",1,IF('Indicator Data imputation'!BC30&lt;&gt;"",1,0))</f>
        <v>0</v>
      </c>
      <c r="BD29" s="184">
        <f>IF('Indicator Data'!BD30="No Data",1,IF('Indicator Data imputation'!BD30&lt;&gt;"",1,0))</f>
        <v>0</v>
      </c>
      <c r="BE29" s="184">
        <f>IF('Indicator Data'!BE30="No Data",1,IF('Indicator Data imputation'!BE30&lt;&gt;"",1,0))</f>
        <v>0</v>
      </c>
      <c r="BF29" s="184">
        <f>IF('Indicator Data'!BF30="No Data",1,IF('Indicator Data imputation'!BF30&lt;&gt;"",1,0))</f>
        <v>0</v>
      </c>
      <c r="BG29" s="184">
        <f>IF('Indicator Data'!BG30="No Data",1,IF('Indicator Data imputation'!BG30&lt;&gt;"",1,0))</f>
        <v>0</v>
      </c>
      <c r="BH29" s="184">
        <f>IF('Indicator Data'!BH30="No Data",1,IF('Indicator Data imputation'!BH30&lt;&gt;"",1,0))</f>
        <v>0</v>
      </c>
      <c r="BI29" s="184">
        <f>IF('Indicator Data'!BI30="No Data",1,IF('Indicator Data imputation'!BI30&lt;&gt;"",1,0))</f>
        <v>0</v>
      </c>
      <c r="BJ29" s="184">
        <f>IF('Indicator Data'!BJ30="No Data",1,IF('Indicator Data imputation'!BJ30&lt;&gt;"",1,0))</f>
        <v>0</v>
      </c>
      <c r="BK29" s="184">
        <f>IF('Indicator Data'!BK30="No Data",1,IF('Indicator Data imputation'!BK30&lt;&gt;"",1,0))</f>
        <v>0</v>
      </c>
      <c r="BL29" s="184">
        <f>IF('Indicator Data'!BL30="No Data",1,IF('Indicator Data imputation'!BL30&lt;&gt;"",1,0))</f>
        <v>0</v>
      </c>
      <c r="BM29" s="184">
        <f>IF('Indicator Data'!BM30="No Data",1,IF('Indicator Data imputation'!BM30&lt;&gt;"",1,0))</f>
        <v>0</v>
      </c>
      <c r="BN29" s="184">
        <f>IF('Indicator Data'!BN30="No Data",1,IF('Indicator Data imputation'!BN30&lt;&gt;"",1,0))</f>
        <v>0</v>
      </c>
      <c r="BO29" s="184">
        <f>IF('Indicator Data'!BO30="No Data",1,IF('Indicator Data imputation'!BO30&lt;&gt;"",1,0))</f>
        <v>0</v>
      </c>
      <c r="BP29" s="184">
        <f>IF('Indicator Data'!BP30="No Data",1,IF('Indicator Data imputation'!BP30&lt;&gt;"",1,0))</f>
        <v>0</v>
      </c>
      <c r="BQ29" s="184">
        <f>IF('Indicator Data'!BQ30="No Data",1,IF('Indicator Data imputation'!BQ30&lt;&gt;"",1,0))</f>
        <v>0</v>
      </c>
      <c r="BR29" s="184">
        <f>IF('Indicator Data'!BR30="No Data",1,IF('Indicator Data imputation'!BR30&lt;&gt;"",1,0))</f>
        <v>0</v>
      </c>
      <c r="BS29" s="184">
        <f>IF('Indicator Data'!BS30="No Data",1,IF('Indicator Data imputation'!BS30&lt;&gt;"",1,0))</f>
        <v>0</v>
      </c>
      <c r="BT29" s="184">
        <f>IF('Indicator Data'!BT30="No Data",1,IF('Indicator Data imputation'!BT30&lt;&gt;"",1,0))</f>
        <v>0</v>
      </c>
      <c r="BU29" s="184">
        <f>IF('Indicator Data'!BU30="No Data",1,IF('Indicator Data imputation'!BU30&lt;&gt;"",1,0))</f>
        <v>0</v>
      </c>
      <c r="BV29" s="184">
        <f>IF('Indicator Data'!BV30="No Data",1,IF('Indicator Data imputation'!BV30&lt;&gt;"",1,0))</f>
        <v>0</v>
      </c>
      <c r="BW29" s="184">
        <f>IF('Indicator Data'!BW30="No Data",1,IF('Indicator Data imputation'!BW30&lt;&gt;"",1,0))</f>
        <v>0</v>
      </c>
      <c r="BX29" s="184">
        <f>IF('Indicator Data'!BX30="No Data",1,IF('Indicator Data imputation'!BX30&lt;&gt;"",1,0))</f>
        <v>0</v>
      </c>
      <c r="BY29" s="184">
        <f>IF('Indicator Data'!BY30="No Data",1,IF('Indicator Data imputation'!BY30&lt;&gt;"",1,0))</f>
        <v>0</v>
      </c>
      <c r="BZ29" s="184">
        <f>IF('Indicator Data'!BZ30="No Data",1,IF('Indicator Data imputation'!BZ30&lt;&gt;"",1,0))</f>
        <v>0</v>
      </c>
      <c r="CA29" s="184">
        <f>IF('Indicator Data'!CA30="No Data",1,IF('Indicator Data imputation'!CA30&lt;&gt;"",1,0))</f>
        <v>0</v>
      </c>
      <c r="CB29" s="184">
        <f>IF('Indicator Data'!CB30="No Data",1,IF('Indicator Data imputation'!CB30&lt;&gt;"",1,0))</f>
        <v>0</v>
      </c>
      <c r="CC29" s="184">
        <f>IF('Indicator Data'!CC30="No Data",1,IF('Indicator Data imputation'!CC30&lt;&gt;"",1,0))</f>
        <v>0</v>
      </c>
      <c r="CD29" s="184">
        <f>IF('Indicator Data'!CD30="No Data",1,IF('Indicator Data imputation'!CD30&lt;&gt;"",1,0))</f>
        <v>0</v>
      </c>
      <c r="CE29" s="184">
        <f>IF('Indicator Data'!CE30="No Data",1,IF('Indicator Data imputation'!CE30&lt;&gt;"",1,0))</f>
        <v>0</v>
      </c>
      <c r="CF29" s="184">
        <f>IF('Indicator Data'!CF30="No Data",1,IF('Indicator Data imputation'!CF30&lt;&gt;"",1,0))</f>
        <v>0</v>
      </c>
      <c r="CG29" s="195">
        <f t="shared" si="0"/>
        <v>0</v>
      </c>
      <c r="CH29" s="196">
        <f t="shared" si="1"/>
        <v>0</v>
      </c>
    </row>
    <row r="30" spans="1:86" x14ac:dyDescent="0.25">
      <c r="A30" s="3" t="str">
        <f>VLOOKUP(C30,Regions!B$3:H$35,7,FALSE)</f>
        <v>South America</v>
      </c>
      <c r="B30" s="119" t="s">
        <v>26</v>
      </c>
      <c r="C30" s="102" t="s">
        <v>25</v>
      </c>
      <c r="D30" s="184">
        <f>IF('Indicator Data'!D31="No Data",1,IF('Indicator Data imputation'!D31&lt;&gt;"",1,0))</f>
        <v>0</v>
      </c>
      <c r="E30" s="184">
        <f>IF('Indicator Data'!E31="No Data",1,IF('Indicator Data imputation'!E31&lt;&gt;"",1,0))</f>
        <v>0</v>
      </c>
      <c r="F30" s="184">
        <f>IF('Indicator Data'!F31="No Data",1,IF('Indicator Data imputation'!F31&lt;&gt;"",1,0))</f>
        <v>0</v>
      </c>
      <c r="G30" s="184">
        <f>IF('Indicator Data'!G31="No Data",1,IF('Indicator Data imputation'!G31&lt;&gt;"",1,0))</f>
        <v>0</v>
      </c>
      <c r="H30" s="184">
        <f>IF('Indicator Data'!H31="No Data",1,IF('Indicator Data imputation'!H31&lt;&gt;"",1,0))</f>
        <v>0</v>
      </c>
      <c r="I30" s="184">
        <f>IF('Indicator Data'!I31="No Data",1,IF('Indicator Data imputation'!I31&lt;&gt;"",1,0))</f>
        <v>0</v>
      </c>
      <c r="J30" s="184">
        <f>IF('Indicator Data'!J31="No Data",1,IF('Indicator Data imputation'!J31&lt;&gt;"",1,0))</f>
        <v>0</v>
      </c>
      <c r="K30" s="184">
        <f>IF('Indicator Data'!K31="No Data",1,IF('Indicator Data imputation'!K31&lt;&gt;"",1,0))</f>
        <v>0</v>
      </c>
      <c r="L30" s="184">
        <f>IF('Indicator Data'!L31="No Data",1,IF('Indicator Data imputation'!L31&lt;&gt;"",1,0))</f>
        <v>0</v>
      </c>
      <c r="M30" s="184">
        <f>IF('Indicator Data'!M31="No Data",1,IF('Indicator Data imputation'!M31&lt;&gt;"",1,0))</f>
        <v>0</v>
      </c>
      <c r="N30" s="184">
        <f>IF('Indicator Data'!N31="No Data",1,IF('Indicator Data imputation'!N31&lt;&gt;"",1,0))</f>
        <v>0</v>
      </c>
      <c r="O30" s="184">
        <f>IF('Indicator Data'!O31="No Data",1,IF('Indicator Data imputation'!O31&lt;&gt;"",1,0))</f>
        <v>0</v>
      </c>
      <c r="P30" s="184">
        <f>IF('Indicator Data'!P31="No Data",1,IF('Indicator Data imputation'!P31&lt;&gt;"",1,0))</f>
        <v>1</v>
      </c>
      <c r="Q30" s="184">
        <f>IF('Indicator Data'!Q31="No Data",1,IF('Indicator Data imputation'!Q31&lt;&gt;"",1,0))</f>
        <v>0</v>
      </c>
      <c r="R30" s="184">
        <f>IF('Indicator Data'!R31="No Data",1,IF('Indicator Data imputation'!R31&lt;&gt;"",1,0))</f>
        <v>0</v>
      </c>
      <c r="S30" s="184">
        <f>IF('Indicator Data'!S31="No Data",1,IF('Indicator Data imputation'!S31&lt;&gt;"",1,0))</f>
        <v>0</v>
      </c>
      <c r="T30" s="184">
        <f>IF('Indicator Data'!T31="No Data",1,IF('Indicator Data imputation'!T31&lt;&gt;"",1,0))</f>
        <v>0</v>
      </c>
      <c r="U30" s="184">
        <f>IF('Indicator Data'!U31="No Data",1,IF('Indicator Data imputation'!U31&lt;&gt;"",1,0))</f>
        <v>0</v>
      </c>
      <c r="V30" s="184">
        <f>IF('Indicator Data'!V31="No Data",1,IF('Indicator Data imputation'!V31&lt;&gt;"",1,0))</f>
        <v>0</v>
      </c>
      <c r="W30" s="184">
        <f>IF('Indicator Data'!W31="No Data",1,IF('Indicator Data imputation'!W31&lt;&gt;"",1,0))</f>
        <v>0</v>
      </c>
      <c r="X30" s="184">
        <f>IF('Indicator Data'!X31="No Data",1,IF('Indicator Data imputation'!X31&lt;&gt;"",1,0))</f>
        <v>0</v>
      </c>
      <c r="Y30" s="184">
        <f>IF('Indicator Data'!Y31="No Data",1,IF('Indicator Data imputation'!Y31&lt;&gt;"",1,0))</f>
        <v>0</v>
      </c>
      <c r="Z30" s="184">
        <f>IF('Indicator Data'!Z31="No Data",1,IF('Indicator Data imputation'!Z31&lt;&gt;"",1,0))</f>
        <v>0</v>
      </c>
      <c r="AA30" s="184">
        <f>IF('Indicator Data'!AA31="No Data",1,IF('Indicator Data imputation'!AA31&lt;&gt;"",1,0))</f>
        <v>0</v>
      </c>
      <c r="AB30" s="184">
        <f>IF('Indicator Data'!AB31="No Data",1,IF('Indicator Data imputation'!AB31&lt;&gt;"",1,0))</f>
        <v>0</v>
      </c>
      <c r="AC30" s="184">
        <f>IF('Indicator Data'!AC31="No Data",1,IF('Indicator Data imputation'!AC31&lt;&gt;"",1,0))</f>
        <v>0</v>
      </c>
      <c r="AD30" s="184">
        <f>IF('Indicator Data'!AD31="No Data",1,IF('Indicator Data imputation'!AD31&lt;&gt;"",1,0))</f>
        <v>0</v>
      </c>
      <c r="AE30" s="184">
        <f>IF('Indicator Data'!AE31="No Data",1,IF('Indicator Data imputation'!AE31&lt;&gt;"",1,0))</f>
        <v>0</v>
      </c>
      <c r="AF30" s="184">
        <f>IF('Indicator Data'!AF31="No Data",1,IF('Indicator Data imputation'!AF31&lt;&gt;"",1,0))</f>
        <v>0</v>
      </c>
      <c r="AG30" s="184">
        <f>IF('Indicator Data'!AG31="No Data",1,IF('Indicator Data imputation'!AG31&lt;&gt;"",1,0))</f>
        <v>0</v>
      </c>
      <c r="AH30" s="184">
        <f>IF('Indicator Data'!AH31="No Data",1,IF('Indicator Data imputation'!AH31&lt;&gt;"",1,0))</f>
        <v>0</v>
      </c>
      <c r="AI30" s="184">
        <f>IF('Indicator Data'!AI31="No Data",1,IF('Indicator Data imputation'!AI31&lt;&gt;"",1,0))</f>
        <v>0</v>
      </c>
      <c r="AJ30" s="184">
        <f>IF('Indicator Data'!AJ31="No Data",1,IF('Indicator Data imputation'!AJ31&lt;&gt;"",1,0))</f>
        <v>0</v>
      </c>
      <c r="AK30" s="184">
        <f>IF('Indicator Data'!AK31="No Data",1,IF('Indicator Data imputation'!AK31&lt;&gt;"",1,0))</f>
        <v>0</v>
      </c>
      <c r="AL30" s="184">
        <f>IF('Indicator Data'!AL31="No Data",1,IF('Indicator Data imputation'!AL31&lt;&gt;"",1,0))</f>
        <v>0</v>
      </c>
      <c r="AM30" s="184">
        <f>IF('Indicator Data'!AM31="No Data",1,IF('Indicator Data imputation'!AM31&lt;&gt;"",1,0))</f>
        <v>0</v>
      </c>
      <c r="AN30" s="184">
        <f>IF('Indicator Data'!AN31="No Data",1,IF('Indicator Data imputation'!AN31&lt;&gt;"",1,0))</f>
        <v>0</v>
      </c>
      <c r="AO30" s="184">
        <f>IF('Indicator Data'!AO31="No Data",1,IF('Indicator Data imputation'!AO31&lt;&gt;"",1,0))</f>
        <v>0</v>
      </c>
      <c r="AP30" s="184">
        <f>IF('Indicator Data'!AP31="No Data",1,IF('Indicator Data imputation'!AP31&lt;&gt;"",1,0))</f>
        <v>0</v>
      </c>
      <c r="AQ30" s="184">
        <f>IF('Indicator Data'!AQ31="No Data",1,IF('Indicator Data imputation'!AQ31&lt;&gt;"",1,0))</f>
        <v>0</v>
      </c>
      <c r="AR30" s="184">
        <f>IF('Indicator Data'!AR31="No Data",1,IF('Indicator Data imputation'!AR31&lt;&gt;"",1,0))</f>
        <v>0</v>
      </c>
      <c r="AS30" s="184">
        <f>IF('Indicator Data'!AS31="No Data",1,IF('Indicator Data imputation'!AS31&lt;&gt;"",1,0))</f>
        <v>0</v>
      </c>
      <c r="AT30" s="184">
        <f>IF('Indicator Data'!AT31="No Data",1,IF('Indicator Data imputation'!AT31&lt;&gt;"",1,0))</f>
        <v>0</v>
      </c>
      <c r="AU30" s="184">
        <f>IF('Indicator Data'!AU31="No Data",1,IF('Indicator Data imputation'!AU31&lt;&gt;"",1,0))</f>
        <v>0</v>
      </c>
      <c r="AV30" s="184">
        <f>IF('Indicator Data'!AV31="No Data",1,IF('Indicator Data imputation'!AV31&lt;&gt;"",1,0))</f>
        <v>0</v>
      </c>
      <c r="AW30" s="184">
        <f>IF('Indicator Data'!AW31="No Data",1,IF('Indicator Data imputation'!AW31&lt;&gt;"",1,0))</f>
        <v>0</v>
      </c>
      <c r="AX30" s="184">
        <f>IF('Indicator Data'!AX31="No Data",1,IF('Indicator Data imputation'!AX31&lt;&gt;"",1,0))</f>
        <v>0</v>
      </c>
      <c r="AY30" s="184">
        <f>IF('Indicator Data'!AY31="No Data",1,IF('Indicator Data imputation'!AY31&lt;&gt;"",1,0))</f>
        <v>0</v>
      </c>
      <c r="AZ30" s="184">
        <f>IF('Indicator Data'!AZ31="No Data",1,IF('Indicator Data imputation'!AZ31&lt;&gt;"",1,0))</f>
        <v>0</v>
      </c>
      <c r="BA30" s="184">
        <f>IF('Indicator Data'!BA31="No Data",1,IF('Indicator Data imputation'!BA31&lt;&gt;"",1,0))</f>
        <v>0</v>
      </c>
      <c r="BB30" s="184">
        <f>IF('Indicator Data'!BB31="No Data",1,IF('Indicator Data imputation'!BB31&lt;&gt;"",1,0))</f>
        <v>0</v>
      </c>
      <c r="BC30" s="184">
        <f>IF('Indicator Data'!BC31="No Data",1,IF('Indicator Data imputation'!BC31&lt;&gt;"",1,0))</f>
        <v>0</v>
      </c>
      <c r="BD30" s="184">
        <f>IF('Indicator Data'!BD31="No Data",1,IF('Indicator Data imputation'!BD31&lt;&gt;"",1,0))</f>
        <v>0</v>
      </c>
      <c r="BE30" s="184">
        <f>IF('Indicator Data'!BE31="No Data",1,IF('Indicator Data imputation'!BE31&lt;&gt;"",1,0))</f>
        <v>0</v>
      </c>
      <c r="BF30" s="184">
        <f>IF('Indicator Data'!BF31="No Data",1,IF('Indicator Data imputation'!BF31&lt;&gt;"",1,0))</f>
        <v>0</v>
      </c>
      <c r="BG30" s="184">
        <f>IF('Indicator Data'!BG31="No Data",1,IF('Indicator Data imputation'!BG31&lt;&gt;"",1,0))</f>
        <v>0</v>
      </c>
      <c r="BH30" s="184">
        <f>IF('Indicator Data'!BH31="No Data",1,IF('Indicator Data imputation'!BH31&lt;&gt;"",1,0))</f>
        <v>0</v>
      </c>
      <c r="BI30" s="184">
        <f>IF('Indicator Data'!BI31="No Data",1,IF('Indicator Data imputation'!BI31&lt;&gt;"",1,0))</f>
        <v>0</v>
      </c>
      <c r="BJ30" s="184">
        <f>IF('Indicator Data'!BJ31="No Data",1,IF('Indicator Data imputation'!BJ31&lt;&gt;"",1,0))</f>
        <v>0</v>
      </c>
      <c r="BK30" s="184">
        <f>IF('Indicator Data'!BK31="No Data",1,IF('Indicator Data imputation'!BK31&lt;&gt;"",1,0))</f>
        <v>0</v>
      </c>
      <c r="BL30" s="184">
        <f>IF('Indicator Data'!BL31="No Data",1,IF('Indicator Data imputation'!BL31&lt;&gt;"",1,0))</f>
        <v>0</v>
      </c>
      <c r="BM30" s="184">
        <f>IF('Indicator Data'!BM31="No Data",1,IF('Indicator Data imputation'!BM31&lt;&gt;"",1,0))</f>
        <v>0</v>
      </c>
      <c r="BN30" s="184">
        <f>IF('Indicator Data'!BN31="No Data",1,IF('Indicator Data imputation'!BN31&lt;&gt;"",1,0))</f>
        <v>0</v>
      </c>
      <c r="BO30" s="184">
        <f>IF('Indicator Data'!BO31="No Data",1,IF('Indicator Data imputation'!BO31&lt;&gt;"",1,0))</f>
        <v>0</v>
      </c>
      <c r="BP30" s="184">
        <f>IF('Indicator Data'!BP31="No Data",1,IF('Indicator Data imputation'!BP31&lt;&gt;"",1,0))</f>
        <v>0</v>
      </c>
      <c r="BQ30" s="184">
        <f>IF('Indicator Data'!BQ31="No Data",1,IF('Indicator Data imputation'!BQ31&lt;&gt;"",1,0))</f>
        <v>0</v>
      </c>
      <c r="BR30" s="184">
        <f>IF('Indicator Data'!BR31="No Data",1,IF('Indicator Data imputation'!BR31&lt;&gt;"",1,0))</f>
        <v>0</v>
      </c>
      <c r="BS30" s="184">
        <f>IF('Indicator Data'!BS31="No Data",1,IF('Indicator Data imputation'!BS31&lt;&gt;"",1,0))</f>
        <v>0</v>
      </c>
      <c r="BT30" s="184">
        <f>IF('Indicator Data'!BT31="No Data",1,IF('Indicator Data imputation'!BT31&lt;&gt;"",1,0))</f>
        <v>0</v>
      </c>
      <c r="BU30" s="184">
        <f>IF('Indicator Data'!BU31="No Data",1,IF('Indicator Data imputation'!BU31&lt;&gt;"",1,0))</f>
        <v>0</v>
      </c>
      <c r="BV30" s="184">
        <f>IF('Indicator Data'!BV31="No Data",1,IF('Indicator Data imputation'!BV31&lt;&gt;"",1,0))</f>
        <v>0</v>
      </c>
      <c r="BW30" s="184">
        <f>IF('Indicator Data'!BW31="No Data",1,IF('Indicator Data imputation'!BW31&lt;&gt;"",1,0))</f>
        <v>0</v>
      </c>
      <c r="BX30" s="184">
        <f>IF('Indicator Data'!BX31="No Data",1,IF('Indicator Data imputation'!BX31&lt;&gt;"",1,0))</f>
        <v>0</v>
      </c>
      <c r="BY30" s="184">
        <f>IF('Indicator Data'!BY31="No Data",1,IF('Indicator Data imputation'!BY31&lt;&gt;"",1,0))</f>
        <v>0</v>
      </c>
      <c r="BZ30" s="184">
        <f>IF('Indicator Data'!BZ31="No Data",1,IF('Indicator Data imputation'!BZ31&lt;&gt;"",1,0))</f>
        <v>0</v>
      </c>
      <c r="CA30" s="184">
        <f>IF('Indicator Data'!CA31="No Data",1,IF('Indicator Data imputation'!CA31&lt;&gt;"",1,0))</f>
        <v>0</v>
      </c>
      <c r="CB30" s="184">
        <f>IF('Indicator Data'!CB31="No Data",1,IF('Indicator Data imputation'!CB31&lt;&gt;"",1,0))</f>
        <v>0</v>
      </c>
      <c r="CC30" s="184">
        <f>IF('Indicator Data'!CC31="No Data",1,IF('Indicator Data imputation'!CC31&lt;&gt;"",1,0))</f>
        <v>0</v>
      </c>
      <c r="CD30" s="184">
        <f>IF('Indicator Data'!CD31="No Data",1,IF('Indicator Data imputation'!CD31&lt;&gt;"",1,0))</f>
        <v>0</v>
      </c>
      <c r="CE30" s="184">
        <f>IF('Indicator Data'!CE31="No Data",1,IF('Indicator Data imputation'!CE31&lt;&gt;"",1,0))</f>
        <v>0</v>
      </c>
      <c r="CF30" s="184">
        <f>IF('Indicator Data'!CF31="No Data",1,IF('Indicator Data imputation'!CF31&lt;&gt;"",1,0))</f>
        <v>0</v>
      </c>
      <c r="CG30" s="195">
        <f t="shared" si="0"/>
        <v>1</v>
      </c>
      <c r="CH30" s="196">
        <f t="shared" si="1"/>
        <v>1.2345679012345678E-2</v>
      </c>
    </row>
    <row r="31" spans="1:86" x14ac:dyDescent="0.25">
      <c r="A31" s="3" t="str">
        <f>VLOOKUP(C31,Regions!B$3:H$35,7,FALSE)</f>
        <v>South America</v>
      </c>
      <c r="B31" s="119" t="s">
        <v>34</v>
      </c>
      <c r="C31" s="102" t="s">
        <v>33</v>
      </c>
      <c r="D31" s="184">
        <f>IF('Indicator Data'!D32="No Data",1,IF('Indicator Data imputation'!D32&lt;&gt;"",1,0))</f>
        <v>0</v>
      </c>
      <c r="E31" s="184">
        <f>IF('Indicator Data'!E32="No Data",1,IF('Indicator Data imputation'!E32&lt;&gt;"",1,0))</f>
        <v>0</v>
      </c>
      <c r="F31" s="184">
        <f>IF('Indicator Data'!F32="No Data",1,IF('Indicator Data imputation'!F32&lt;&gt;"",1,0))</f>
        <v>0</v>
      </c>
      <c r="G31" s="184">
        <f>IF('Indicator Data'!G32="No Data",1,IF('Indicator Data imputation'!G32&lt;&gt;"",1,0))</f>
        <v>0</v>
      </c>
      <c r="H31" s="184">
        <f>IF('Indicator Data'!H32="No Data",1,IF('Indicator Data imputation'!H32&lt;&gt;"",1,0))</f>
        <v>0</v>
      </c>
      <c r="I31" s="184">
        <f>IF('Indicator Data'!I32="No Data",1,IF('Indicator Data imputation'!I32&lt;&gt;"",1,0))</f>
        <v>0</v>
      </c>
      <c r="J31" s="184">
        <f>IF('Indicator Data'!J32="No Data",1,IF('Indicator Data imputation'!J32&lt;&gt;"",1,0))</f>
        <v>0</v>
      </c>
      <c r="K31" s="184">
        <f>IF('Indicator Data'!K32="No Data",1,IF('Indicator Data imputation'!K32&lt;&gt;"",1,0))</f>
        <v>0</v>
      </c>
      <c r="L31" s="184">
        <f>IF('Indicator Data'!L32="No Data",1,IF('Indicator Data imputation'!L32&lt;&gt;"",1,0))</f>
        <v>0</v>
      </c>
      <c r="M31" s="184">
        <f>IF('Indicator Data'!M32="No Data",1,IF('Indicator Data imputation'!M32&lt;&gt;"",1,0))</f>
        <v>0</v>
      </c>
      <c r="N31" s="184">
        <f>IF('Indicator Data'!N32="No Data",1,IF('Indicator Data imputation'!N32&lt;&gt;"",1,0))</f>
        <v>0</v>
      </c>
      <c r="O31" s="184">
        <f>IF('Indicator Data'!O32="No Data",1,IF('Indicator Data imputation'!O32&lt;&gt;"",1,0))</f>
        <v>0</v>
      </c>
      <c r="P31" s="184">
        <f>IF('Indicator Data'!P32="No Data",1,IF('Indicator Data imputation'!P32&lt;&gt;"",1,0))</f>
        <v>0</v>
      </c>
      <c r="Q31" s="184">
        <f>IF('Indicator Data'!Q32="No Data",1,IF('Indicator Data imputation'!Q32&lt;&gt;"",1,0))</f>
        <v>0</v>
      </c>
      <c r="R31" s="184">
        <f>IF('Indicator Data'!R32="No Data",1,IF('Indicator Data imputation'!R32&lt;&gt;"",1,0))</f>
        <v>0</v>
      </c>
      <c r="S31" s="184">
        <f>IF('Indicator Data'!S32="No Data",1,IF('Indicator Data imputation'!S32&lt;&gt;"",1,0))</f>
        <v>0</v>
      </c>
      <c r="T31" s="184">
        <f>IF('Indicator Data'!T32="No Data",1,IF('Indicator Data imputation'!T32&lt;&gt;"",1,0))</f>
        <v>0</v>
      </c>
      <c r="U31" s="184">
        <f>IF('Indicator Data'!U32="No Data",1,IF('Indicator Data imputation'!U32&lt;&gt;"",1,0))</f>
        <v>0</v>
      </c>
      <c r="V31" s="184">
        <f>IF('Indicator Data'!V32="No Data",1,IF('Indicator Data imputation'!V32&lt;&gt;"",1,0))</f>
        <v>0</v>
      </c>
      <c r="W31" s="184">
        <f>IF('Indicator Data'!W32="No Data",1,IF('Indicator Data imputation'!W32&lt;&gt;"",1,0))</f>
        <v>0</v>
      </c>
      <c r="X31" s="184">
        <f>IF('Indicator Data'!X32="No Data",1,IF('Indicator Data imputation'!X32&lt;&gt;"",1,0))</f>
        <v>0</v>
      </c>
      <c r="Y31" s="184">
        <f>IF('Indicator Data'!Y32="No Data",1,IF('Indicator Data imputation'!Y32&lt;&gt;"",1,0))</f>
        <v>0</v>
      </c>
      <c r="Z31" s="184">
        <f>IF('Indicator Data'!Z32="No Data",1,IF('Indicator Data imputation'!Z32&lt;&gt;"",1,0))</f>
        <v>0</v>
      </c>
      <c r="AA31" s="184">
        <f>IF('Indicator Data'!AA32="No Data",1,IF('Indicator Data imputation'!AA32&lt;&gt;"",1,0))</f>
        <v>0</v>
      </c>
      <c r="AB31" s="184">
        <f>IF('Indicator Data'!AB32="No Data",1,IF('Indicator Data imputation'!AB32&lt;&gt;"",1,0))</f>
        <v>0</v>
      </c>
      <c r="AC31" s="184">
        <f>IF('Indicator Data'!AC32="No Data",1,IF('Indicator Data imputation'!AC32&lt;&gt;"",1,0))</f>
        <v>0</v>
      </c>
      <c r="AD31" s="184">
        <f>IF('Indicator Data'!AD32="No Data",1,IF('Indicator Data imputation'!AD32&lt;&gt;"",1,0))</f>
        <v>1</v>
      </c>
      <c r="AE31" s="184">
        <f>IF('Indicator Data'!AE32="No Data",1,IF('Indicator Data imputation'!AE32&lt;&gt;"",1,0))</f>
        <v>0</v>
      </c>
      <c r="AF31" s="184">
        <f>IF('Indicator Data'!AF32="No Data",1,IF('Indicator Data imputation'!AF32&lt;&gt;"",1,0))</f>
        <v>0</v>
      </c>
      <c r="AG31" s="184">
        <f>IF('Indicator Data'!AG32="No Data",1,IF('Indicator Data imputation'!AG32&lt;&gt;"",1,0))</f>
        <v>0</v>
      </c>
      <c r="AH31" s="184">
        <f>IF('Indicator Data'!AH32="No Data",1,IF('Indicator Data imputation'!AH32&lt;&gt;"",1,0))</f>
        <v>0</v>
      </c>
      <c r="AI31" s="184">
        <f>IF('Indicator Data'!AI32="No Data",1,IF('Indicator Data imputation'!AI32&lt;&gt;"",1,0))</f>
        <v>0</v>
      </c>
      <c r="AJ31" s="184">
        <f>IF('Indicator Data'!AJ32="No Data",1,IF('Indicator Data imputation'!AJ32&lt;&gt;"",1,0))</f>
        <v>0</v>
      </c>
      <c r="AK31" s="184">
        <f>IF('Indicator Data'!AK32="No Data",1,IF('Indicator Data imputation'!AK32&lt;&gt;"",1,0))</f>
        <v>0</v>
      </c>
      <c r="AL31" s="184">
        <f>IF('Indicator Data'!AL32="No Data",1,IF('Indicator Data imputation'!AL32&lt;&gt;"",1,0))</f>
        <v>0</v>
      </c>
      <c r="AM31" s="184">
        <f>IF('Indicator Data'!AM32="No Data",1,IF('Indicator Data imputation'!AM32&lt;&gt;"",1,0))</f>
        <v>0</v>
      </c>
      <c r="AN31" s="184">
        <f>IF('Indicator Data'!AN32="No Data",1,IF('Indicator Data imputation'!AN32&lt;&gt;"",1,0))</f>
        <v>0</v>
      </c>
      <c r="AO31" s="184">
        <f>IF('Indicator Data'!AO32="No Data",1,IF('Indicator Data imputation'!AO32&lt;&gt;"",1,0))</f>
        <v>0</v>
      </c>
      <c r="AP31" s="184">
        <f>IF('Indicator Data'!AP32="No Data",1,IF('Indicator Data imputation'!AP32&lt;&gt;"",1,0))</f>
        <v>0</v>
      </c>
      <c r="AQ31" s="184">
        <f>IF('Indicator Data'!AQ32="No Data",1,IF('Indicator Data imputation'!AQ32&lt;&gt;"",1,0))</f>
        <v>0</v>
      </c>
      <c r="AR31" s="184">
        <f>IF('Indicator Data'!AR32="No Data",1,IF('Indicator Data imputation'!AR32&lt;&gt;"",1,0))</f>
        <v>0</v>
      </c>
      <c r="AS31" s="184">
        <f>IF('Indicator Data'!AS32="No Data",1,IF('Indicator Data imputation'!AS32&lt;&gt;"",1,0))</f>
        <v>0</v>
      </c>
      <c r="AT31" s="184">
        <f>IF('Indicator Data'!AT32="No Data",1,IF('Indicator Data imputation'!AT32&lt;&gt;"",1,0))</f>
        <v>0</v>
      </c>
      <c r="AU31" s="184">
        <f>IF('Indicator Data'!AU32="No Data",1,IF('Indicator Data imputation'!AU32&lt;&gt;"",1,0))</f>
        <v>0</v>
      </c>
      <c r="AV31" s="184">
        <f>IF('Indicator Data'!AV32="No Data",1,IF('Indicator Data imputation'!AV32&lt;&gt;"",1,0))</f>
        <v>0</v>
      </c>
      <c r="AW31" s="184">
        <f>IF('Indicator Data'!AW32="No Data",1,IF('Indicator Data imputation'!AW32&lt;&gt;"",1,0))</f>
        <v>0</v>
      </c>
      <c r="AX31" s="184">
        <f>IF('Indicator Data'!AX32="No Data",1,IF('Indicator Data imputation'!AX32&lt;&gt;"",1,0))</f>
        <v>0</v>
      </c>
      <c r="AY31" s="184">
        <f>IF('Indicator Data'!AY32="No Data",1,IF('Indicator Data imputation'!AY32&lt;&gt;"",1,0))</f>
        <v>0</v>
      </c>
      <c r="AZ31" s="184">
        <f>IF('Indicator Data'!AZ32="No Data",1,IF('Indicator Data imputation'!AZ32&lt;&gt;"",1,0))</f>
        <v>0</v>
      </c>
      <c r="BA31" s="184">
        <f>IF('Indicator Data'!BA32="No Data",1,IF('Indicator Data imputation'!BA32&lt;&gt;"",1,0))</f>
        <v>0</v>
      </c>
      <c r="BB31" s="184">
        <f>IF('Indicator Data'!BB32="No Data",1,IF('Indicator Data imputation'!BB32&lt;&gt;"",1,0))</f>
        <v>0</v>
      </c>
      <c r="BC31" s="184">
        <f>IF('Indicator Data'!BC32="No Data",1,IF('Indicator Data imputation'!BC32&lt;&gt;"",1,0))</f>
        <v>0</v>
      </c>
      <c r="BD31" s="184">
        <f>IF('Indicator Data'!BD32="No Data",1,IF('Indicator Data imputation'!BD32&lt;&gt;"",1,0))</f>
        <v>0</v>
      </c>
      <c r="BE31" s="184">
        <f>IF('Indicator Data'!BE32="No Data",1,IF('Indicator Data imputation'!BE32&lt;&gt;"",1,0))</f>
        <v>0</v>
      </c>
      <c r="BF31" s="184">
        <f>IF('Indicator Data'!BF32="No Data",1,IF('Indicator Data imputation'!BF32&lt;&gt;"",1,0))</f>
        <v>1</v>
      </c>
      <c r="BG31" s="184">
        <f>IF('Indicator Data'!BG32="No Data",1,IF('Indicator Data imputation'!BG32&lt;&gt;"",1,0))</f>
        <v>1</v>
      </c>
      <c r="BH31" s="184">
        <f>IF('Indicator Data'!BH32="No Data",1,IF('Indicator Data imputation'!BH32&lt;&gt;"",1,0))</f>
        <v>1</v>
      </c>
      <c r="BI31" s="184">
        <f>IF('Indicator Data'!BI32="No Data",1,IF('Indicator Data imputation'!BI32&lt;&gt;"",1,0))</f>
        <v>1</v>
      </c>
      <c r="BJ31" s="184">
        <f>IF('Indicator Data'!BJ32="No Data",1,IF('Indicator Data imputation'!BJ32&lt;&gt;"",1,0))</f>
        <v>0</v>
      </c>
      <c r="BK31" s="184">
        <f>IF('Indicator Data'!BK32="No Data",1,IF('Indicator Data imputation'!BK32&lt;&gt;"",1,0))</f>
        <v>0</v>
      </c>
      <c r="BL31" s="184">
        <f>IF('Indicator Data'!BL32="No Data",1,IF('Indicator Data imputation'!BL32&lt;&gt;"",1,0))</f>
        <v>1</v>
      </c>
      <c r="BM31" s="184">
        <f>IF('Indicator Data'!BM32="No Data",1,IF('Indicator Data imputation'!BM32&lt;&gt;"",1,0))</f>
        <v>1</v>
      </c>
      <c r="BN31" s="184">
        <f>IF('Indicator Data'!BN32="No Data",1,IF('Indicator Data imputation'!BN32&lt;&gt;"",1,0))</f>
        <v>0</v>
      </c>
      <c r="BO31" s="184">
        <f>IF('Indicator Data'!BO32="No Data",1,IF('Indicator Data imputation'!BO32&lt;&gt;"",1,0))</f>
        <v>0</v>
      </c>
      <c r="BP31" s="184">
        <f>IF('Indicator Data'!BP32="No Data",1,IF('Indicator Data imputation'!BP32&lt;&gt;"",1,0))</f>
        <v>0</v>
      </c>
      <c r="BQ31" s="184">
        <f>IF('Indicator Data'!BQ32="No Data",1,IF('Indicator Data imputation'!BQ32&lt;&gt;"",1,0))</f>
        <v>0</v>
      </c>
      <c r="BR31" s="184">
        <f>IF('Indicator Data'!BR32="No Data",1,IF('Indicator Data imputation'!BR32&lt;&gt;"",1,0))</f>
        <v>0</v>
      </c>
      <c r="BS31" s="184">
        <f>IF('Indicator Data'!BS32="No Data",1,IF('Indicator Data imputation'!BS32&lt;&gt;"",1,0))</f>
        <v>0</v>
      </c>
      <c r="BT31" s="184">
        <f>IF('Indicator Data'!BT32="No Data",1,IF('Indicator Data imputation'!BT32&lt;&gt;"",1,0))</f>
        <v>0</v>
      </c>
      <c r="BU31" s="184">
        <f>IF('Indicator Data'!BU32="No Data",1,IF('Indicator Data imputation'!BU32&lt;&gt;"",1,0))</f>
        <v>0</v>
      </c>
      <c r="BV31" s="184">
        <f>IF('Indicator Data'!BV32="No Data",1,IF('Indicator Data imputation'!BV32&lt;&gt;"",1,0))</f>
        <v>0</v>
      </c>
      <c r="BW31" s="184">
        <f>IF('Indicator Data'!BW32="No Data",1,IF('Indicator Data imputation'!BW32&lt;&gt;"",1,0))</f>
        <v>0</v>
      </c>
      <c r="BX31" s="184">
        <f>IF('Indicator Data'!BX32="No Data",1,IF('Indicator Data imputation'!BX32&lt;&gt;"",1,0))</f>
        <v>0</v>
      </c>
      <c r="BY31" s="184">
        <f>IF('Indicator Data'!BY32="No Data",1,IF('Indicator Data imputation'!BY32&lt;&gt;"",1,0))</f>
        <v>1</v>
      </c>
      <c r="BZ31" s="184">
        <f>IF('Indicator Data'!BZ32="No Data",1,IF('Indicator Data imputation'!BZ32&lt;&gt;"",1,0))</f>
        <v>0</v>
      </c>
      <c r="CA31" s="184">
        <f>IF('Indicator Data'!CA32="No Data",1,IF('Indicator Data imputation'!CA32&lt;&gt;"",1,0))</f>
        <v>0</v>
      </c>
      <c r="CB31" s="184">
        <f>IF('Indicator Data'!CB32="No Data",1,IF('Indicator Data imputation'!CB32&lt;&gt;"",1,0))</f>
        <v>0</v>
      </c>
      <c r="CC31" s="184">
        <f>IF('Indicator Data'!CC32="No Data",1,IF('Indicator Data imputation'!CC32&lt;&gt;"",1,0))</f>
        <v>0</v>
      </c>
      <c r="CD31" s="184">
        <f>IF('Indicator Data'!CD32="No Data",1,IF('Indicator Data imputation'!CD32&lt;&gt;"",1,0))</f>
        <v>0</v>
      </c>
      <c r="CE31" s="184">
        <f>IF('Indicator Data'!CE32="No Data",1,IF('Indicator Data imputation'!CE32&lt;&gt;"",1,0))</f>
        <v>0</v>
      </c>
      <c r="CF31" s="184">
        <f>IF('Indicator Data'!CF32="No Data",1,IF('Indicator Data imputation'!CF32&lt;&gt;"",1,0))</f>
        <v>0</v>
      </c>
      <c r="CG31" s="195">
        <f t="shared" si="0"/>
        <v>8</v>
      </c>
      <c r="CH31" s="196">
        <f t="shared" si="1"/>
        <v>9.8765432098765427E-2</v>
      </c>
    </row>
    <row r="32" spans="1:86" x14ac:dyDescent="0.25">
      <c r="A32" s="3" t="str">
        <f>VLOOKUP(C32,Regions!B$3:H$35,7,FALSE)</f>
        <v>South America</v>
      </c>
      <c r="B32" s="119" t="s">
        <v>48</v>
      </c>
      <c r="C32" s="102" t="s">
        <v>47</v>
      </c>
      <c r="D32" s="184">
        <f>IF('Indicator Data'!D33="No Data",1,IF('Indicator Data imputation'!D33&lt;&gt;"",1,0))</f>
        <v>0</v>
      </c>
      <c r="E32" s="184">
        <f>IF('Indicator Data'!E33="No Data",1,IF('Indicator Data imputation'!E33&lt;&gt;"",1,0))</f>
        <v>0</v>
      </c>
      <c r="F32" s="184">
        <f>IF('Indicator Data'!F33="No Data",1,IF('Indicator Data imputation'!F33&lt;&gt;"",1,0))</f>
        <v>0</v>
      </c>
      <c r="G32" s="184">
        <f>IF('Indicator Data'!G33="No Data",1,IF('Indicator Data imputation'!G33&lt;&gt;"",1,0))</f>
        <v>0</v>
      </c>
      <c r="H32" s="184">
        <f>IF('Indicator Data'!H33="No Data",1,IF('Indicator Data imputation'!H33&lt;&gt;"",1,0))</f>
        <v>0</v>
      </c>
      <c r="I32" s="184">
        <f>IF('Indicator Data'!I33="No Data",1,IF('Indicator Data imputation'!I33&lt;&gt;"",1,0))</f>
        <v>0</v>
      </c>
      <c r="J32" s="184">
        <f>IF('Indicator Data'!J33="No Data",1,IF('Indicator Data imputation'!J33&lt;&gt;"",1,0))</f>
        <v>0</v>
      </c>
      <c r="K32" s="184">
        <f>IF('Indicator Data'!K33="No Data",1,IF('Indicator Data imputation'!K33&lt;&gt;"",1,0))</f>
        <v>0</v>
      </c>
      <c r="L32" s="184">
        <f>IF('Indicator Data'!L33="No Data",1,IF('Indicator Data imputation'!L33&lt;&gt;"",1,0))</f>
        <v>0</v>
      </c>
      <c r="M32" s="184">
        <f>IF('Indicator Data'!M33="No Data",1,IF('Indicator Data imputation'!M33&lt;&gt;"",1,0))</f>
        <v>0</v>
      </c>
      <c r="N32" s="184">
        <f>IF('Indicator Data'!N33="No Data",1,IF('Indicator Data imputation'!N33&lt;&gt;"",1,0))</f>
        <v>0</v>
      </c>
      <c r="O32" s="184">
        <f>IF('Indicator Data'!O33="No Data",1,IF('Indicator Data imputation'!O33&lt;&gt;"",1,0))</f>
        <v>0</v>
      </c>
      <c r="P32" s="184">
        <f>IF('Indicator Data'!P33="No Data",1,IF('Indicator Data imputation'!P33&lt;&gt;"",1,0))</f>
        <v>0</v>
      </c>
      <c r="Q32" s="184">
        <f>IF('Indicator Data'!Q33="No Data",1,IF('Indicator Data imputation'!Q33&lt;&gt;"",1,0))</f>
        <v>0</v>
      </c>
      <c r="R32" s="184">
        <f>IF('Indicator Data'!R33="No Data",1,IF('Indicator Data imputation'!R33&lt;&gt;"",1,0))</f>
        <v>0</v>
      </c>
      <c r="S32" s="184">
        <f>IF('Indicator Data'!S33="No Data",1,IF('Indicator Data imputation'!S33&lt;&gt;"",1,0))</f>
        <v>0</v>
      </c>
      <c r="T32" s="184">
        <f>IF('Indicator Data'!T33="No Data",1,IF('Indicator Data imputation'!T33&lt;&gt;"",1,0))</f>
        <v>0</v>
      </c>
      <c r="U32" s="184">
        <f>IF('Indicator Data'!U33="No Data",1,IF('Indicator Data imputation'!U33&lt;&gt;"",1,0))</f>
        <v>0</v>
      </c>
      <c r="V32" s="184">
        <f>IF('Indicator Data'!V33="No Data",1,IF('Indicator Data imputation'!V33&lt;&gt;"",1,0))</f>
        <v>0</v>
      </c>
      <c r="W32" s="184">
        <f>IF('Indicator Data'!W33="No Data",1,IF('Indicator Data imputation'!W33&lt;&gt;"",1,0))</f>
        <v>0</v>
      </c>
      <c r="X32" s="184">
        <f>IF('Indicator Data'!X33="No Data",1,IF('Indicator Data imputation'!X33&lt;&gt;"",1,0))</f>
        <v>0</v>
      </c>
      <c r="Y32" s="184">
        <f>IF('Indicator Data'!Y33="No Data",1,IF('Indicator Data imputation'!Y33&lt;&gt;"",1,0))</f>
        <v>1</v>
      </c>
      <c r="Z32" s="184">
        <f>IF('Indicator Data'!Z33="No Data",1,IF('Indicator Data imputation'!Z33&lt;&gt;"",1,0))</f>
        <v>1</v>
      </c>
      <c r="AA32" s="184">
        <f>IF('Indicator Data'!AA33="No Data",1,IF('Indicator Data imputation'!AA33&lt;&gt;"",1,0))</f>
        <v>0</v>
      </c>
      <c r="AB32" s="184">
        <f>IF('Indicator Data'!AB33="No Data",1,IF('Indicator Data imputation'!AB33&lt;&gt;"",1,0))</f>
        <v>0</v>
      </c>
      <c r="AC32" s="184">
        <f>IF('Indicator Data'!AC33="No Data",1,IF('Indicator Data imputation'!AC33&lt;&gt;"",1,0))</f>
        <v>0</v>
      </c>
      <c r="AD32" s="184">
        <f>IF('Indicator Data'!AD33="No Data",1,IF('Indicator Data imputation'!AD33&lt;&gt;"",1,0))</f>
        <v>0</v>
      </c>
      <c r="AE32" s="184">
        <f>IF('Indicator Data'!AE33="No Data",1,IF('Indicator Data imputation'!AE33&lt;&gt;"",1,0))</f>
        <v>0</v>
      </c>
      <c r="AF32" s="184">
        <f>IF('Indicator Data'!AF33="No Data",1,IF('Indicator Data imputation'!AF33&lt;&gt;"",1,0))</f>
        <v>0</v>
      </c>
      <c r="AG32" s="184">
        <f>IF('Indicator Data'!AG33="No Data",1,IF('Indicator Data imputation'!AG33&lt;&gt;"",1,0))</f>
        <v>0</v>
      </c>
      <c r="AH32" s="184">
        <f>IF('Indicator Data'!AH33="No Data",1,IF('Indicator Data imputation'!AH33&lt;&gt;"",1,0))</f>
        <v>0</v>
      </c>
      <c r="AI32" s="184">
        <f>IF('Indicator Data'!AI33="No Data",1,IF('Indicator Data imputation'!AI33&lt;&gt;"",1,0))</f>
        <v>0</v>
      </c>
      <c r="AJ32" s="184">
        <f>IF('Indicator Data'!AJ33="No Data",1,IF('Indicator Data imputation'!AJ33&lt;&gt;"",1,0))</f>
        <v>0</v>
      </c>
      <c r="AK32" s="184">
        <f>IF('Indicator Data'!AK33="No Data",1,IF('Indicator Data imputation'!AK33&lt;&gt;"",1,0))</f>
        <v>0</v>
      </c>
      <c r="AL32" s="184">
        <f>IF('Indicator Data'!AL33="No Data",1,IF('Indicator Data imputation'!AL33&lt;&gt;"",1,0))</f>
        <v>0</v>
      </c>
      <c r="AM32" s="184">
        <f>IF('Indicator Data'!AM33="No Data",1,IF('Indicator Data imputation'!AM33&lt;&gt;"",1,0))</f>
        <v>0</v>
      </c>
      <c r="AN32" s="184">
        <f>IF('Indicator Data'!AN33="No Data",1,IF('Indicator Data imputation'!AN33&lt;&gt;"",1,0))</f>
        <v>0</v>
      </c>
      <c r="AO32" s="184">
        <f>IF('Indicator Data'!AO33="No Data",1,IF('Indicator Data imputation'!AO33&lt;&gt;"",1,0))</f>
        <v>0</v>
      </c>
      <c r="AP32" s="184">
        <f>IF('Indicator Data'!AP33="No Data",1,IF('Indicator Data imputation'!AP33&lt;&gt;"",1,0))</f>
        <v>0</v>
      </c>
      <c r="AQ32" s="184">
        <f>IF('Indicator Data'!AQ33="No Data",1,IF('Indicator Data imputation'!AQ33&lt;&gt;"",1,0))</f>
        <v>0</v>
      </c>
      <c r="AR32" s="184">
        <f>IF('Indicator Data'!AR33="No Data",1,IF('Indicator Data imputation'!AR33&lt;&gt;"",1,0))</f>
        <v>0</v>
      </c>
      <c r="AS32" s="184">
        <f>IF('Indicator Data'!AS33="No Data",1,IF('Indicator Data imputation'!AS33&lt;&gt;"",1,0))</f>
        <v>0</v>
      </c>
      <c r="AT32" s="184">
        <f>IF('Indicator Data'!AT33="No Data",1,IF('Indicator Data imputation'!AT33&lt;&gt;"",1,0))</f>
        <v>1</v>
      </c>
      <c r="AU32" s="184">
        <f>IF('Indicator Data'!AU33="No Data",1,IF('Indicator Data imputation'!AU33&lt;&gt;"",1,0))</f>
        <v>0</v>
      </c>
      <c r="AV32" s="184">
        <f>IF('Indicator Data'!AV33="No Data",1,IF('Indicator Data imputation'!AV33&lt;&gt;"",1,0))</f>
        <v>0</v>
      </c>
      <c r="AW32" s="184">
        <f>IF('Indicator Data'!AW33="No Data",1,IF('Indicator Data imputation'!AW33&lt;&gt;"",1,0))</f>
        <v>0</v>
      </c>
      <c r="AX32" s="184">
        <f>IF('Indicator Data'!AX33="No Data",1,IF('Indicator Data imputation'!AX33&lt;&gt;"",1,0))</f>
        <v>0</v>
      </c>
      <c r="AY32" s="184">
        <f>IF('Indicator Data'!AY33="No Data",1,IF('Indicator Data imputation'!AY33&lt;&gt;"",1,0))</f>
        <v>0</v>
      </c>
      <c r="AZ32" s="184">
        <f>IF('Indicator Data'!AZ33="No Data",1,IF('Indicator Data imputation'!AZ33&lt;&gt;"",1,0))</f>
        <v>0</v>
      </c>
      <c r="BA32" s="184">
        <f>IF('Indicator Data'!BA33="No Data",1,IF('Indicator Data imputation'!BA33&lt;&gt;"",1,0))</f>
        <v>0</v>
      </c>
      <c r="BB32" s="184">
        <f>IF('Indicator Data'!BB33="No Data",1,IF('Indicator Data imputation'!BB33&lt;&gt;"",1,0))</f>
        <v>0</v>
      </c>
      <c r="BC32" s="184">
        <f>IF('Indicator Data'!BC33="No Data",1,IF('Indicator Data imputation'!BC33&lt;&gt;"",1,0))</f>
        <v>0</v>
      </c>
      <c r="BD32" s="184">
        <f>IF('Indicator Data'!BD33="No Data",1,IF('Indicator Data imputation'!BD33&lt;&gt;"",1,0))</f>
        <v>0</v>
      </c>
      <c r="BE32" s="184">
        <f>IF('Indicator Data'!BE33="No Data",1,IF('Indicator Data imputation'!BE33&lt;&gt;"",1,0))</f>
        <v>0</v>
      </c>
      <c r="BF32" s="184">
        <f>IF('Indicator Data'!BF33="No Data",1,IF('Indicator Data imputation'!BF33&lt;&gt;"",1,0))</f>
        <v>0</v>
      </c>
      <c r="BG32" s="184">
        <f>IF('Indicator Data'!BG33="No Data",1,IF('Indicator Data imputation'!BG33&lt;&gt;"",1,0))</f>
        <v>0</v>
      </c>
      <c r="BH32" s="184">
        <f>IF('Indicator Data'!BH33="No Data",1,IF('Indicator Data imputation'!BH33&lt;&gt;"",1,0))</f>
        <v>0</v>
      </c>
      <c r="BI32" s="184">
        <f>IF('Indicator Data'!BI33="No Data",1,IF('Indicator Data imputation'!BI33&lt;&gt;"",1,0))</f>
        <v>0</v>
      </c>
      <c r="BJ32" s="184">
        <f>IF('Indicator Data'!BJ33="No Data",1,IF('Indicator Data imputation'!BJ33&lt;&gt;"",1,0))</f>
        <v>0</v>
      </c>
      <c r="BK32" s="184">
        <f>IF('Indicator Data'!BK33="No Data",1,IF('Indicator Data imputation'!BK33&lt;&gt;"",1,0))</f>
        <v>0</v>
      </c>
      <c r="BL32" s="184">
        <f>IF('Indicator Data'!BL33="No Data",1,IF('Indicator Data imputation'!BL33&lt;&gt;"",1,0))</f>
        <v>0</v>
      </c>
      <c r="BM32" s="184">
        <f>IF('Indicator Data'!BM33="No Data",1,IF('Indicator Data imputation'!BM33&lt;&gt;"",1,0))</f>
        <v>0</v>
      </c>
      <c r="BN32" s="184">
        <f>IF('Indicator Data'!BN33="No Data",1,IF('Indicator Data imputation'!BN33&lt;&gt;"",1,0))</f>
        <v>0</v>
      </c>
      <c r="BO32" s="184">
        <f>IF('Indicator Data'!BO33="No Data",1,IF('Indicator Data imputation'!BO33&lt;&gt;"",1,0))</f>
        <v>0</v>
      </c>
      <c r="BP32" s="184">
        <f>IF('Indicator Data'!BP33="No Data",1,IF('Indicator Data imputation'!BP33&lt;&gt;"",1,0))</f>
        <v>0</v>
      </c>
      <c r="BQ32" s="184">
        <f>IF('Indicator Data'!BQ33="No Data",1,IF('Indicator Data imputation'!BQ33&lt;&gt;"",1,0))</f>
        <v>0</v>
      </c>
      <c r="BR32" s="184">
        <f>IF('Indicator Data'!BR33="No Data",1,IF('Indicator Data imputation'!BR33&lt;&gt;"",1,0))</f>
        <v>0</v>
      </c>
      <c r="BS32" s="184">
        <f>IF('Indicator Data'!BS33="No Data",1,IF('Indicator Data imputation'!BS33&lt;&gt;"",1,0))</f>
        <v>0</v>
      </c>
      <c r="BT32" s="184">
        <f>IF('Indicator Data'!BT33="No Data",1,IF('Indicator Data imputation'!BT33&lt;&gt;"",1,0))</f>
        <v>0</v>
      </c>
      <c r="BU32" s="184">
        <f>IF('Indicator Data'!BU33="No Data",1,IF('Indicator Data imputation'!BU33&lt;&gt;"",1,0))</f>
        <v>0</v>
      </c>
      <c r="BV32" s="184">
        <f>IF('Indicator Data'!BV33="No Data",1,IF('Indicator Data imputation'!BV33&lt;&gt;"",1,0))</f>
        <v>0</v>
      </c>
      <c r="BW32" s="184">
        <f>IF('Indicator Data'!BW33="No Data",1,IF('Indicator Data imputation'!BW33&lt;&gt;"",1,0))</f>
        <v>0</v>
      </c>
      <c r="BX32" s="184">
        <f>IF('Indicator Data'!BX33="No Data",1,IF('Indicator Data imputation'!BX33&lt;&gt;"",1,0))</f>
        <v>0</v>
      </c>
      <c r="BY32" s="184">
        <f>IF('Indicator Data'!BY33="No Data",1,IF('Indicator Data imputation'!BY33&lt;&gt;"",1,0))</f>
        <v>0</v>
      </c>
      <c r="BZ32" s="184">
        <f>IF('Indicator Data'!BZ33="No Data",1,IF('Indicator Data imputation'!BZ33&lt;&gt;"",1,0))</f>
        <v>0</v>
      </c>
      <c r="CA32" s="184">
        <f>IF('Indicator Data'!CA33="No Data",1,IF('Indicator Data imputation'!CA33&lt;&gt;"",1,0))</f>
        <v>0</v>
      </c>
      <c r="CB32" s="184">
        <f>IF('Indicator Data'!CB33="No Data",1,IF('Indicator Data imputation'!CB33&lt;&gt;"",1,0))</f>
        <v>0</v>
      </c>
      <c r="CC32" s="184">
        <f>IF('Indicator Data'!CC33="No Data",1,IF('Indicator Data imputation'!CC33&lt;&gt;"",1,0))</f>
        <v>0</v>
      </c>
      <c r="CD32" s="184">
        <f>IF('Indicator Data'!CD33="No Data",1,IF('Indicator Data imputation'!CD33&lt;&gt;"",1,0))</f>
        <v>0</v>
      </c>
      <c r="CE32" s="184">
        <f>IF('Indicator Data'!CE33="No Data",1,IF('Indicator Data imputation'!CE33&lt;&gt;"",1,0))</f>
        <v>0</v>
      </c>
      <c r="CF32" s="184">
        <f>IF('Indicator Data'!CF33="No Data",1,IF('Indicator Data imputation'!CF33&lt;&gt;"",1,0))</f>
        <v>0</v>
      </c>
      <c r="CG32" s="195">
        <f t="shared" si="0"/>
        <v>3</v>
      </c>
      <c r="CH32" s="196">
        <f t="shared" si="1"/>
        <v>3.7037037037037035E-2</v>
      </c>
    </row>
    <row r="33" spans="1:86" x14ac:dyDescent="0.25">
      <c r="A33" s="3" t="str">
        <f>VLOOKUP(C33,Regions!B$3:H$35,7,FALSE)</f>
        <v>South America</v>
      </c>
      <c r="B33" s="119" t="s">
        <v>50</v>
      </c>
      <c r="C33" s="102" t="s">
        <v>49</v>
      </c>
      <c r="D33" s="184">
        <f>IF('Indicator Data'!D34="No Data",1,IF('Indicator Data imputation'!D34&lt;&gt;"",1,0))</f>
        <v>0</v>
      </c>
      <c r="E33" s="184">
        <f>IF('Indicator Data'!E34="No Data",1,IF('Indicator Data imputation'!E34&lt;&gt;"",1,0))</f>
        <v>0</v>
      </c>
      <c r="F33" s="184">
        <f>IF('Indicator Data'!F34="No Data",1,IF('Indicator Data imputation'!F34&lt;&gt;"",1,0))</f>
        <v>0</v>
      </c>
      <c r="G33" s="184">
        <f>IF('Indicator Data'!G34="No Data",1,IF('Indicator Data imputation'!G34&lt;&gt;"",1,0))</f>
        <v>0</v>
      </c>
      <c r="H33" s="184">
        <f>IF('Indicator Data'!H34="No Data",1,IF('Indicator Data imputation'!H34&lt;&gt;"",1,0))</f>
        <v>0</v>
      </c>
      <c r="I33" s="184">
        <f>IF('Indicator Data'!I34="No Data",1,IF('Indicator Data imputation'!I34&lt;&gt;"",1,0))</f>
        <v>0</v>
      </c>
      <c r="J33" s="184">
        <f>IF('Indicator Data'!J34="No Data",1,IF('Indicator Data imputation'!J34&lt;&gt;"",1,0))</f>
        <v>0</v>
      </c>
      <c r="K33" s="184">
        <f>IF('Indicator Data'!K34="No Data",1,IF('Indicator Data imputation'!K34&lt;&gt;"",1,0))</f>
        <v>0</v>
      </c>
      <c r="L33" s="184">
        <f>IF('Indicator Data'!L34="No Data",1,IF('Indicator Data imputation'!L34&lt;&gt;"",1,0))</f>
        <v>0</v>
      </c>
      <c r="M33" s="184">
        <f>IF('Indicator Data'!M34="No Data",1,IF('Indicator Data imputation'!M34&lt;&gt;"",1,0))</f>
        <v>0</v>
      </c>
      <c r="N33" s="184">
        <f>IF('Indicator Data'!N34="No Data",1,IF('Indicator Data imputation'!N34&lt;&gt;"",1,0))</f>
        <v>0</v>
      </c>
      <c r="O33" s="184">
        <f>IF('Indicator Data'!O34="No Data",1,IF('Indicator Data imputation'!O34&lt;&gt;"",1,0))</f>
        <v>0</v>
      </c>
      <c r="P33" s="184">
        <f>IF('Indicator Data'!P34="No Data",1,IF('Indicator Data imputation'!P34&lt;&gt;"",1,0))</f>
        <v>0</v>
      </c>
      <c r="Q33" s="184">
        <f>IF('Indicator Data'!Q34="No Data",1,IF('Indicator Data imputation'!Q34&lt;&gt;"",1,0))</f>
        <v>0</v>
      </c>
      <c r="R33" s="184">
        <f>IF('Indicator Data'!R34="No Data",1,IF('Indicator Data imputation'!R34&lt;&gt;"",1,0))</f>
        <v>0</v>
      </c>
      <c r="S33" s="184">
        <f>IF('Indicator Data'!S34="No Data",1,IF('Indicator Data imputation'!S34&lt;&gt;"",1,0))</f>
        <v>0</v>
      </c>
      <c r="T33" s="184">
        <f>IF('Indicator Data'!T34="No Data",1,IF('Indicator Data imputation'!T34&lt;&gt;"",1,0))</f>
        <v>0</v>
      </c>
      <c r="U33" s="184">
        <f>IF('Indicator Data'!U34="No Data",1,IF('Indicator Data imputation'!U34&lt;&gt;"",1,0))</f>
        <v>0</v>
      </c>
      <c r="V33" s="184">
        <f>IF('Indicator Data'!V34="No Data",1,IF('Indicator Data imputation'!V34&lt;&gt;"",1,0))</f>
        <v>0</v>
      </c>
      <c r="W33" s="184">
        <f>IF('Indicator Data'!W34="No Data",1,IF('Indicator Data imputation'!W34&lt;&gt;"",1,0))</f>
        <v>0</v>
      </c>
      <c r="X33" s="184">
        <f>IF('Indicator Data'!X34="No Data",1,IF('Indicator Data imputation'!X34&lt;&gt;"",1,0))</f>
        <v>0</v>
      </c>
      <c r="Y33" s="184">
        <f>IF('Indicator Data'!Y34="No Data",1,IF('Indicator Data imputation'!Y34&lt;&gt;"",1,0))</f>
        <v>0</v>
      </c>
      <c r="Z33" s="184">
        <f>IF('Indicator Data'!Z34="No Data",1,IF('Indicator Data imputation'!Z34&lt;&gt;"",1,0))</f>
        <v>0</v>
      </c>
      <c r="AA33" s="184">
        <f>IF('Indicator Data'!AA34="No Data",1,IF('Indicator Data imputation'!AA34&lt;&gt;"",1,0))</f>
        <v>0</v>
      </c>
      <c r="AB33" s="184">
        <f>IF('Indicator Data'!AB34="No Data",1,IF('Indicator Data imputation'!AB34&lt;&gt;"",1,0))</f>
        <v>0</v>
      </c>
      <c r="AC33" s="184">
        <f>IF('Indicator Data'!AC34="No Data",1,IF('Indicator Data imputation'!AC34&lt;&gt;"",1,0))</f>
        <v>0</v>
      </c>
      <c r="AD33" s="184">
        <f>IF('Indicator Data'!AD34="No Data",1,IF('Indicator Data imputation'!AD34&lt;&gt;"",1,0))</f>
        <v>0</v>
      </c>
      <c r="AE33" s="184">
        <f>IF('Indicator Data'!AE34="No Data",1,IF('Indicator Data imputation'!AE34&lt;&gt;"",1,0))</f>
        <v>0</v>
      </c>
      <c r="AF33" s="184">
        <f>IF('Indicator Data'!AF34="No Data",1,IF('Indicator Data imputation'!AF34&lt;&gt;"",1,0))</f>
        <v>0</v>
      </c>
      <c r="AG33" s="184">
        <f>IF('Indicator Data'!AG34="No Data",1,IF('Indicator Data imputation'!AG34&lt;&gt;"",1,0))</f>
        <v>0</v>
      </c>
      <c r="AH33" s="184">
        <f>IF('Indicator Data'!AH34="No Data",1,IF('Indicator Data imputation'!AH34&lt;&gt;"",1,0))</f>
        <v>0</v>
      </c>
      <c r="AI33" s="184">
        <f>IF('Indicator Data'!AI34="No Data",1,IF('Indicator Data imputation'!AI34&lt;&gt;"",1,0))</f>
        <v>0</v>
      </c>
      <c r="AJ33" s="184">
        <f>IF('Indicator Data'!AJ34="No Data",1,IF('Indicator Data imputation'!AJ34&lt;&gt;"",1,0))</f>
        <v>0</v>
      </c>
      <c r="AK33" s="184">
        <f>IF('Indicator Data'!AK34="No Data",1,IF('Indicator Data imputation'!AK34&lt;&gt;"",1,0))</f>
        <v>0</v>
      </c>
      <c r="AL33" s="184">
        <f>IF('Indicator Data'!AL34="No Data",1,IF('Indicator Data imputation'!AL34&lt;&gt;"",1,0))</f>
        <v>0</v>
      </c>
      <c r="AM33" s="184">
        <f>IF('Indicator Data'!AM34="No Data",1,IF('Indicator Data imputation'!AM34&lt;&gt;"",1,0))</f>
        <v>0</v>
      </c>
      <c r="AN33" s="184">
        <f>IF('Indicator Data'!AN34="No Data",1,IF('Indicator Data imputation'!AN34&lt;&gt;"",1,0))</f>
        <v>0</v>
      </c>
      <c r="AO33" s="184">
        <f>IF('Indicator Data'!AO34="No Data",1,IF('Indicator Data imputation'!AO34&lt;&gt;"",1,0))</f>
        <v>0</v>
      </c>
      <c r="AP33" s="184">
        <f>IF('Indicator Data'!AP34="No Data",1,IF('Indicator Data imputation'!AP34&lt;&gt;"",1,0))</f>
        <v>0</v>
      </c>
      <c r="AQ33" s="184">
        <f>IF('Indicator Data'!AQ34="No Data",1,IF('Indicator Data imputation'!AQ34&lt;&gt;"",1,0))</f>
        <v>0</v>
      </c>
      <c r="AR33" s="184">
        <f>IF('Indicator Data'!AR34="No Data",1,IF('Indicator Data imputation'!AR34&lt;&gt;"",1,0))</f>
        <v>0</v>
      </c>
      <c r="AS33" s="184">
        <f>IF('Indicator Data'!AS34="No Data",1,IF('Indicator Data imputation'!AS34&lt;&gt;"",1,0))</f>
        <v>0</v>
      </c>
      <c r="AT33" s="184">
        <f>IF('Indicator Data'!AT34="No Data",1,IF('Indicator Data imputation'!AT34&lt;&gt;"",1,0))</f>
        <v>0</v>
      </c>
      <c r="AU33" s="184">
        <f>IF('Indicator Data'!AU34="No Data",1,IF('Indicator Data imputation'!AU34&lt;&gt;"",1,0))</f>
        <v>0</v>
      </c>
      <c r="AV33" s="184">
        <f>IF('Indicator Data'!AV34="No Data",1,IF('Indicator Data imputation'!AV34&lt;&gt;"",1,0))</f>
        <v>0</v>
      </c>
      <c r="AW33" s="184">
        <f>IF('Indicator Data'!AW34="No Data",1,IF('Indicator Data imputation'!AW34&lt;&gt;"",1,0))</f>
        <v>0</v>
      </c>
      <c r="AX33" s="184">
        <f>IF('Indicator Data'!AX34="No Data",1,IF('Indicator Data imputation'!AX34&lt;&gt;"",1,0))</f>
        <v>0</v>
      </c>
      <c r="AY33" s="184">
        <f>IF('Indicator Data'!AY34="No Data",1,IF('Indicator Data imputation'!AY34&lt;&gt;"",1,0))</f>
        <v>0</v>
      </c>
      <c r="AZ33" s="184">
        <f>IF('Indicator Data'!AZ34="No Data",1,IF('Indicator Data imputation'!AZ34&lt;&gt;"",1,0))</f>
        <v>0</v>
      </c>
      <c r="BA33" s="184">
        <f>IF('Indicator Data'!BA34="No Data",1,IF('Indicator Data imputation'!BA34&lt;&gt;"",1,0))</f>
        <v>0</v>
      </c>
      <c r="BB33" s="184">
        <f>IF('Indicator Data'!BB34="No Data",1,IF('Indicator Data imputation'!BB34&lt;&gt;"",1,0))</f>
        <v>0</v>
      </c>
      <c r="BC33" s="184">
        <f>IF('Indicator Data'!BC34="No Data",1,IF('Indicator Data imputation'!BC34&lt;&gt;"",1,0))</f>
        <v>0</v>
      </c>
      <c r="BD33" s="184">
        <f>IF('Indicator Data'!BD34="No Data",1,IF('Indicator Data imputation'!BD34&lt;&gt;"",1,0))</f>
        <v>0</v>
      </c>
      <c r="BE33" s="184">
        <f>IF('Indicator Data'!BE34="No Data",1,IF('Indicator Data imputation'!BE34&lt;&gt;"",1,0))</f>
        <v>0</v>
      </c>
      <c r="BF33" s="184">
        <f>IF('Indicator Data'!BF34="No Data",1,IF('Indicator Data imputation'!BF34&lt;&gt;"",1,0))</f>
        <v>0</v>
      </c>
      <c r="BG33" s="184">
        <f>IF('Indicator Data'!BG34="No Data",1,IF('Indicator Data imputation'!BG34&lt;&gt;"",1,0))</f>
        <v>0</v>
      </c>
      <c r="BH33" s="184">
        <f>IF('Indicator Data'!BH34="No Data",1,IF('Indicator Data imputation'!BH34&lt;&gt;"",1,0))</f>
        <v>0</v>
      </c>
      <c r="BI33" s="184">
        <f>IF('Indicator Data'!BI34="No Data",1,IF('Indicator Data imputation'!BI34&lt;&gt;"",1,0))</f>
        <v>0</v>
      </c>
      <c r="BJ33" s="184">
        <f>IF('Indicator Data'!BJ34="No Data",1,IF('Indicator Data imputation'!BJ34&lt;&gt;"",1,0))</f>
        <v>0</v>
      </c>
      <c r="BK33" s="184">
        <f>IF('Indicator Data'!BK34="No Data",1,IF('Indicator Data imputation'!BK34&lt;&gt;"",1,0))</f>
        <v>0</v>
      </c>
      <c r="BL33" s="184">
        <f>IF('Indicator Data'!BL34="No Data",1,IF('Indicator Data imputation'!BL34&lt;&gt;"",1,0))</f>
        <v>0</v>
      </c>
      <c r="BM33" s="184">
        <f>IF('Indicator Data'!BM34="No Data",1,IF('Indicator Data imputation'!BM34&lt;&gt;"",1,0))</f>
        <v>0</v>
      </c>
      <c r="BN33" s="184">
        <f>IF('Indicator Data'!BN34="No Data",1,IF('Indicator Data imputation'!BN34&lt;&gt;"",1,0))</f>
        <v>0</v>
      </c>
      <c r="BO33" s="184">
        <f>IF('Indicator Data'!BO34="No Data",1,IF('Indicator Data imputation'!BO34&lt;&gt;"",1,0))</f>
        <v>0</v>
      </c>
      <c r="BP33" s="184">
        <f>IF('Indicator Data'!BP34="No Data",1,IF('Indicator Data imputation'!BP34&lt;&gt;"",1,0))</f>
        <v>0</v>
      </c>
      <c r="BQ33" s="184">
        <f>IF('Indicator Data'!BQ34="No Data",1,IF('Indicator Data imputation'!BQ34&lt;&gt;"",1,0))</f>
        <v>0</v>
      </c>
      <c r="BR33" s="184">
        <f>IF('Indicator Data'!BR34="No Data",1,IF('Indicator Data imputation'!BR34&lt;&gt;"",1,0))</f>
        <v>0</v>
      </c>
      <c r="BS33" s="184">
        <f>IF('Indicator Data'!BS34="No Data",1,IF('Indicator Data imputation'!BS34&lt;&gt;"",1,0))</f>
        <v>0</v>
      </c>
      <c r="BT33" s="184">
        <f>IF('Indicator Data'!BT34="No Data",1,IF('Indicator Data imputation'!BT34&lt;&gt;"",1,0))</f>
        <v>0</v>
      </c>
      <c r="BU33" s="184">
        <f>IF('Indicator Data'!BU34="No Data",1,IF('Indicator Data imputation'!BU34&lt;&gt;"",1,0))</f>
        <v>0</v>
      </c>
      <c r="BV33" s="184">
        <f>IF('Indicator Data'!BV34="No Data",1,IF('Indicator Data imputation'!BV34&lt;&gt;"",1,0))</f>
        <v>0</v>
      </c>
      <c r="BW33" s="184">
        <f>IF('Indicator Data'!BW34="No Data",1,IF('Indicator Data imputation'!BW34&lt;&gt;"",1,0))</f>
        <v>0</v>
      </c>
      <c r="BX33" s="184">
        <f>IF('Indicator Data'!BX34="No Data",1,IF('Indicator Data imputation'!BX34&lt;&gt;"",1,0))</f>
        <v>0</v>
      </c>
      <c r="BY33" s="184">
        <f>IF('Indicator Data'!BY34="No Data",1,IF('Indicator Data imputation'!BY34&lt;&gt;"",1,0))</f>
        <v>0</v>
      </c>
      <c r="BZ33" s="184">
        <f>IF('Indicator Data'!BZ34="No Data",1,IF('Indicator Data imputation'!BZ34&lt;&gt;"",1,0))</f>
        <v>0</v>
      </c>
      <c r="CA33" s="184">
        <f>IF('Indicator Data'!CA34="No Data",1,IF('Indicator Data imputation'!CA34&lt;&gt;"",1,0))</f>
        <v>0</v>
      </c>
      <c r="CB33" s="184">
        <f>IF('Indicator Data'!CB34="No Data",1,IF('Indicator Data imputation'!CB34&lt;&gt;"",1,0))</f>
        <v>0</v>
      </c>
      <c r="CC33" s="184">
        <f>IF('Indicator Data'!CC34="No Data",1,IF('Indicator Data imputation'!CC34&lt;&gt;"",1,0))</f>
        <v>0</v>
      </c>
      <c r="CD33" s="184">
        <f>IF('Indicator Data'!CD34="No Data",1,IF('Indicator Data imputation'!CD34&lt;&gt;"",1,0))</f>
        <v>0</v>
      </c>
      <c r="CE33" s="184">
        <f>IF('Indicator Data'!CE34="No Data",1,IF('Indicator Data imputation'!CE34&lt;&gt;"",1,0))</f>
        <v>0</v>
      </c>
      <c r="CF33" s="184">
        <f>IF('Indicator Data'!CF34="No Data",1,IF('Indicator Data imputation'!CF34&lt;&gt;"",1,0))</f>
        <v>0</v>
      </c>
      <c r="CG33" s="195">
        <f t="shared" si="0"/>
        <v>0</v>
      </c>
      <c r="CH33" s="196">
        <f t="shared" si="1"/>
        <v>0</v>
      </c>
    </row>
    <row r="34" spans="1:86" x14ac:dyDescent="0.25">
      <c r="A34" s="3" t="str">
        <f>VLOOKUP(C34,Regions!B$3:H$35,7,FALSE)</f>
        <v>South America</v>
      </c>
      <c r="B34" s="119" t="s">
        <v>58</v>
      </c>
      <c r="C34" s="102" t="s">
        <v>57</v>
      </c>
      <c r="D34" s="184">
        <f>IF('Indicator Data'!D35="No Data",1,IF('Indicator Data imputation'!D35&lt;&gt;"",1,0))</f>
        <v>0</v>
      </c>
      <c r="E34" s="184">
        <f>IF('Indicator Data'!E35="No Data",1,IF('Indicator Data imputation'!E35&lt;&gt;"",1,0))</f>
        <v>0</v>
      </c>
      <c r="F34" s="184">
        <f>IF('Indicator Data'!F35="No Data",1,IF('Indicator Data imputation'!F35&lt;&gt;"",1,0))</f>
        <v>0</v>
      </c>
      <c r="G34" s="184">
        <f>IF('Indicator Data'!G35="No Data",1,IF('Indicator Data imputation'!G35&lt;&gt;"",1,0))</f>
        <v>0</v>
      </c>
      <c r="H34" s="184">
        <f>IF('Indicator Data'!H35="No Data",1,IF('Indicator Data imputation'!H35&lt;&gt;"",1,0))</f>
        <v>0</v>
      </c>
      <c r="I34" s="184">
        <f>IF('Indicator Data'!I35="No Data",1,IF('Indicator Data imputation'!I35&lt;&gt;"",1,0))</f>
        <v>0</v>
      </c>
      <c r="J34" s="184">
        <f>IF('Indicator Data'!J35="No Data",1,IF('Indicator Data imputation'!J35&lt;&gt;"",1,0))</f>
        <v>0</v>
      </c>
      <c r="K34" s="184">
        <f>IF('Indicator Data'!K35="No Data",1,IF('Indicator Data imputation'!K35&lt;&gt;"",1,0))</f>
        <v>0</v>
      </c>
      <c r="L34" s="184">
        <f>IF('Indicator Data'!L35="No Data",1,IF('Indicator Data imputation'!L35&lt;&gt;"",1,0))</f>
        <v>0</v>
      </c>
      <c r="M34" s="184">
        <f>IF('Indicator Data'!M35="No Data",1,IF('Indicator Data imputation'!M35&lt;&gt;"",1,0))</f>
        <v>0</v>
      </c>
      <c r="N34" s="184">
        <f>IF('Indicator Data'!N35="No Data",1,IF('Indicator Data imputation'!N35&lt;&gt;"",1,0))</f>
        <v>0</v>
      </c>
      <c r="O34" s="184">
        <f>IF('Indicator Data'!O35="No Data",1,IF('Indicator Data imputation'!O35&lt;&gt;"",1,0))</f>
        <v>0</v>
      </c>
      <c r="P34" s="184">
        <f>IF('Indicator Data'!P35="No Data",1,IF('Indicator Data imputation'!P35&lt;&gt;"",1,0))</f>
        <v>1</v>
      </c>
      <c r="Q34" s="184">
        <f>IF('Indicator Data'!Q35="No Data",1,IF('Indicator Data imputation'!Q35&lt;&gt;"",1,0))</f>
        <v>0</v>
      </c>
      <c r="R34" s="184">
        <f>IF('Indicator Data'!R35="No Data",1,IF('Indicator Data imputation'!R35&lt;&gt;"",1,0))</f>
        <v>0</v>
      </c>
      <c r="S34" s="184">
        <f>IF('Indicator Data'!S35="No Data",1,IF('Indicator Data imputation'!S35&lt;&gt;"",1,0))</f>
        <v>0</v>
      </c>
      <c r="T34" s="184">
        <f>IF('Indicator Data'!T35="No Data",1,IF('Indicator Data imputation'!T35&lt;&gt;"",1,0))</f>
        <v>0</v>
      </c>
      <c r="U34" s="184">
        <f>IF('Indicator Data'!U35="No Data",1,IF('Indicator Data imputation'!U35&lt;&gt;"",1,0))</f>
        <v>0</v>
      </c>
      <c r="V34" s="184">
        <f>IF('Indicator Data'!V35="No Data",1,IF('Indicator Data imputation'!V35&lt;&gt;"",1,0))</f>
        <v>0</v>
      </c>
      <c r="W34" s="184">
        <f>IF('Indicator Data'!W35="No Data",1,IF('Indicator Data imputation'!W35&lt;&gt;"",1,0))</f>
        <v>0</v>
      </c>
      <c r="X34" s="184">
        <f>IF('Indicator Data'!X35="No Data",1,IF('Indicator Data imputation'!X35&lt;&gt;"",1,0))</f>
        <v>0</v>
      </c>
      <c r="Y34" s="184">
        <f>IF('Indicator Data'!Y35="No Data",1,IF('Indicator Data imputation'!Y35&lt;&gt;"",1,0))</f>
        <v>0</v>
      </c>
      <c r="Z34" s="184">
        <f>IF('Indicator Data'!Z35="No Data",1,IF('Indicator Data imputation'!Z35&lt;&gt;"",1,0))</f>
        <v>0</v>
      </c>
      <c r="AA34" s="184">
        <f>IF('Indicator Data'!AA35="No Data",1,IF('Indicator Data imputation'!AA35&lt;&gt;"",1,0))</f>
        <v>0</v>
      </c>
      <c r="AB34" s="184">
        <f>IF('Indicator Data'!AB35="No Data",1,IF('Indicator Data imputation'!AB35&lt;&gt;"",1,0))</f>
        <v>0</v>
      </c>
      <c r="AC34" s="184">
        <f>IF('Indicator Data'!AC35="No Data",1,IF('Indicator Data imputation'!AC35&lt;&gt;"",1,0))</f>
        <v>0</v>
      </c>
      <c r="AD34" s="184">
        <f>IF('Indicator Data'!AD35="No Data",1,IF('Indicator Data imputation'!AD35&lt;&gt;"",1,0))</f>
        <v>0</v>
      </c>
      <c r="AE34" s="184">
        <f>IF('Indicator Data'!AE35="No Data",1,IF('Indicator Data imputation'!AE35&lt;&gt;"",1,0))</f>
        <v>0</v>
      </c>
      <c r="AF34" s="184">
        <f>IF('Indicator Data'!AF35="No Data",1,IF('Indicator Data imputation'!AF35&lt;&gt;"",1,0))</f>
        <v>0</v>
      </c>
      <c r="AG34" s="184">
        <f>IF('Indicator Data'!AG35="No Data",1,IF('Indicator Data imputation'!AG35&lt;&gt;"",1,0))</f>
        <v>0</v>
      </c>
      <c r="AH34" s="184">
        <f>IF('Indicator Data'!AH35="No Data",1,IF('Indicator Data imputation'!AH35&lt;&gt;"",1,0))</f>
        <v>0</v>
      </c>
      <c r="AI34" s="184">
        <f>IF('Indicator Data'!AI35="No Data",1,IF('Indicator Data imputation'!AI35&lt;&gt;"",1,0))</f>
        <v>0</v>
      </c>
      <c r="AJ34" s="184">
        <f>IF('Indicator Data'!AJ35="No Data",1,IF('Indicator Data imputation'!AJ35&lt;&gt;"",1,0))</f>
        <v>0</v>
      </c>
      <c r="AK34" s="184">
        <f>IF('Indicator Data'!AK35="No Data",1,IF('Indicator Data imputation'!AK35&lt;&gt;"",1,0))</f>
        <v>0</v>
      </c>
      <c r="AL34" s="184">
        <f>IF('Indicator Data'!AL35="No Data",1,IF('Indicator Data imputation'!AL35&lt;&gt;"",1,0))</f>
        <v>0</v>
      </c>
      <c r="AM34" s="184">
        <f>IF('Indicator Data'!AM35="No Data",1,IF('Indicator Data imputation'!AM35&lt;&gt;"",1,0))</f>
        <v>0</v>
      </c>
      <c r="AN34" s="184">
        <f>IF('Indicator Data'!AN35="No Data",1,IF('Indicator Data imputation'!AN35&lt;&gt;"",1,0))</f>
        <v>0</v>
      </c>
      <c r="AO34" s="184">
        <f>IF('Indicator Data'!AO35="No Data",1,IF('Indicator Data imputation'!AO35&lt;&gt;"",1,0))</f>
        <v>0</v>
      </c>
      <c r="AP34" s="184">
        <f>IF('Indicator Data'!AP35="No Data",1,IF('Indicator Data imputation'!AP35&lt;&gt;"",1,0))</f>
        <v>0</v>
      </c>
      <c r="AQ34" s="184">
        <f>IF('Indicator Data'!AQ35="No Data",1,IF('Indicator Data imputation'!AQ35&lt;&gt;"",1,0))</f>
        <v>0</v>
      </c>
      <c r="AR34" s="184">
        <f>IF('Indicator Data'!AR35="No Data",1,IF('Indicator Data imputation'!AR35&lt;&gt;"",1,0))</f>
        <v>0</v>
      </c>
      <c r="AS34" s="184">
        <f>IF('Indicator Data'!AS35="No Data",1,IF('Indicator Data imputation'!AS35&lt;&gt;"",1,0))</f>
        <v>1</v>
      </c>
      <c r="AT34" s="184">
        <f>IF('Indicator Data'!AT35="No Data",1,IF('Indicator Data imputation'!AT35&lt;&gt;"",1,0))</f>
        <v>0</v>
      </c>
      <c r="AU34" s="184">
        <f>IF('Indicator Data'!AU35="No Data",1,IF('Indicator Data imputation'!AU35&lt;&gt;"",1,0))</f>
        <v>0</v>
      </c>
      <c r="AV34" s="184">
        <f>IF('Indicator Data'!AV35="No Data",1,IF('Indicator Data imputation'!AV35&lt;&gt;"",1,0))</f>
        <v>0</v>
      </c>
      <c r="AW34" s="184">
        <f>IF('Indicator Data'!AW35="No Data",1,IF('Indicator Data imputation'!AW35&lt;&gt;"",1,0))</f>
        <v>0</v>
      </c>
      <c r="AX34" s="184">
        <f>IF('Indicator Data'!AX35="No Data",1,IF('Indicator Data imputation'!AX35&lt;&gt;"",1,0))</f>
        <v>0</v>
      </c>
      <c r="AY34" s="184">
        <f>IF('Indicator Data'!AY35="No Data",1,IF('Indicator Data imputation'!AY35&lt;&gt;"",1,0))</f>
        <v>0</v>
      </c>
      <c r="AZ34" s="184">
        <f>IF('Indicator Data'!AZ35="No Data",1,IF('Indicator Data imputation'!AZ35&lt;&gt;"",1,0))</f>
        <v>0</v>
      </c>
      <c r="BA34" s="184">
        <f>IF('Indicator Data'!BA35="No Data",1,IF('Indicator Data imputation'!BA35&lt;&gt;"",1,0))</f>
        <v>0</v>
      </c>
      <c r="BB34" s="184">
        <f>IF('Indicator Data'!BB35="No Data",1,IF('Indicator Data imputation'!BB35&lt;&gt;"",1,0))</f>
        <v>0</v>
      </c>
      <c r="BC34" s="184">
        <f>IF('Indicator Data'!BC35="No Data",1,IF('Indicator Data imputation'!BC35&lt;&gt;"",1,0))</f>
        <v>0</v>
      </c>
      <c r="BD34" s="184">
        <f>IF('Indicator Data'!BD35="No Data",1,IF('Indicator Data imputation'!BD35&lt;&gt;"",1,0))</f>
        <v>0</v>
      </c>
      <c r="BE34" s="184">
        <f>IF('Indicator Data'!BE35="No Data",1,IF('Indicator Data imputation'!BE35&lt;&gt;"",1,0))</f>
        <v>0</v>
      </c>
      <c r="BF34" s="184">
        <f>IF('Indicator Data'!BF35="No Data",1,IF('Indicator Data imputation'!BF35&lt;&gt;"",1,0))</f>
        <v>0</v>
      </c>
      <c r="BG34" s="184">
        <f>IF('Indicator Data'!BG35="No Data",1,IF('Indicator Data imputation'!BG35&lt;&gt;"",1,0))</f>
        <v>0</v>
      </c>
      <c r="BH34" s="184">
        <f>IF('Indicator Data'!BH35="No Data",1,IF('Indicator Data imputation'!BH35&lt;&gt;"",1,0))</f>
        <v>1</v>
      </c>
      <c r="BI34" s="184">
        <f>IF('Indicator Data'!BI35="No Data",1,IF('Indicator Data imputation'!BI35&lt;&gt;"",1,0))</f>
        <v>1</v>
      </c>
      <c r="BJ34" s="184">
        <f>IF('Indicator Data'!BJ35="No Data",1,IF('Indicator Data imputation'!BJ35&lt;&gt;"",1,0))</f>
        <v>0</v>
      </c>
      <c r="BK34" s="184">
        <f>IF('Indicator Data'!BK35="No Data",1,IF('Indicator Data imputation'!BK35&lt;&gt;"",1,0))</f>
        <v>0</v>
      </c>
      <c r="BL34" s="184">
        <f>IF('Indicator Data'!BL35="No Data",1,IF('Indicator Data imputation'!BL35&lt;&gt;"",1,0))</f>
        <v>1</v>
      </c>
      <c r="BM34" s="184">
        <f>IF('Indicator Data'!BM35="No Data",1,IF('Indicator Data imputation'!BM35&lt;&gt;"",1,0))</f>
        <v>1</v>
      </c>
      <c r="BN34" s="184">
        <f>IF('Indicator Data'!BN35="No Data",1,IF('Indicator Data imputation'!BN35&lt;&gt;"",1,0))</f>
        <v>1</v>
      </c>
      <c r="BO34" s="184">
        <f>IF('Indicator Data'!BO35="No Data",1,IF('Indicator Data imputation'!BO35&lt;&gt;"",1,0))</f>
        <v>1</v>
      </c>
      <c r="BP34" s="184">
        <f>IF('Indicator Data'!BP35="No Data",1,IF('Indicator Data imputation'!BP35&lt;&gt;"",1,0))</f>
        <v>0</v>
      </c>
      <c r="BQ34" s="184">
        <f>IF('Indicator Data'!BQ35="No Data",1,IF('Indicator Data imputation'!BQ35&lt;&gt;"",1,0))</f>
        <v>0</v>
      </c>
      <c r="BR34" s="184">
        <f>IF('Indicator Data'!BR35="No Data",1,IF('Indicator Data imputation'!BR35&lt;&gt;"",1,0))</f>
        <v>0</v>
      </c>
      <c r="BS34" s="184">
        <f>IF('Indicator Data'!BS35="No Data",1,IF('Indicator Data imputation'!BS35&lt;&gt;"",1,0))</f>
        <v>0</v>
      </c>
      <c r="BT34" s="184">
        <f>IF('Indicator Data'!BT35="No Data",1,IF('Indicator Data imputation'!BT35&lt;&gt;"",1,0))</f>
        <v>0</v>
      </c>
      <c r="BU34" s="184">
        <f>IF('Indicator Data'!BU35="No Data",1,IF('Indicator Data imputation'!BU35&lt;&gt;"",1,0))</f>
        <v>0</v>
      </c>
      <c r="BV34" s="184">
        <f>IF('Indicator Data'!BV35="No Data",1,IF('Indicator Data imputation'!BV35&lt;&gt;"",1,0))</f>
        <v>0</v>
      </c>
      <c r="BW34" s="184">
        <f>IF('Indicator Data'!BW35="No Data",1,IF('Indicator Data imputation'!BW35&lt;&gt;"",1,0))</f>
        <v>0</v>
      </c>
      <c r="BX34" s="184">
        <f>IF('Indicator Data'!BX35="No Data",1,IF('Indicator Data imputation'!BX35&lt;&gt;"",1,0))</f>
        <v>0</v>
      </c>
      <c r="BY34" s="184">
        <f>IF('Indicator Data'!BY35="No Data",1,IF('Indicator Data imputation'!BY35&lt;&gt;"",1,0))</f>
        <v>0</v>
      </c>
      <c r="BZ34" s="184">
        <f>IF('Indicator Data'!BZ35="No Data",1,IF('Indicator Data imputation'!BZ35&lt;&gt;"",1,0))</f>
        <v>0</v>
      </c>
      <c r="CA34" s="184">
        <f>IF('Indicator Data'!CA35="No Data",1,IF('Indicator Data imputation'!CA35&lt;&gt;"",1,0))</f>
        <v>0</v>
      </c>
      <c r="CB34" s="184">
        <f>IF('Indicator Data'!CB35="No Data",1,IF('Indicator Data imputation'!CB35&lt;&gt;"",1,0))</f>
        <v>0</v>
      </c>
      <c r="CC34" s="184">
        <f>IF('Indicator Data'!CC35="No Data",1,IF('Indicator Data imputation'!CC35&lt;&gt;"",1,0))</f>
        <v>0</v>
      </c>
      <c r="CD34" s="184">
        <f>IF('Indicator Data'!CD35="No Data",1,IF('Indicator Data imputation'!CD35&lt;&gt;"",1,0))</f>
        <v>0</v>
      </c>
      <c r="CE34" s="184">
        <f>IF('Indicator Data'!CE35="No Data",1,IF('Indicator Data imputation'!CE35&lt;&gt;"",1,0))</f>
        <v>0</v>
      </c>
      <c r="CF34" s="184">
        <f>IF('Indicator Data'!CF35="No Data",1,IF('Indicator Data imputation'!CF35&lt;&gt;"",1,0))</f>
        <v>0</v>
      </c>
      <c r="CG34" s="195">
        <f t="shared" si="0"/>
        <v>8</v>
      </c>
      <c r="CH34" s="196">
        <f t="shared" si="1"/>
        <v>9.8765432098765427E-2</v>
      </c>
    </row>
    <row r="35" spans="1:86" x14ac:dyDescent="0.25">
      <c r="A35" s="3" t="str">
        <f>VLOOKUP(C35,Regions!B$3:H$35,7,FALSE)</f>
        <v>South America</v>
      </c>
      <c r="B35" s="119" t="s">
        <v>62</v>
      </c>
      <c r="C35" s="102" t="s">
        <v>61</v>
      </c>
      <c r="D35" s="184">
        <f>IF('Indicator Data'!D36="No Data",1,IF('Indicator Data imputation'!D36&lt;&gt;"",1,0))</f>
        <v>0</v>
      </c>
      <c r="E35" s="184">
        <f>IF('Indicator Data'!E36="No Data",1,IF('Indicator Data imputation'!E36&lt;&gt;"",1,0))</f>
        <v>0</v>
      </c>
      <c r="F35" s="184">
        <f>IF('Indicator Data'!F36="No Data",1,IF('Indicator Data imputation'!F36&lt;&gt;"",1,0))</f>
        <v>0</v>
      </c>
      <c r="G35" s="184">
        <f>IF('Indicator Data'!G36="No Data",1,IF('Indicator Data imputation'!G36&lt;&gt;"",1,0))</f>
        <v>0</v>
      </c>
      <c r="H35" s="184">
        <f>IF('Indicator Data'!H36="No Data",1,IF('Indicator Data imputation'!H36&lt;&gt;"",1,0))</f>
        <v>0</v>
      </c>
      <c r="I35" s="184">
        <f>IF('Indicator Data'!I36="No Data",1,IF('Indicator Data imputation'!I36&lt;&gt;"",1,0))</f>
        <v>0</v>
      </c>
      <c r="J35" s="184">
        <f>IF('Indicator Data'!J36="No Data",1,IF('Indicator Data imputation'!J36&lt;&gt;"",1,0))</f>
        <v>0</v>
      </c>
      <c r="K35" s="184">
        <f>IF('Indicator Data'!K36="No Data",1,IF('Indicator Data imputation'!K36&lt;&gt;"",1,0))</f>
        <v>0</v>
      </c>
      <c r="L35" s="184">
        <f>IF('Indicator Data'!L36="No Data",1,IF('Indicator Data imputation'!L36&lt;&gt;"",1,0))</f>
        <v>0</v>
      </c>
      <c r="M35" s="184">
        <f>IF('Indicator Data'!M36="No Data",1,IF('Indicator Data imputation'!M36&lt;&gt;"",1,0))</f>
        <v>0</v>
      </c>
      <c r="N35" s="184">
        <f>IF('Indicator Data'!N36="No Data",1,IF('Indicator Data imputation'!N36&lt;&gt;"",1,0))</f>
        <v>0</v>
      </c>
      <c r="O35" s="184">
        <f>IF('Indicator Data'!O36="No Data",1,IF('Indicator Data imputation'!O36&lt;&gt;"",1,0))</f>
        <v>0</v>
      </c>
      <c r="P35" s="184">
        <f>IF('Indicator Data'!P36="No Data",1,IF('Indicator Data imputation'!P36&lt;&gt;"",1,0))</f>
        <v>1</v>
      </c>
      <c r="Q35" s="184">
        <f>IF('Indicator Data'!Q36="No Data",1,IF('Indicator Data imputation'!Q36&lt;&gt;"",1,0))</f>
        <v>0</v>
      </c>
      <c r="R35" s="184">
        <f>IF('Indicator Data'!R36="No Data",1,IF('Indicator Data imputation'!R36&lt;&gt;"",1,0))</f>
        <v>0</v>
      </c>
      <c r="S35" s="184">
        <f>IF('Indicator Data'!S36="No Data",1,IF('Indicator Data imputation'!S36&lt;&gt;"",1,0))</f>
        <v>0</v>
      </c>
      <c r="T35" s="184">
        <f>IF('Indicator Data'!T36="No Data",1,IF('Indicator Data imputation'!T36&lt;&gt;"",1,0))</f>
        <v>0</v>
      </c>
      <c r="U35" s="184">
        <f>IF('Indicator Data'!U36="No Data",1,IF('Indicator Data imputation'!U36&lt;&gt;"",1,0))</f>
        <v>0</v>
      </c>
      <c r="V35" s="184">
        <f>IF('Indicator Data'!V36="No Data",1,IF('Indicator Data imputation'!V36&lt;&gt;"",1,0))</f>
        <v>0</v>
      </c>
      <c r="W35" s="184">
        <f>IF('Indicator Data'!W36="No Data",1,IF('Indicator Data imputation'!W36&lt;&gt;"",1,0))</f>
        <v>0</v>
      </c>
      <c r="X35" s="184">
        <f>IF('Indicator Data'!X36="No Data",1,IF('Indicator Data imputation'!X36&lt;&gt;"",1,0))</f>
        <v>0</v>
      </c>
      <c r="Y35" s="184">
        <f>IF('Indicator Data'!Y36="No Data",1,IF('Indicator Data imputation'!Y36&lt;&gt;"",1,0))</f>
        <v>1</v>
      </c>
      <c r="Z35" s="184">
        <f>IF('Indicator Data'!Z36="No Data",1,IF('Indicator Data imputation'!Z36&lt;&gt;"",1,0))</f>
        <v>1</v>
      </c>
      <c r="AA35" s="184">
        <f>IF('Indicator Data'!AA36="No Data",1,IF('Indicator Data imputation'!AA36&lt;&gt;"",1,0))</f>
        <v>0</v>
      </c>
      <c r="AB35" s="184">
        <f>IF('Indicator Data'!AB36="No Data",1,IF('Indicator Data imputation'!AB36&lt;&gt;"",1,0))</f>
        <v>0</v>
      </c>
      <c r="AC35" s="184">
        <f>IF('Indicator Data'!AC36="No Data",1,IF('Indicator Data imputation'!AC36&lt;&gt;"",1,0))</f>
        <v>0</v>
      </c>
      <c r="AD35" s="184">
        <f>IF('Indicator Data'!AD36="No Data",1,IF('Indicator Data imputation'!AD36&lt;&gt;"",1,0))</f>
        <v>0</v>
      </c>
      <c r="AE35" s="184">
        <f>IF('Indicator Data'!AE36="No Data",1,IF('Indicator Data imputation'!AE36&lt;&gt;"",1,0))</f>
        <v>0</v>
      </c>
      <c r="AF35" s="184">
        <f>IF('Indicator Data'!AF36="No Data",1,IF('Indicator Data imputation'!AF36&lt;&gt;"",1,0))</f>
        <v>0</v>
      </c>
      <c r="AG35" s="184">
        <f>IF('Indicator Data'!AG36="No Data",1,IF('Indicator Data imputation'!AG36&lt;&gt;"",1,0))</f>
        <v>0</v>
      </c>
      <c r="AH35" s="184">
        <f>IF('Indicator Data'!AH36="No Data",1,IF('Indicator Data imputation'!AH36&lt;&gt;"",1,0))</f>
        <v>0</v>
      </c>
      <c r="AI35" s="184">
        <f>IF('Indicator Data'!AI36="No Data",1,IF('Indicator Data imputation'!AI36&lt;&gt;"",1,0))</f>
        <v>0</v>
      </c>
      <c r="AJ35" s="184">
        <f>IF('Indicator Data'!AJ36="No Data",1,IF('Indicator Data imputation'!AJ36&lt;&gt;"",1,0))</f>
        <v>0</v>
      </c>
      <c r="AK35" s="184">
        <f>IF('Indicator Data'!AK36="No Data",1,IF('Indicator Data imputation'!AK36&lt;&gt;"",1,0))</f>
        <v>0</v>
      </c>
      <c r="AL35" s="184">
        <f>IF('Indicator Data'!AL36="No Data",1,IF('Indicator Data imputation'!AL36&lt;&gt;"",1,0))</f>
        <v>0</v>
      </c>
      <c r="AM35" s="184">
        <f>IF('Indicator Data'!AM36="No Data",1,IF('Indicator Data imputation'!AM36&lt;&gt;"",1,0))</f>
        <v>0</v>
      </c>
      <c r="AN35" s="184">
        <f>IF('Indicator Data'!AN36="No Data",1,IF('Indicator Data imputation'!AN36&lt;&gt;"",1,0))</f>
        <v>0</v>
      </c>
      <c r="AO35" s="184">
        <f>IF('Indicator Data'!AO36="No Data",1,IF('Indicator Data imputation'!AO36&lt;&gt;"",1,0))</f>
        <v>0</v>
      </c>
      <c r="AP35" s="184">
        <f>IF('Indicator Data'!AP36="No Data",1,IF('Indicator Data imputation'!AP36&lt;&gt;"",1,0))</f>
        <v>0</v>
      </c>
      <c r="AQ35" s="184">
        <f>IF('Indicator Data'!AQ36="No Data",1,IF('Indicator Data imputation'!AQ36&lt;&gt;"",1,0))</f>
        <v>0</v>
      </c>
      <c r="AR35" s="184">
        <f>IF('Indicator Data'!AR36="No Data",1,IF('Indicator Data imputation'!AR36&lt;&gt;"",1,0))</f>
        <v>0</v>
      </c>
      <c r="AS35" s="184">
        <f>IF('Indicator Data'!AS36="No Data",1,IF('Indicator Data imputation'!AS36&lt;&gt;"",1,0))</f>
        <v>0</v>
      </c>
      <c r="AT35" s="184">
        <f>IF('Indicator Data'!AT36="No Data",1,IF('Indicator Data imputation'!AT36&lt;&gt;"",1,0))</f>
        <v>1</v>
      </c>
      <c r="AU35" s="184">
        <f>IF('Indicator Data'!AU36="No Data",1,IF('Indicator Data imputation'!AU36&lt;&gt;"",1,0))</f>
        <v>0</v>
      </c>
      <c r="AV35" s="184">
        <f>IF('Indicator Data'!AV36="No Data",1,IF('Indicator Data imputation'!AV36&lt;&gt;"",1,0))</f>
        <v>0</v>
      </c>
      <c r="AW35" s="184">
        <f>IF('Indicator Data'!AW36="No Data",1,IF('Indicator Data imputation'!AW36&lt;&gt;"",1,0))</f>
        <v>0</v>
      </c>
      <c r="AX35" s="184">
        <f>IF('Indicator Data'!AX36="No Data",1,IF('Indicator Data imputation'!AX36&lt;&gt;"",1,0))</f>
        <v>0</v>
      </c>
      <c r="AY35" s="184">
        <f>IF('Indicator Data'!AY36="No Data",1,IF('Indicator Data imputation'!AY36&lt;&gt;"",1,0))</f>
        <v>0</v>
      </c>
      <c r="AZ35" s="184">
        <f>IF('Indicator Data'!AZ36="No Data",1,IF('Indicator Data imputation'!AZ36&lt;&gt;"",1,0))</f>
        <v>0</v>
      </c>
      <c r="BA35" s="184">
        <f>IF('Indicator Data'!BA36="No Data",1,IF('Indicator Data imputation'!BA36&lt;&gt;"",1,0))</f>
        <v>0</v>
      </c>
      <c r="BB35" s="184">
        <f>IF('Indicator Data'!BB36="No Data",1,IF('Indicator Data imputation'!BB36&lt;&gt;"",1,0))</f>
        <v>0</v>
      </c>
      <c r="BC35" s="184">
        <f>IF('Indicator Data'!BC36="No Data",1,IF('Indicator Data imputation'!BC36&lt;&gt;"",1,0))</f>
        <v>0</v>
      </c>
      <c r="BD35" s="184">
        <f>IF('Indicator Data'!BD36="No Data",1,IF('Indicator Data imputation'!BD36&lt;&gt;"",1,0))</f>
        <v>0</v>
      </c>
      <c r="BE35" s="184">
        <f>IF('Indicator Data'!BE36="No Data",1,IF('Indicator Data imputation'!BE36&lt;&gt;"",1,0))</f>
        <v>0</v>
      </c>
      <c r="BF35" s="184">
        <f>IF('Indicator Data'!BF36="No Data",1,IF('Indicator Data imputation'!BF36&lt;&gt;"",1,0))</f>
        <v>0</v>
      </c>
      <c r="BG35" s="184">
        <f>IF('Indicator Data'!BG36="No Data",1,IF('Indicator Data imputation'!BG36&lt;&gt;"",1,0))</f>
        <v>0</v>
      </c>
      <c r="BH35" s="184">
        <f>IF('Indicator Data'!BH36="No Data",1,IF('Indicator Data imputation'!BH36&lt;&gt;"",1,0))</f>
        <v>0</v>
      </c>
      <c r="BI35" s="184">
        <f>IF('Indicator Data'!BI36="No Data",1,IF('Indicator Data imputation'!BI36&lt;&gt;"",1,0))</f>
        <v>0</v>
      </c>
      <c r="BJ35" s="184">
        <f>IF('Indicator Data'!BJ36="No Data",1,IF('Indicator Data imputation'!BJ36&lt;&gt;"",1,0))</f>
        <v>0</v>
      </c>
      <c r="BK35" s="184">
        <f>IF('Indicator Data'!BK36="No Data",1,IF('Indicator Data imputation'!BK36&lt;&gt;"",1,0))</f>
        <v>0</v>
      </c>
      <c r="BL35" s="184">
        <f>IF('Indicator Data'!BL36="No Data",1,IF('Indicator Data imputation'!BL36&lt;&gt;"",1,0))</f>
        <v>0</v>
      </c>
      <c r="BM35" s="184">
        <f>IF('Indicator Data'!BM36="No Data",1,IF('Indicator Data imputation'!BM36&lt;&gt;"",1,0))</f>
        <v>0</v>
      </c>
      <c r="BN35" s="184">
        <f>IF('Indicator Data'!BN36="No Data",1,IF('Indicator Data imputation'!BN36&lt;&gt;"",1,0))</f>
        <v>0</v>
      </c>
      <c r="BO35" s="184">
        <f>IF('Indicator Data'!BO36="No Data",1,IF('Indicator Data imputation'!BO36&lt;&gt;"",1,0))</f>
        <v>0</v>
      </c>
      <c r="BP35" s="184">
        <f>IF('Indicator Data'!BP36="No Data",1,IF('Indicator Data imputation'!BP36&lt;&gt;"",1,0))</f>
        <v>0</v>
      </c>
      <c r="BQ35" s="184">
        <f>IF('Indicator Data'!BQ36="No Data",1,IF('Indicator Data imputation'!BQ36&lt;&gt;"",1,0))</f>
        <v>0</v>
      </c>
      <c r="BR35" s="184">
        <f>IF('Indicator Data'!BR36="No Data",1,IF('Indicator Data imputation'!BR36&lt;&gt;"",1,0))</f>
        <v>0</v>
      </c>
      <c r="BS35" s="184">
        <f>IF('Indicator Data'!BS36="No Data",1,IF('Indicator Data imputation'!BS36&lt;&gt;"",1,0))</f>
        <v>0</v>
      </c>
      <c r="BT35" s="184">
        <f>IF('Indicator Data'!BT36="No Data",1,IF('Indicator Data imputation'!BT36&lt;&gt;"",1,0))</f>
        <v>0</v>
      </c>
      <c r="BU35" s="184">
        <f>IF('Indicator Data'!BU36="No Data",1,IF('Indicator Data imputation'!BU36&lt;&gt;"",1,0))</f>
        <v>0</v>
      </c>
      <c r="BV35" s="184">
        <f>IF('Indicator Data'!BV36="No Data",1,IF('Indicator Data imputation'!BV36&lt;&gt;"",1,0))</f>
        <v>0</v>
      </c>
      <c r="BW35" s="184">
        <f>IF('Indicator Data'!BW36="No Data",1,IF('Indicator Data imputation'!BW36&lt;&gt;"",1,0))</f>
        <v>0</v>
      </c>
      <c r="BX35" s="184">
        <f>IF('Indicator Data'!BX36="No Data",1,IF('Indicator Data imputation'!BX36&lt;&gt;"",1,0))</f>
        <v>0</v>
      </c>
      <c r="BY35" s="184">
        <f>IF('Indicator Data'!BY36="No Data",1,IF('Indicator Data imputation'!BY36&lt;&gt;"",1,0))</f>
        <v>1</v>
      </c>
      <c r="BZ35" s="184">
        <f>IF('Indicator Data'!BZ36="No Data",1,IF('Indicator Data imputation'!BZ36&lt;&gt;"",1,0))</f>
        <v>0</v>
      </c>
      <c r="CA35" s="184">
        <f>IF('Indicator Data'!CA36="No Data",1,IF('Indicator Data imputation'!CA36&lt;&gt;"",1,0))</f>
        <v>0</v>
      </c>
      <c r="CB35" s="184">
        <f>IF('Indicator Data'!CB36="No Data",1,IF('Indicator Data imputation'!CB36&lt;&gt;"",1,0))</f>
        <v>0</v>
      </c>
      <c r="CC35" s="184">
        <f>IF('Indicator Data'!CC36="No Data",1,IF('Indicator Data imputation'!CC36&lt;&gt;"",1,0))</f>
        <v>0</v>
      </c>
      <c r="CD35" s="184">
        <f>IF('Indicator Data'!CD36="No Data",1,IF('Indicator Data imputation'!CD36&lt;&gt;"",1,0))</f>
        <v>0</v>
      </c>
      <c r="CE35" s="184">
        <f>IF('Indicator Data'!CE36="No Data",1,IF('Indicator Data imputation'!CE36&lt;&gt;"",1,0))</f>
        <v>0</v>
      </c>
      <c r="CF35" s="184">
        <f>IF('Indicator Data'!CF36="No Data",1,IF('Indicator Data imputation'!CF36&lt;&gt;"",1,0))</f>
        <v>0</v>
      </c>
      <c r="CG35" s="195">
        <f t="shared" si="0"/>
        <v>5</v>
      </c>
      <c r="CH35" s="196">
        <f t="shared" si="1"/>
        <v>6.1728395061728392E-2</v>
      </c>
    </row>
    <row r="36" spans="1:86" x14ac:dyDescent="0.25">
      <c r="A36" s="3" t="str">
        <f>VLOOKUP(C36,Regions!B$3:H$35,7,FALSE)</f>
        <v>South America</v>
      </c>
      <c r="B36" s="119" t="s">
        <v>443</v>
      </c>
      <c r="C36" s="102" t="s">
        <v>63</v>
      </c>
      <c r="D36" s="184">
        <f>IF('Indicator Data'!D37="No Data",1,IF('Indicator Data imputation'!D37&lt;&gt;"",1,0))</f>
        <v>0</v>
      </c>
      <c r="E36" s="184">
        <f>IF('Indicator Data'!E37="No Data",1,IF('Indicator Data imputation'!E37&lt;&gt;"",1,0))</f>
        <v>0</v>
      </c>
      <c r="F36" s="184">
        <f>IF('Indicator Data'!F37="No Data",1,IF('Indicator Data imputation'!F37&lt;&gt;"",1,0))</f>
        <v>0</v>
      </c>
      <c r="G36" s="184">
        <f>IF('Indicator Data'!G37="No Data",1,IF('Indicator Data imputation'!G37&lt;&gt;"",1,0))</f>
        <v>0</v>
      </c>
      <c r="H36" s="184">
        <f>IF('Indicator Data'!H37="No Data",1,IF('Indicator Data imputation'!H37&lt;&gt;"",1,0))</f>
        <v>0</v>
      </c>
      <c r="I36" s="184">
        <f>IF('Indicator Data'!I37="No Data",1,IF('Indicator Data imputation'!I37&lt;&gt;"",1,0))</f>
        <v>0</v>
      </c>
      <c r="J36" s="184">
        <f>IF('Indicator Data'!J37="No Data",1,IF('Indicator Data imputation'!J37&lt;&gt;"",1,0))</f>
        <v>0</v>
      </c>
      <c r="K36" s="184">
        <f>IF('Indicator Data'!K37="No Data",1,IF('Indicator Data imputation'!K37&lt;&gt;"",1,0))</f>
        <v>0</v>
      </c>
      <c r="L36" s="184">
        <f>IF('Indicator Data'!L37="No Data",1,IF('Indicator Data imputation'!L37&lt;&gt;"",1,0))</f>
        <v>0</v>
      </c>
      <c r="M36" s="184">
        <f>IF('Indicator Data'!M37="No Data",1,IF('Indicator Data imputation'!M37&lt;&gt;"",1,0))</f>
        <v>0</v>
      </c>
      <c r="N36" s="184">
        <f>IF('Indicator Data'!N37="No Data",1,IF('Indicator Data imputation'!N37&lt;&gt;"",1,0))</f>
        <v>0</v>
      </c>
      <c r="O36" s="184">
        <f>IF('Indicator Data'!O37="No Data",1,IF('Indicator Data imputation'!O37&lt;&gt;"",1,0))</f>
        <v>0</v>
      </c>
      <c r="P36" s="184">
        <f>IF('Indicator Data'!P37="No Data",1,IF('Indicator Data imputation'!P37&lt;&gt;"",1,0))</f>
        <v>0</v>
      </c>
      <c r="Q36" s="184">
        <f>IF('Indicator Data'!Q37="No Data",1,IF('Indicator Data imputation'!Q37&lt;&gt;"",1,0))</f>
        <v>0</v>
      </c>
      <c r="R36" s="184">
        <f>IF('Indicator Data'!R37="No Data",1,IF('Indicator Data imputation'!R37&lt;&gt;"",1,0))</f>
        <v>0</v>
      </c>
      <c r="S36" s="184">
        <f>IF('Indicator Data'!S37="No Data",1,IF('Indicator Data imputation'!S37&lt;&gt;"",1,0))</f>
        <v>0</v>
      </c>
      <c r="T36" s="184">
        <f>IF('Indicator Data'!T37="No Data",1,IF('Indicator Data imputation'!T37&lt;&gt;"",1,0))</f>
        <v>0</v>
      </c>
      <c r="U36" s="184">
        <f>IF('Indicator Data'!U37="No Data",1,IF('Indicator Data imputation'!U37&lt;&gt;"",1,0))</f>
        <v>0</v>
      </c>
      <c r="V36" s="184">
        <f>IF('Indicator Data'!V37="No Data",1,IF('Indicator Data imputation'!V37&lt;&gt;"",1,0))</f>
        <v>0</v>
      </c>
      <c r="W36" s="184">
        <f>IF('Indicator Data'!W37="No Data",1,IF('Indicator Data imputation'!W37&lt;&gt;"",1,0))</f>
        <v>0</v>
      </c>
      <c r="X36" s="184">
        <f>IF('Indicator Data'!X37="No Data",1,IF('Indicator Data imputation'!X37&lt;&gt;"",1,0))</f>
        <v>0</v>
      </c>
      <c r="Y36" s="184">
        <f>IF('Indicator Data'!Y37="No Data",1,IF('Indicator Data imputation'!Y37&lt;&gt;"",1,0))</f>
        <v>1</v>
      </c>
      <c r="Z36" s="184">
        <f>IF('Indicator Data'!Z37="No Data",1,IF('Indicator Data imputation'!Z37&lt;&gt;"",1,0))</f>
        <v>1</v>
      </c>
      <c r="AA36" s="184">
        <f>IF('Indicator Data'!AA37="No Data",1,IF('Indicator Data imputation'!AA37&lt;&gt;"",1,0))</f>
        <v>0</v>
      </c>
      <c r="AB36" s="184">
        <f>IF('Indicator Data'!AB37="No Data",1,IF('Indicator Data imputation'!AB37&lt;&gt;"",1,0))</f>
        <v>0</v>
      </c>
      <c r="AC36" s="184">
        <f>IF('Indicator Data'!AC37="No Data",1,IF('Indicator Data imputation'!AC37&lt;&gt;"",1,0))</f>
        <v>0</v>
      </c>
      <c r="AD36" s="184">
        <f>IF('Indicator Data'!AD37="No Data",1,IF('Indicator Data imputation'!AD37&lt;&gt;"",1,0))</f>
        <v>0</v>
      </c>
      <c r="AE36" s="184">
        <f>IF('Indicator Data'!AE37="No Data",1,IF('Indicator Data imputation'!AE37&lt;&gt;"",1,0))</f>
        <v>0</v>
      </c>
      <c r="AF36" s="184">
        <f>IF('Indicator Data'!AF37="No Data",1,IF('Indicator Data imputation'!AF37&lt;&gt;"",1,0))</f>
        <v>0</v>
      </c>
      <c r="AG36" s="184">
        <f>IF('Indicator Data'!AG37="No Data",1,IF('Indicator Data imputation'!AG37&lt;&gt;"",1,0))</f>
        <v>0</v>
      </c>
      <c r="AH36" s="184">
        <f>IF('Indicator Data'!AH37="No Data",1,IF('Indicator Data imputation'!AH37&lt;&gt;"",1,0))</f>
        <v>1</v>
      </c>
      <c r="AI36" s="184">
        <f>IF('Indicator Data'!AI37="No Data",1,IF('Indicator Data imputation'!AI37&lt;&gt;"",1,0))</f>
        <v>0</v>
      </c>
      <c r="AJ36" s="184">
        <f>IF('Indicator Data'!AJ37="No Data",1,IF('Indicator Data imputation'!AJ37&lt;&gt;"",1,0))</f>
        <v>0</v>
      </c>
      <c r="AK36" s="184">
        <f>IF('Indicator Data'!AK37="No Data",1,IF('Indicator Data imputation'!AK37&lt;&gt;"",1,0))</f>
        <v>0</v>
      </c>
      <c r="AL36" s="184">
        <f>IF('Indicator Data'!AL37="No Data",1,IF('Indicator Data imputation'!AL37&lt;&gt;"",1,0))</f>
        <v>0</v>
      </c>
      <c r="AM36" s="184">
        <f>IF('Indicator Data'!AM37="No Data",1,IF('Indicator Data imputation'!AM37&lt;&gt;"",1,0))</f>
        <v>0</v>
      </c>
      <c r="AN36" s="184">
        <f>IF('Indicator Data'!AN37="No Data",1,IF('Indicator Data imputation'!AN37&lt;&gt;"",1,0))</f>
        <v>0</v>
      </c>
      <c r="AO36" s="184">
        <f>IF('Indicator Data'!AO37="No Data",1,IF('Indicator Data imputation'!AO37&lt;&gt;"",1,0))</f>
        <v>0</v>
      </c>
      <c r="AP36" s="184">
        <f>IF('Indicator Data'!AP37="No Data",1,IF('Indicator Data imputation'!AP37&lt;&gt;"",1,0))</f>
        <v>0</v>
      </c>
      <c r="AQ36" s="184">
        <f>IF('Indicator Data'!AQ37="No Data",1,IF('Indicator Data imputation'!AQ37&lt;&gt;"",1,0))</f>
        <v>0</v>
      </c>
      <c r="AR36" s="184">
        <f>IF('Indicator Data'!AR37="No Data",1,IF('Indicator Data imputation'!AR37&lt;&gt;"",1,0))</f>
        <v>0</v>
      </c>
      <c r="AS36" s="184">
        <f>IF('Indicator Data'!AS37="No Data",1,IF('Indicator Data imputation'!AS37&lt;&gt;"",1,0))</f>
        <v>0</v>
      </c>
      <c r="AT36" s="184">
        <f>IF('Indicator Data'!AT37="No Data",1,IF('Indicator Data imputation'!AT37&lt;&gt;"",1,0))</f>
        <v>1</v>
      </c>
      <c r="AU36" s="184">
        <f>IF('Indicator Data'!AU37="No Data",1,IF('Indicator Data imputation'!AU37&lt;&gt;"",1,0))</f>
        <v>0</v>
      </c>
      <c r="AV36" s="184">
        <f>IF('Indicator Data'!AV37="No Data",1,IF('Indicator Data imputation'!AV37&lt;&gt;"",1,0))</f>
        <v>0</v>
      </c>
      <c r="AW36" s="184">
        <f>IF('Indicator Data'!AW37="No Data",1,IF('Indicator Data imputation'!AW37&lt;&gt;"",1,0))</f>
        <v>0</v>
      </c>
      <c r="AX36" s="184">
        <f>IF('Indicator Data'!AX37="No Data",1,IF('Indicator Data imputation'!AX37&lt;&gt;"",1,0))</f>
        <v>0</v>
      </c>
      <c r="AY36" s="184">
        <f>IF('Indicator Data'!AY37="No Data",1,IF('Indicator Data imputation'!AY37&lt;&gt;"",1,0))</f>
        <v>0</v>
      </c>
      <c r="AZ36" s="184">
        <f>IF('Indicator Data'!AZ37="No Data",1,IF('Indicator Data imputation'!AZ37&lt;&gt;"",1,0))</f>
        <v>0</v>
      </c>
      <c r="BA36" s="184">
        <f>IF('Indicator Data'!BA37="No Data",1,IF('Indicator Data imputation'!BA37&lt;&gt;"",1,0))</f>
        <v>0</v>
      </c>
      <c r="BB36" s="184">
        <f>IF('Indicator Data'!BB37="No Data",1,IF('Indicator Data imputation'!BB37&lt;&gt;"",1,0))</f>
        <v>0</v>
      </c>
      <c r="BC36" s="184">
        <f>IF('Indicator Data'!BC37="No Data",1,IF('Indicator Data imputation'!BC37&lt;&gt;"",1,0))</f>
        <v>0</v>
      </c>
      <c r="BD36" s="184">
        <f>IF('Indicator Data'!BD37="No Data",1,IF('Indicator Data imputation'!BD37&lt;&gt;"",1,0))</f>
        <v>0</v>
      </c>
      <c r="BE36" s="184">
        <f>IF('Indicator Data'!BE37="No Data",1,IF('Indicator Data imputation'!BE37&lt;&gt;"",1,0))</f>
        <v>0</v>
      </c>
      <c r="BF36" s="184">
        <f>IF('Indicator Data'!BF37="No Data",1,IF('Indicator Data imputation'!BF37&lt;&gt;"",1,0))</f>
        <v>0</v>
      </c>
      <c r="BG36" s="184">
        <f>IF('Indicator Data'!BG37="No Data",1,IF('Indicator Data imputation'!BG37&lt;&gt;"",1,0))</f>
        <v>0</v>
      </c>
      <c r="BH36" s="184">
        <f>IF('Indicator Data'!BH37="No Data",1,IF('Indicator Data imputation'!BH37&lt;&gt;"",1,0))</f>
        <v>0</v>
      </c>
      <c r="BI36" s="184">
        <f>IF('Indicator Data'!BI37="No Data",1,IF('Indicator Data imputation'!BI37&lt;&gt;"",1,0))</f>
        <v>0</v>
      </c>
      <c r="BJ36" s="184">
        <f>IF('Indicator Data'!BJ37="No Data",1,IF('Indicator Data imputation'!BJ37&lt;&gt;"",1,0))</f>
        <v>0</v>
      </c>
      <c r="BK36" s="184">
        <f>IF('Indicator Data'!BK37="No Data",1,IF('Indicator Data imputation'!BK37&lt;&gt;"",1,0))</f>
        <v>0</v>
      </c>
      <c r="BL36" s="184">
        <f>IF('Indicator Data'!BL37="No Data",1,IF('Indicator Data imputation'!BL37&lt;&gt;"",1,0))</f>
        <v>1</v>
      </c>
      <c r="BM36" s="184">
        <f>IF('Indicator Data'!BM37="No Data",1,IF('Indicator Data imputation'!BM37&lt;&gt;"",1,0))</f>
        <v>0</v>
      </c>
      <c r="BN36" s="184">
        <f>IF('Indicator Data'!BN37="No Data",1,IF('Indicator Data imputation'!BN37&lt;&gt;"",1,0))</f>
        <v>0</v>
      </c>
      <c r="BO36" s="184">
        <f>IF('Indicator Data'!BO37="No Data",1,IF('Indicator Data imputation'!BO37&lt;&gt;"",1,0))</f>
        <v>0</v>
      </c>
      <c r="BP36" s="184">
        <f>IF('Indicator Data'!BP37="No Data",1,IF('Indicator Data imputation'!BP37&lt;&gt;"",1,0))</f>
        <v>0</v>
      </c>
      <c r="BQ36" s="184">
        <f>IF('Indicator Data'!BQ37="No Data",1,IF('Indicator Data imputation'!BQ37&lt;&gt;"",1,0))</f>
        <v>0</v>
      </c>
      <c r="BR36" s="184">
        <f>IF('Indicator Data'!BR37="No Data",1,IF('Indicator Data imputation'!BR37&lt;&gt;"",1,0))</f>
        <v>0</v>
      </c>
      <c r="BS36" s="184">
        <f>IF('Indicator Data'!BS37="No Data",1,IF('Indicator Data imputation'!BS37&lt;&gt;"",1,0))</f>
        <v>0</v>
      </c>
      <c r="BT36" s="184">
        <f>IF('Indicator Data'!BT37="No Data",1,IF('Indicator Data imputation'!BT37&lt;&gt;"",1,0))</f>
        <v>0</v>
      </c>
      <c r="BU36" s="184">
        <f>IF('Indicator Data'!BU37="No Data",1,IF('Indicator Data imputation'!BU37&lt;&gt;"",1,0))</f>
        <v>0</v>
      </c>
      <c r="BV36" s="184">
        <f>IF('Indicator Data'!BV37="No Data",1,IF('Indicator Data imputation'!BV37&lt;&gt;"",1,0))</f>
        <v>0</v>
      </c>
      <c r="BW36" s="184">
        <f>IF('Indicator Data'!BW37="No Data",1,IF('Indicator Data imputation'!BW37&lt;&gt;"",1,0))</f>
        <v>0</v>
      </c>
      <c r="BX36" s="184">
        <f>IF('Indicator Data'!BX37="No Data",1,IF('Indicator Data imputation'!BX37&lt;&gt;"",1,0))</f>
        <v>0</v>
      </c>
      <c r="BY36" s="184">
        <f>IF('Indicator Data'!BY37="No Data",1,IF('Indicator Data imputation'!BY37&lt;&gt;"",1,0))</f>
        <v>0</v>
      </c>
      <c r="BZ36" s="184">
        <f>IF('Indicator Data'!BZ37="No Data",1,IF('Indicator Data imputation'!BZ37&lt;&gt;"",1,0))</f>
        <v>0</v>
      </c>
      <c r="CA36" s="184">
        <f>IF('Indicator Data'!CA37="No Data",1,IF('Indicator Data imputation'!CA37&lt;&gt;"",1,0))</f>
        <v>0</v>
      </c>
      <c r="CB36" s="184">
        <f>IF('Indicator Data'!CB37="No Data",1,IF('Indicator Data imputation'!CB37&lt;&gt;"",1,0))</f>
        <v>0</v>
      </c>
      <c r="CC36" s="184">
        <f>IF('Indicator Data'!CC37="No Data",1,IF('Indicator Data imputation'!CC37&lt;&gt;"",1,0))</f>
        <v>0</v>
      </c>
      <c r="CD36" s="184">
        <f>IF('Indicator Data'!CD37="No Data",1,IF('Indicator Data imputation'!CD37&lt;&gt;"",1,0))</f>
        <v>0</v>
      </c>
      <c r="CE36" s="184">
        <f>IF('Indicator Data'!CE37="No Data",1,IF('Indicator Data imputation'!CE37&lt;&gt;"",1,0))</f>
        <v>0</v>
      </c>
      <c r="CF36" s="184">
        <f>IF('Indicator Data'!CF37="No Data",1,IF('Indicator Data imputation'!CF37&lt;&gt;"",1,0))</f>
        <v>0</v>
      </c>
      <c r="CG36" s="195">
        <f t="shared" si="0"/>
        <v>5</v>
      </c>
      <c r="CH36" s="196">
        <f t="shared" si="1"/>
        <v>6.1728395061728392E-2</v>
      </c>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pane xSplit="2" ySplit="2" topLeftCell="M3" activePane="bottomRight" state="frozen"/>
      <selection activeCell="AE3" sqref="AE3"/>
      <selection pane="topRight" activeCell="AE3" sqref="AE3"/>
      <selection pane="bottomLeft" activeCell="AE3" sqref="AE3"/>
      <selection pane="bottomRight" activeCell="B2" sqref="B2"/>
    </sheetView>
  </sheetViews>
  <sheetFormatPr defaultRowHeight="15" x14ac:dyDescent="0.25"/>
  <cols>
    <col min="1" max="1" width="17.7109375" customWidth="1"/>
    <col min="2" max="2" width="27.140625" customWidth="1"/>
    <col min="3" max="3" width="8.7109375" customWidth="1"/>
    <col min="4" max="27" width="7" customWidth="1"/>
    <col min="28" max="28" width="3.7109375" bestFit="1" customWidth="1"/>
    <col min="29" max="29" width="5.5703125" customWidth="1"/>
  </cols>
  <sheetData>
    <row r="1" spans="1:32" x14ac:dyDescent="0.25">
      <c r="A1" s="3"/>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row>
    <row r="2" spans="1:32" ht="111" customHeight="1" thickBot="1" x14ac:dyDescent="0.3">
      <c r="A2" s="15" t="s">
        <v>594</v>
      </c>
      <c r="B2" s="131" t="s">
        <v>75</v>
      </c>
      <c r="C2" s="132" t="s">
        <v>64</v>
      </c>
      <c r="D2" s="51" t="s">
        <v>140</v>
      </c>
      <c r="E2" s="51" t="s">
        <v>958</v>
      </c>
      <c r="F2" s="51" t="s">
        <v>146</v>
      </c>
      <c r="G2" s="51" t="s">
        <v>674</v>
      </c>
      <c r="H2" s="51" t="s">
        <v>699</v>
      </c>
      <c r="I2" s="51" t="s">
        <v>670</v>
      </c>
      <c r="J2" s="51" t="s">
        <v>937</v>
      </c>
      <c r="K2" s="65" t="s">
        <v>110</v>
      </c>
      <c r="L2" s="65" t="s">
        <v>89</v>
      </c>
      <c r="M2" s="65" t="s">
        <v>675</v>
      </c>
      <c r="N2" s="65" t="s">
        <v>88</v>
      </c>
      <c r="O2" s="65" t="s">
        <v>149</v>
      </c>
      <c r="P2" s="65" t="s">
        <v>692</v>
      </c>
      <c r="Q2" s="65" t="s">
        <v>639</v>
      </c>
      <c r="R2" s="65" t="s">
        <v>96</v>
      </c>
      <c r="S2" s="65" t="s">
        <v>97</v>
      </c>
      <c r="T2" s="86" t="s">
        <v>99</v>
      </c>
      <c r="U2" s="86" t="s">
        <v>100</v>
      </c>
      <c r="V2" s="86" t="s">
        <v>671</v>
      </c>
      <c r="W2" s="167" t="s">
        <v>651</v>
      </c>
      <c r="X2" s="86" t="s">
        <v>76</v>
      </c>
      <c r="Y2" s="86" t="s">
        <v>77</v>
      </c>
      <c r="Z2" s="86" t="s">
        <v>91</v>
      </c>
      <c r="AA2" s="167" t="s">
        <v>687</v>
      </c>
      <c r="AB2" s="226" t="s">
        <v>1009</v>
      </c>
      <c r="AC2" s="226" t="s">
        <v>1010</v>
      </c>
      <c r="AD2" s="51" t="s">
        <v>1011</v>
      </c>
      <c r="AE2" s="230" t="s">
        <v>964</v>
      </c>
      <c r="AF2" s="167" t="s">
        <v>965</v>
      </c>
    </row>
    <row r="3" spans="1:32" x14ac:dyDescent="0.25">
      <c r="A3" s="3" t="str">
        <f>VLOOKUP(C3,Regions!B$3:H$35,7,FALSE)</f>
        <v>Caribbean</v>
      </c>
      <c r="B3" s="119" t="s">
        <v>1</v>
      </c>
      <c r="C3" s="102" t="s">
        <v>0</v>
      </c>
      <c r="D3">
        <f>IF('Hazard &amp; Exposure'!AX3="x",1,0)</f>
        <v>0</v>
      </c>
      <c r="E3" s="4">
        <f>IF('Hazard &amp; Exposure'!AZ3="x",1,0)</f>
        <v>0</v>
      </c>
      <c r="F3" s="4">
        <f>IF('Hazard &amp; Exposure'!BA3="x",1,0)</f>
        <v>0</v>
      </c>
      <c r="G3" s="4">
        <f>IF('Hazard &amp; Exposure'!BG3="x",1,0)</f>
        <v>0</v>
      </c>
      <c r="H3" s="4">
        <f>IF('Hazard &amp; Exposure'!BO3="x",1,0)</f>
        <v>0</v>
      </c>
      <c r="I3" s="4">
        <f>IF('Hazard &amp; Exposure'!BR3="x",1,0)</f>
        <v>0</v>
      </c>
      <c r="J3" s="4">
        <f>IF('Hazard &amp; Exposure'!BV3="x",1,0)</f>
        <v>0</v>
      </c>
      <c r="K3">
        <f>IF(Vulnerability!H3="x",1,0)</f>
        <v>0</v>
      </c>
      <c r="L3" s="4">
        <f>IF(Vulnerability!L3="x",1,0)</f>
        <v>0</v>
      </c>
      <c r="M3" s="4">
        <f>IF(Vulnerability!P3="x",1,0)</f>
        <v>0</v>
      </c>
      <c r="N3" s="4">
        <f>IF(Vulnerability!V3="x",1,0)</f>
        <v>0</v>
      </c>
      <c r="O3" s="4">
        <f>IF(Vulnerability!Z3="x",1,0)</f>
        <v>0</v>
      </c>
      <c r="P3" s="4">
        <f>IF(Vulnerability!AE3="x",1,0)</f>
        <v>0</v>
      </c>
      <c r="Q3" s="4">
        <f>IF(Vulnerability!AH3="x",1,0)</f>
        <v>0</v>
      </c>
      <c r="R3" s="4">
        <f>IF(Vulnerability!AM3="x",1,0)</f>
        <v>0</v>
      </c>
      <c r="S3" s="4">
        <f>IF(Vulnerability!AU3="x",1,0)</f>
        <v>0</v>
      </c>
      <c r="T3">
        <f>IF('Lack of Coping Capacity'!E3="x",1,0)</f>
        <v>0</v>
      </c>
      <c r="U3" s="4">
        <f>IF('Lack of Coping Capacity'!H3="x",1,0)</f>
        <v>0</v>
      </c>
      <c r="V3" s="4">
        <f>IF('Lack of Coping Capacity'!J3="x",1,0)</f>
        <v>1</v>
      </c>
      <c r="W3" s="4">
        <f>IF('Lack of Coping Capacity'!O3="x",1,0)</f>
        <v>0</v>
      </c>
      <c r="X3" s="4">
        <f>IF('Lack of Coping Capacity'!T3="x",1,0)</f>
        <v>0</v>
      </c>
      <c r="Y3" s="4">
        <f>IF('Lack of Coping Capacity'!AB3="x",1,0)</f>
        <v>0</v>
      </c>
      <c r="Z3" s="4">
        <f>IF('Lack of Coping Capacity'!AL3="x",1,0)</f>
        <v>0</v>
      </c>
      <c r="AA3" s="4">
        <f>IF('Lack of Coping Capacity'!AU3="x",1,0)</f>
        <v>0</v>
      </c>
      <c r="AB3" s="227">
        <f t="shared" ref="AB3:AB35" si="0">SUM(D3:N3,O3:AA3)</f>
        <v>1</v>
      </c>
      <c r="AC3" s="228">
        <f>AB3/25</f>
        <v>0.04</v>
      </c>
      <c r="AD3">
        <f t="shared" ref="AD3:AD35" si="1">SUM(D3:J3)</f>
        <v>0</v>
      </c>
      <c r="AE3">
        <f t="shared" ref="AE3:AE35" si="2">SUM(K3:N3,O3:S3)</f>
        <v>0</v>
      </c>
      <c r="AF3">
        <f>SUM(T3:AA3)</f>
        <v>1</v>
      </c>
    </row>
    <row r="4" spans="1:32" x14ac:dyDescent="0.25">
      <c r="A4" s="3" t="str">
        <f>VLOOKUP(C4,Regions!B$3:H$35,7,FALSE)</f>
        <v>Caribbean</v>
      </c>
      <c r="B4" s="119" t="s">
        <v>5</v>
      </c>
      <c r="C4" s="102" t="s">
        <v>4</v>
      </c>
      <c r="D4" s="4">
        <f>IF('Hazard &amp; Exposure'!AX4="x",1,0)</f>
        <v>0</v>
      </c>
      <c r="E4" s="4">
        <f>IF('Hazard &amp; Exposure'!AZ4="x",1,0)</f>
        <v>0</v>
      </c>
      <c r="F4" s="4">
        <f>IF('Hazard &amp; Exposure'!BA4="x",1,0)</f>
        <v>0</v>
      </c>
      <c r="G4" s="4">
        <f>IF('Hazard &amp; Exposure'!BG4="x",1,0)</f>
        <v>0</v>
      </c>
      <c r="H4" s="4">
        <f>IF('Hazard &amp; Exposure'!BO4="x",1,0)</f>
        <v>0</v>
      </c>
      <c r="I4" s="4">
        <f>IF('Hazard &amp; Exposure'!BR4="x",1,0)</f>
        <v>0</v>
      </c>
      <c r="J4" s="4">
        <f>IF('Hazard &amp; Exposure'!BV4="x",1,0)</f>
        <v>0</v>
      </c>
      <c r="K4" s="4">
        <f>IF(Vulnerability!H4="x",1,0)</f>
        <v>0</v>
      </c>
      <c r="L4" s="4">
        <f>IF(Vulnerability!L4="x",1,0)</f>
        <v>0</v>
      </c>
      <c r="M4" s="4">
        <f>IF(Vulnerability!P4="x",1,0)</f>
        <v>0</v>
      </c>
      <c r="N4" s="4">
        <f>IF(Vulnerability!V4="x",1,0)</f>
        <v>0</v>
      </c>
      <c r="O4" s="4">
        <f>IF(Vulnerability!Z4="x",1,0)</f>
        <v>0</v>
      </c>
      <c r="P4" s="4">
        <f>IF(Vulnerability!AE4="x",1,0)</f>
        <v>0</v>
      </c>
      <c r="Q4" s="4">
        <f>IF(Vulnerability!AH4="x",1,0)</f>
        <v>0</v>
      </c>
      <c r="R4" s="4">
        <f>IF(Vulnerability!AM4="x",1,0)</f>
        <v>0</v>
      </c>
      <c r="S4" s="4">
        <f>IF(Vulnerability!AU4="x",1,0)</f>
        <v>0</v>
      </c>
      <c r="T4" s="4">
        <f>IF('Lack of Coping Capacity'!E4="x",1,0)</f>
        <v>0</v>
      </c>
      <c r="U4" s="4">
        <f>IF('Lack of Coping Capacity'!H4="x",1,0)</f>
        <v>0</v>
      </c>
      <c r="V4" s="4">
        <f>IF('Lack of Coping Capacity'!J4="x",1,0)</f>
        <v>1</v>
      </c>
      <c r="W4" s="4">
        <f>IF('Lack of Coping Capacity'!O4="x",1,0)</f>
        <v>1</v>
      </c>
      <c r="X4" s="4">
        <f>IF('Lack of Coping Capacity'!T4="x",1,0)</f>
        <v>0</v>
      </c>
      <c r="Y4" s="4">
        <f>IF('Lack of Coping Capacity'!AB4="x",1,0)</f>
        <v>0</v>
      </c>
      <c r="Z4" s="4">
        <f>IF('Lack of Coping Capacity'!AL4="x",1,0)</f>
        <v>0</v>
      </c>
      <c r="AA4" s="4">
        <f>IF('Lack of Coping Capacity'!AU4="x",1,0)</f>
        <v>0</v>
      </c>
      <c r="AB4" s="227">
        <f t="shared" si="0"/>
        <v>2</v>
      </c>
      <c r="AC4" s="228">
        <f t="shared" ref="AC4:AC35" si="3">AB4/25</f>
        <v>0.08</v>
      </c>
      <c r="AD4" s="4">
        <f t="shared" si="1"/>
        <v>0</v>
      </c>
      <c r="AE4" s="4">
        <f t="shared" si="2"/>
        <v>0</v>
      </c>
      <c r="AF4" s="4">
        <f t="shared" ref="AF4:AF35" si="4">SUM(T4:AA4)</f>
        <v>2</v>
      </c>
    </row>
    <row r="5" spans="1:32" x14ac:dyDescent="0.25">
      <c r="A5" s="3" t="str">
        <f>VLOOKUP(C5,Regions!B$3:H$35,7,FALSE)</f>
        <v>Caribbean</v>
      </c>
      <c r="B5" s="119" t="s">
        <v>7</v>
      </c>
      <c r="C5" s="102" t="s">
        <v>6</v>
      </c>
      <c r="D5" s="4">
        <f>IF('Hazard &amp; Exposure'!AX5="x",1,0)</f>
        <v>0</v>
      </c>
      <c r="E5" s="4">
        <f>IF('Hazard &amp; Exposure'!AZ5="x",1,0)</f>
        <v>0</v>
      </c>
      <c r="F5" s="4">
        <f>IF('Hazard &amp; Exposure'!BA5="x",1,0)</f>
        <v>0</v>
      </c>
      <c r="G5" s="4">
        <f>IF('Hazard &amp; Exposure'!BG5="x",1,0)</f>
        <v>0</v>
      </c>
      <c r="H5" s="4">
        <f>IF('Hazard &amp; Exposure'!BO5="x",1,0)</f>
        <v>0</v>
      </c>
      <c r="I5" s="4">
        <f>IF('Hazard &amp; Exposure'!BR5="x",1,0)</f>
        <v>0</v>
      </c>
      <c r="J5" s="4">
        <f>IF('Hazard &amp; Exposure'!BV5="x",1,0)</f>
        <v>0</v>
      </c>
      <c r="K5" s="4">
        <f>IF(Vulnerability!H5="x",1,0)</f>
        <v>0</v>
      </c>
      <c r="L5" s="4">
        <f>IF(Vulnerability!L5="x",1,0)</f>
        <v>0</v>
      </c>
      <c r="M5" s="4">
        <f>IF(Vulnerability!P5="x",1,0)</f>
        <v>0</v>
      </c>
      <c r="N5" s="4">
        <f>IF(Vulnerability!V5="x",1,0)</f>
        <v>0</v>
      </c>
      <c r="O5" s="4">
        <f>IF(Vulnerability!Z5="x",1,0)</f>
        <v>0</v>
      </c>
      <c r="P5" s="4">
        <f>IF(Vulnerability!AE5="x",1,0)</f>
        <v>0</v>
      </c>
      <c r="Q5" s="4">
        <f>IF(Vulnerability!AH5="x",1,0)</f>
        <v>0</v>
      </c>
      <c r="R5" s="4">
        <f>IF(Vulnerability!AM5="x",1,0)</f>
        <v>0</v>
      </c>
      <c r="S5" s="4">
        <f>IF(Vulnerability!AU5="x",1,0)</f>
        <v>0</v>
      </c>
      <c r="T5" s="4">
        <f>IF('Lack of Coping Capacity'!E5="x",1,0)</f>
        <v>0</v>
      </c>
      <c r="U5" s="4">
        <f>IF('Lack of Coping Capacity'!H5="x",1,0)</f>
        <v>0</v>
      </c>
      <c r="V5" s="4">
        <f>IF('Lack of Coping Capacity'!J5="x",1,0)</f>
        <v>1</v>
      </c>
      <c r="W5" s="4">
        <f>IF('Lack of Coping Capacity'!O5="x",1,0)</f>
        <v>1</v>
      </c>
      <c r="X5" s="4">
        <f>IF('Lack of Coping Capacity'!T5="x",1,0)</f>
        <v>0</v>
      </c>
      <c r="Y5" s="4">
        <f>IF('Lack of Coping Capacity'!AB5="x",1,0)</f>
        <v>0</v>
      </c>
      <c r="Z5" s="4">
        <f>IF('Lack of Coping Capacity'!AL5="x",1,0)</f>
        <v>0</v>
      </c>
      <c r="AA5" s="4">
        <f>IF('Lack of Coping Capacity'!AU5="x",1,0)</f>
        <v>0</v>
      </c>
      <c r="AB5" s="227">
        <f t="shared" si="0"/>
        <v>2</v>
      </c>
      <c r="AC5" s="228">
        <f t="shared" si="3"/>
        <v>0.08</v>
      </c>
      <c r="AD5" s="4">
        <f t="shared" si="1"/>
        <v>0</v>
      </c>
      <c r="AE5" s="4">
        <f t="shared" si="2"/>
        <v>0</v>
      </c>
      <c r="AF5" s="4">
        <f t="shared" si="4"/>
        <v>2</v>
      </c>
    </row>
    <row r="6" spans="1:32" x14ac:dyDescent="0.25">
      <c r="A6" s="3" t="str">
        <f>VLOOKUP(C6,Regions!B$3:H$35,7,FALSE)</f>
        <v>Caribbean</v>
      </c>
      <c r="B6" s="119" t="s">
        <v>20</v>
      </c>
      <c r="C6" s="102" t="s">
        <v>19</v>
      </c>
      <c r="D6" s="4">
        <f>IF('Hazard &amp; Exposure'!AX6="x",1,0)</f>
        <v>0</v>
      </c>
      <c r="E6" s="4">
        <f>IF('Hazard &amp; Exposure'!AZ6="x",1,0)</f>
        <v>0</v>
      </c>
      <c r="F6" s="4">
        <f>IF('Hazard &amp; Exposure'!BA6="x",1,0)</f>
        <v>0</v>
      </c>
      <c r="G6" s="4">
        <f>IF('Hazard &amp; Exposure'!BG6="x",1,0)</f>
        <v>0</v>
      </c>
      <c r="H6" s="4">
        <f>IF('Hazard &amp; Exposure'!BO6="x",1,0)</f>
        <v>0</v>
      </c>
      <c r="I6" s="4">
        <f>IF('Hazard &amp; Exposure'!BR6="x",1,0)</f>
        <v>0</v>
      </c>
      <c r="J6" s="4">
        <f>IF('Hazard &amp; Exposure'!BV6="x",1,0)</f>
        <v>0</v>
      </c>
      <c r="K6" s="4">
        <f>IF(Vulnerability!H6="x",1,0)</f>
        <v>0</v>
      </c>
      <c r="L6" s="4">
        <f>IF(Vulnerability!L6="x",1,0)</f>
        <v>0</v>
      </c>
      <c r="M6" s="4">
        <f>IF(Vulnerability!P6="x",1,0)</f>
        <v>0</v>
      </c>
      <c r="N6" s="4">
        <f>IF(Vulnerability!V6="x",1,0)</f>
        <v>0</v>
      </c>
      <c r="O6" s="4">
        <f>IF(Vulnerability!Z6="x",1,0)</f>
        <v>0</v>
      </c>
      <c r="P6" s="4">
        <f>IF(Vulnerability!AE6="x",1,0)</f>
        <v>0</v>
      </c>
      <c r="Q6" s="4">
        <f>IF(Vulnerability!AH6="x",1,0)</f>
        <v>0</v>
      </c>
      <c r="R6" s="4">
        <f>IF(Vulnerability!AM6="x",1,0)</f>
        <v>0</v>
      </c>
      <c r="S6" s="4">
        <f>IF(Vulnerability!AU6="x",1,0)</f>
        <v>0</v>
      </c>
      <c r="T6" s="4">
        <f>IF('Lack of Coping Capacity'!E6="x",1,0)</f>
        <v>0</v>
      </c>
      <c r="U6" s="4">
        <f>IF('Lack of Coping Capacity'!H6="x",1,0)</f>
        <v>0</v>
      </c>
      <c r="V6" s="4">
        <f>IF('Lack of Coping Capacity'!J6="x",1,0)</f>
        <v>1</v>
      </c>
      <c r="W6" s="4">
        <f>IF('Lack of Coping Capacity'!O6="x",1,0)</f>
        <v>0</v>
      </c>
      <c r="X6" s="4">
        <f>IF('Lack of Coping Capacity'!T6="x",1,0)</f>
        <v>0</v>
      </c>
      <c r="Y6" s="4">
        <f>IF('Lack of Coping Capacity'!AB6="x",1,0)</f>
        <v>0</v>
      </c>
      <c r="Z6" s="4">
        <f>IF('Lack of Coping Capacity'!AL6="x",1,0)</f>
        <v>0</v>
      </c>
      <c r="AA6" s="4">
        <f>IF('Lack of Coping Capacity'!AU6="x",1,0)</f>
        <v>0</v>
      </c>
      <c r="AB6" s="227">
        <f t="shared" si="0"/>
        <v>1</v>
      </c>
      <c r="AC6" s="228">
        <f t="shared" si="3"/>
        <v>0.04</v>
      </c>
      <c r="AD6" s="4">
        <f t="shared" si="1"/>
        <v>0</v>
      </c>
      <c r="AE6" s="4">
        <f t="shared" si="2"/>
        <v>0</v>
      </c>
      <c r="AF6" s="4">
        <f t="shared" si="4"/>
        <v>1</v>
      </c>
    </row>
    <row r="7" spans="1:32" x14ac:dyDescent="0.25">
      <c r="A7" s="3" t="str">
        <f>VLOOKUP(C7,Regions!B$3:H$35,7,FALSE)</f>
        <v>Caribbean</v>
      </c>
      <c r="B7" s="119" t="s">
        <v>22</v>
      </c>
      <c r="C7" s="102" t="s">
        <v>21</v>
      </c>
      <c r="D7" s="4">
        <f>IF('Hazard &amp; Exposure'!AX7="x",1,0)</f>
        <v>0</v>
      </c>
      <c r="E7" s="4">
        <f>IF('Hazard &amp; Exposure'!AZ7="x",1,0)</f>
        <v>0</v>
      </c>
      <c r="F7" s="4">
        <f>IF('Hazard &amp; Exposure'!BA7="x",1,0)</f>
        <v>0</v>
      </c>
      <c r="G7" s="4">
        <f>IF('Hazard &amp; Exposure'!BG7="x",1,0)</f>
        <v>0</v>
      </c>
      <c r="H7" s="4">
        <f>IF('Hazard &amp; Exposure'!BO7="x",1,0)</f>
        <v>0</v>
      </c>
      <c r="I7" s="4">
        <f>IF('Hazard &amp; Exposure'!BR7="x",1,0)</f>
        <v>0</v>
      </c>
      <c r="J7" s="4">
        <f>IF('Hazard &amp; Exposure'!BV7="x",1,0)</f>
        <v>0</v>
      </c>
      <c r="K7" s="4">
        <f>IF(Vulnerability!H7="x",1,0)</f>
        <v>0</v>
      </c>
      <c r="L7" s="4">
        <f>IF(Vulnerability!L7="x",1,0)</f>
        <v>0</v>
      </c>
      <c r="M7" s="4">
        <f>IF(Vulnerability!P7="x",1,0)</f>
        <v>0</v>
      </c>
      <c r="N7" s="4">
        <f>IF(Vulnerability!V7="x",1,0)</f>
        <v>0</v>
      </c>
      <c r="O7" s="4">
        <f>IF(Vulnerability!Z7="x",1,0)</f>
        <v>0</v>
      </c>
      <c r="P7" s="4">
        <f>IF(Vulnerability!AE7="x",1,0)</f>
        <v>0</v>
      </c>
      <c r="Q7" s="4">
        <f>IF(Vulnerability!AH7="x",1,0)</f>
        <v>0</v>
      </c>
      <c r="R7" s="4">
        <f>IF(Vulnerability!AM7="x",1,0)</f>
        <v>0</v>
      </c>
      <c r="S7" s="4">
        <f>IF(Vulnerability!AU7="x",1,0)</f>
        <v>0</v>
      </c>
      <c r="T7" s="4">
        <f>IF('Lack of Coping Capacity'!E7="x",1,0)</f>
        <v>1</v>
      </c>
      <c r="U7" s="4">
        <f>IF('Lack of Coping Capacity'!H7="x",1,0)</f>
        <v>0</v>
      </c>
      <c r="V7" s="4">
        <f>IF('Lack of Coping Capacity'!J7="x",1,0)</f>
        <v>1</v>
      </c>
      <c r="W7" s="4">
        <f>IF('Lack of Coping Capacity'!O7="x",1,0)</f>
        <v>0</v>
      </c>
      <c r="X7" s="4">
        <f>IF('Lack of Coping Capacity'!T7="x",1,0)</f>
        <v>0</v>
      </c>
      <c r="Y7" s="4">
        <f>IF('Lack of Coping Capacity'!AB7="x",1,0)</f>
        <v>0</v>
      </c>
      <c r="Z7" s="4">
        <f>IF('Lack of Coping Capacity'!AL7="x",1,0)</f>
        <v>0</v>
      </c>
      <c r="AA7" s="4">
        <f>IF('Lack of Coping Capacity'!AU7="x",1,0)</f>
        <v>0</v>
      </c>
      <c r="AB7" s="227">
        <f t="shared" si="0"/>
        <v>2</v>
      </c>
      <c r="AC7" s="228">
        <f t="shared" si="3"/>
        <v>0.08</v>
      </c>
      <c r="AD7" s="4">
        <f t="shared" si="1"/>
        <v>0</v>
      </c>
      <c r="AE7" s="4">
        <f t="shared" si="2"/>
        <v>0</v>
      </c>
      <c r="AF7" s="4">
        <f t="shared" si="4"/>
        <v>2</v>
      </c>
    </row>
    <row r="8" spans="1:32" x14ac:dyDescent="0.25">
      <c r="A8" s="3" t="str">
        <f>VLOOKUP(C8,Regions!B$3:H$35,7,FALSE)</f>
        <v>Caribbean</v>
      </c>
      <c r="B8" s="119" t="s">
        <v>24</v>
      </c>
      <c r="C8" s="102" t="s">
        <v>23</v>
      </c>
      <c r="D8" s="4">
        <f>IF('Hazard &amp; Exposure'!AX8="x",1,0)</f>
        <v>0</v>
      </c>
      <c r="E8" s="4">
        <f>IF('Hazard &amp; Exposure'!AZ8="x",1,0)</f>
        <v>0</v>
      </c>
      <c r="F8" s="4">
        <f>IF('Hazard &amp; Exposure'!BA8="x",1,0)</f>
        <v>0</v>
      </c>
      <c r="G8" s="4">
        <f>IF('Hazard &amp; Exposure'!BG8="x",1,0)</f>
        <v>0</v>
      </c>
      <c r="H8" s="4">
        <f>IF('Hazard &amp; Exposure'!BO8="x",1,0)</f>
        <v>0</v>
      </c>
      <c r="I8" s="4">
        <f>IF('Hazard &amp; Exposure'!BR8="x",1,0)</f>
        <v>0</v>
      </c>
      <c r="J8" s="4">
        <f>IF('Hazard &amp; Exposure'!BV8="x",1,0)</f>
        <v>0</v>
      </c>
      <c r="K8" s="4">
        <f>IF(Vulnerability!H8="x",1,0)</f>
        <v>0</v>
      </c>
      <c r="L8" s="4">
        <f>IF(Vulnerability!L8="x",1,0)</f>
        <v>0</v>
      </c>
      <c r="M8" s="4">
        <f>IF(Vulnerability!P8="x",1,0)</f>
        <v>0</v>
      </c>
      <c r="N8" s="4">
        <f>IF(Vulnerability!V8="x",1,0)</f>
        <v>0</v>
      </c>
      <c r="O8" s="4">
        <f>IF(Vulnerability!Z8="x",1,0)</f>
        <v>0</v>
      </c>
      <c r="P8" s="4">
        <f>IF(Vulnerability!AE8="x",1,0)</f>
        <v>0</v>
      </c>
      <c r="Q8" s="4">
        <f>IF(Vulnerability!AH8="x",1,0)</f>
        <v>0</v>
      </c>
      <c r="R8" s="4">
        <f>IF(Vulnerability!AM8="x",1,0)</f>
        <v>0</v>
      </c>
      <c r="S8" s="4">
        <f>IF(Vulnerability!AU8="x",1,0)</f>
        <v>0</v>
      </c>
      <c r="T8" s="4">
        <f>IF('Lack of Coping Capacity'!E8="x",1,0)</f>
        <v>0</v>
      </c>
      <c r="U8" s="4">
        <f>IF('Lack of Coping Capacity'!H8="x",1,0)</f>
        <v>0</v>
      </c>
      <c r="V8" s="4">
        <f>IF('Lack of Coping Capacity'!J8="x",1,0)</f>
        <v>0</v>
      </c>
      <c r="W8" s="4">
        <f>IF('Lack of Coping Capacity'!O8="x",1,0)</f>
        <v>0</v>
      </c>
      <c r="X8" s="4">
        <f>IF('Lack of Coping Capacity'!T8="x",1,0)</f>
        <v>0</v>
      </c>
      <c r="Y8" s="4">
        <f>IF('Lack of Coping Capacity'!AB8="x",1,0)</f>
        <v>0</v>
      </c>
      <c r="Z8" s="4">
        <f>IF('Lack of Coping Capacity'!AL8="x",1,0)</f>
        <v>0</v>
      </c>
      <c r="AA8" s="4">
        <f>IF('Lack of Coping Capacity'!AU8="x",1,0)</f>
        <v>0</v>
      </c>
      <c r="AB8" s="227">
        <f t="shared" si="0"/>
        <v>0</v>
      </c>
      <c r="AC8" s="228">
        <f t="shared" si="3"/>
        <v>0</v>
      </c>
      <c r="AD8" s="4">
        <f t="shared" si="1"/>
        <v>0</v>
      </c>
      <c r="AE8" s="4">
        <f t="shared" si="2"/>
        <v>0</v>
      </c>
      <c r="AF8" s="4">
        <f t="shared" si="4"/>
        <v>0</v>
      </c>
    </row>
    <row r="9" spans="1:32" x14ac:dyDescent="0.25">
      <c r="A9" s="3" t="str">
        <f>VLOOKUP(C9,Regions!B$3:H$35,7,FALSE)</f>
        <v>Caribbean</v>
      </c>
      <c r="B9" s="119" t="s">
        <v>30</v>
      </c>
      <c r="C9" s="102" t="s">
        <v>29</v>
      </c>
      <c r="D9" s="4">
        <f>IF('Hazard &amp; Exposure'!AX9="x",1,0)</f>
        <v>0</v>
      </c>
      <c r="E9" s="4">
        <f>IF('Hazard &amp; Exposure'!AZ9="x",1,0)</f>
        <v>0</v>
      </c>
      <c r="F9" s="4">
        <f>IF('Hazard &amp; Exposure'!BA9="x",1,0)</f>
        <v>0</v>
      </c>
      <c r="G9" s="4">
        <f>IF('Hazard &amp; Exposure'!BG9="x",1,0)</f>
        <v>0</v>
      </c>
      <c r="H9" s="4">
        <f>IF('Hazard &amp; Exposure'!BO9="x",1,0)</f>
        <v>0</v>
      </c>
      <c r="I9" s="4">
        <f>IF('Hazard &amp; Exposure'!BR9="x",1,0)</f>
        <v>0</v>
      </c>
      <c r="J9" s="4">
        <f>IF('Hazard &amp; Exposure'!BV9="x",1,0)</f>
        <v>0</v>
      </c>
      <c r="K9" s="4">
        <f>IF(Vulnerability!H9="x",1,0)</f>
        <v>0</v>
      </c>
      <c r="L9" s="4">
        <f>IF(Vulnerability!L9="x",1,0)</f>
        <v>0</v>
      </c>
      <c r="M9" s="4">
        <f>IF(Vulnerability!P9="x",1,0)</f>
        <v>0</v>
      </c>
      <c r="N9" s="4">
        <f>IF(Vulnerability!V9="x",1,0)</f>
        <v>0</v>
      </c>
      <c r="O9" s="4">
        <f>IF(Vulnerability!Z9="x",1,0)</f>
        <v>0</v>
      </c>
      <c r="P9" s="4">
        <f>IF(Vulnerability!AE9="x",1,0)</f>
        <v>0</v>
      </c>
      <c r="Q9" s="4">
        <f>IF(Vulnerability!AH9="x",1,0)</f>
        <v>0</v>
      </c>
      <c r="R9" s="4">
        <f>IF(Vulnerability!AM9="x",1,0)</f>
        <v>0</v>
      </c>
      <c r="S9" s="4">
        <f>IF(Vulnerability!AU9="x",1,0)</f>
        <v>0</v>
      </c>
      <c r="T9" s="4">
        <f>IF('Lack of Coping Capacity'!E9="x",1,0)</f>
        <v>0</v>
      </c>
      <c r="U9" s="4">
        <f>IF('Lack of Coping Capacity'!H9="x",1,0)</f>
        <v>0</v>
      </c>
      <c r="V9" s="4">
        <f>IF('Lack of Coping Capacity'!J9="x",1,0)</f>
        <v>1</v>
      </c>
      <c r="W9" s="4">
        <f>IF('Lack of Coping Capacity'!O9="x",1,0)</f>
        <v>0</v>
      </c>
      <c r="X9" s="4">
        <f>IF('Lack of Coping Capacity'!T9="x",1,0)</f>
        <v>0</v>
      </c>
      <c r="Y9" s="4">
        <f>IF('Lack of Coping Capacity'!AB9="x",1,0)</f>
        <v>0</v>
      </c>
      <c r="Z9" s="4">
        <f>IF('Lack of Coping Capacity'!AL9="x",1,0)</f>
        <v>0</v>
      </c>
      <c r="AA9" s="4">
        <f>IF('Lack of Coping Capacity'!AU9="x",1,0)</f>
        <v>0</v>
      </c>
      <c r="AB9" s="227">
        <f t="shared" si="0"/>
        <v>1</v>
      </c>
      <c r="AC9" s="228">
        <f t="shared" si="3"/>
        <v>0.04</v>
      </c>
      <c r="AD9" s="4">
        <f t="shared" si="1"/>
        <v>0</v>
      </c>
      <c r="AE9" s="4">
        <f t="shared" si="2"/>
        <v>0</v>
      </c>
      <c r="AF9" s="4">
        <f t="shared" si="4"/>
        <v>1</v>
      </c>
    </row>
    <row r="10" spans="1:32" x14ac:dyDescent="0.25">
      <c r="A10" s="3" t="str">
        <f>VLOOKUP(C10,Regions!B$3:H$35,7,FALSE)</f>
        <v>Caribbean</v>
      </c>
      <c r="B10" s="119" t="s">
        <v>36</v>
      </c>
      <c r="C10" s="102" t="s">
        <v>35</v>
      </c>
      <c r="D10" s="4">
        <f>IF('Hazard &amp; Exposure'!AX10="x",1,0)</f>
        <v>0</v>
      </c>
      <c r="E10" s="4">
        <f>IF('Hazard &amp; Exposure'!AZ10="x",1,0)</f>
        <v>0</v>
      </c>
      <c r="F10" s="4">
        <f>IF('Hazard &amp; Exposure'!BA10="x",1,0)</f>
        <v>0</v>
      </c>
      <c r="G10" s="4">
        <f>IF('Hazard &amp; Exposure'!BG10="x",1,0)</f>
        <v>0</v>
      </c>
      <c r="H10" s="4">
        <f>IF('Hazard &amp; Exposure'!BO10="x",1,0)</f>
        <v>0</v>
      </c>
      <c r="I10" s="4">
        <f>IF('Hazard &amp; Exposure'!BR10="x",1,0)</f>
        <v>0</v>
      </c>
      <c r="J10" s="4">
        <f>IF('Hazard &amp; Exposure'!BV10="x",1,0)</f>
        <v>0</v>
      </c>
      <c r="K10" s="4">
        <f>IF(Vulnerability!H10="x",1,0)</f>
        <v>0</v>
      </c>
      <c r="L10" s="4">
        <f>IF(Vulnerability!L10="x",1,0)</f>
        <v>0</v>
      </c>
      <c r="M10" s="4">
        <f>IF(Vulnerability!P10="x",1,0)</f>
        <v>0</v>
      </c>
      <c r="N10" s="4">
        <f>IF(Vulnerability!V10="x",1,0)</f>
        <v>0</v>
      </c>
      <c r="O10" s="4">
        <f>IF(Vulnerability!Z10="x",1,0)</f>
        <v>0</v>
      </c>
      <c r="P10" s="4">
        <f>IF(Vulnerability!AE10="x",1,0)</f>
        <v>0</v>
      </c>
      <c r="Q10" s="4">
        <f>IF(Vulnerability!AH10="x",1,0)</f>
        <v>0</v>
      </c>
      <c r="R10" s="4">
        <f>IF(Vulnerability!AM10="x",1,0)</f>
        <v>0</v>
      </c>
      <c r="S10" s="4">
        <f>IF(Vulnerability!AU10="x",1,0)</f>
        <v>0</v>
      </c>
      <c r="T10" s="4">
        <f>IF('Lack of Coping Capacity'!E10="x",1,0)</f>
        <v>0</v>
      </c>
      <c r="U10" s="4">
        <f>IF('Lack of Coping Capacity'!H10="x",1,0)</f>
        <v>0</v>
      </c>
      <c r="V10" s="4">
        <f>IF('Lack of Coping Capacity'!J10="x",1,0)</f>
        <v>1</v>
      </c>
      <c r="W10" s="4">
        <f>IF('Lack of Coping Capacity'!O10="x",1,0)</f>
        <v>0</v>
      </c>
      <c r="X10" s="4">
        <f>IF('Lack of Coping Capacity'!T10="x",1,0)</f>
        <v>0</v>
      </c>
      <c r="Y10" s="4">
        <f>IF('Lack of Coping Capacity'!AB10="x",1,0)</f>
        <v>0</v>
      </c>
      <c r="Z10" s="4">
        <f>IF('Lack of Coping Capacity'!AL10="x",1,0)</f>
        <v>0</v>
      </c>
      <c r="AA10" s="4">
        <f>IF('Lack of Coping Capacity'!AU10="x",1,0)</f>
        <v>0</v>
      </c>
      <c r="AB10" s="227">
        <f t="shared" si="0"/>
        <v>1</v>
      </c>
      <c r="AC10" s="228">
        <f t="shared" si="3"/>
        <v>0.04</v>
      </c>
      <c r="AD10" s="4">
        <f t="shared" si="1"/>
        <v>0</v>
      </c>
      <c r="AE10" s="4">
        <f t="shared" si="2"/>
        <v>0</v>
      </c>
      <c r="AF10" s="4">
        <f t="shared" si="4"/>
        <v>1</v>
      </c>
    </row>
    <row r="11" spans="1:32" x14ac:dyDescent="0.25">
      <c r="A11" s="3" t="str">
        <f>VLOOKUP(C11,Regions!B$3:H$35,7,FALSE)</f>
        <v>Caribbean</v>
      </c>
      <c r="B11" s="119" t="s">
        <v>40</v>
      </c>
      <c r="C11" s="102" t="s">
        <v>39</v>
      </c>
      <c r="D11" s="4">
        <f>IF('Hazard &amp; Exposure'!AX11="x",1,0)</f>
        <v>0</v>
      </c>
      <c r="E11" s="4">
        <f>IF('Hazard &amp; Exposure'!AZ11="x",1,0)</f>
        <v>0</v>
      </c>
      <c r="F11" s="4">
        <f>IF('Hazard &amp; Exposure'!BA11="x",1,0)</f>
        <v>0</v>
      </c>
      <c r="G11" s="4">
        <f>IF('Hazard &amp; Exposure'!BG11="x",1,0)</f>
        <v>0</v>
      </c>
      <c r="H11" s="4">
        <f>IF('Hazard &amp; Exposure'!BO11="x",1,0)</f>
        <v>0</v>
      </c>
      <c r="I11" s="4">
        <f>IF('Hazard &amp; Exposure'!BR11="x",1,0)</f>
        <v>0</v>
      </c>
      <c r="J11" s="4">
        <f>IF('Hazard &amp; Exposure'!BV11="x",1,0)</f>
        <v>0</v>
      </c>
      <c r="K11" s="4">
        <f>IF(Vulnerability!H11="x",1,0)</f>
        <v>0</v>
      </c>
      <c r="L11" s="4">
        <f>IF(Vulnerability!L11="x",1,0)</f>
        <v>0</v>
      </c>
      <c r="M11" s="4">
        <f>IF(Vulnerability!P11="x",1,0)</f>
        <v>0</v>
      </c>
      <c r="N11" s="4">
        <f>IF(Vulnerability!V11="x",1,0)</f>
        <v>0</v>
      </c>
      <c r="O11" s="4">
        <f>IF(Vulnerability!Z11="x",1,0)</f>
        <v>0</v>
      </c>
      <c r="P11" s="4">
        <f>IF(Vulnerability!AE11="x",1,0)</f>
        <v>0</v>
      </c>
      <c r="Q11" s="4">
        <f>IF(Vulnerability!AH11="x",1,0)</f>
        <v>0</v>
      </c>
      <c r="R11" s="4">
        <f>IF(Vulnerability!AM11="x",1,0)</f>
        <v>0</v>
      </c>
      <c r="S11" s="4">
        <f>IF(Vulnerability!AU11="x",1,0)</f>
        <v>0</v>
      </c>
      <c r="T11" s="4">
        <f>IF('Lack of Coping Capacity'!E11="x",1,0)</f>
        <v>0</v>
      </c>
      <c r="U11" s="4">
        <f>IF('Lack of Coping Capacity'!H11="x",1,0)</f>
        <v>0</v>
      </c>
      <c r="V11" s="4">
        <f>IF('Lack of Coping Capacity'!J11="x",1,0)</f>
        <v>0</v>
      </c>
      <c r="W11" s="4">
        <f>IF('Lack of Coping Capacity'!O11="x",1,0)</f>
        <v>0</v>
      </c>
      <c r="X11" s="4">
        <f>IF('Lack of Coping Capacity'!T11="x",1,0)</f>
        <v>0</v>
      </c>
      <c r="Y11" s="4">
        <f>IF('Lack of Coping Capacity'!AB11="x",1,0)</f>
        <v>0</v>
      </c>
      <c r="Z11" s="4">
        <f>IF('Lack of Coping Capacity'!AL11="x",1,0)</f>
        <v>0</v>
      </c>
      <c r="AA11" s="4">
        <f>IF('Lack of Coping Capacity'!AU11="x",1,0)</f>
        <v>0</v>
      </c>
      <c r="AB11" s="227">
        <f t="shared" si="0"/>
        <v>0</v>
      </c>
      <c r="AC11" s="228">
        <f t="shared" si="3"/>
        <v>0</v>
      </c>
      <c r="AD11" s="4">
        <f t="shared" si="1"/>
        <v>0</v>
      </c>
      <c r="AE11" s="4">
        <f t="shared" si="2"/>
        <v>0</v>
      </c>
      <c r="AF11" s="4">
        <f t="shared" si="4"/>
        <v>0</v>
      </c>
    </row>
    <row r="12" spans="1:32" x14ac:dyDescent="0.25">
      <c r="A12" s="3" t="str">
        <f>VLOOKUP(C12,Regions!B$3:H$35,7,FALSE)</f>
        <v>Caribbean</v>
      </c>
      <c r="B12" s="119" t="s">
        <v>52</v>
      </c>
      <c r="C12" s="102" t="s">
        <v>51</v>
      </c>
      <c r="D12" s="4">
        <f>IF('Hazard &amp; Exposure'!AX12="x",1,0)</f>
        <v>0</v>
      </c>
      <c r="E12" s="4">
        <f>IF('Hazard &amp; Exposure'!AZ12="x",1,0)</f>
        <v>0</v>
      </c>
      <c r="F12" s="4">
        <f>IF('Hazard &amp; Exposure'!BA12="x",1,0)</f>
        <v>0</v>
      </c>
      <c r="G12" s="4">
        <f>IF('Hazard &amp; Exposure'!BG12="x",1,0)</f>
        <v>0</v>
      </c>
      <c r="H12" s="4">
        <f>IF('Hazard &amp; Exposure'!BO12="x",1,0)</f>
        <v>0</v>
      </c>
      <c r="I12" s="4">
        <f>IF('Hazard &amp; Exposure'!BR12="x",1,0)</f>
        <v>0</v>
      </c>
      <c r="J12" s="4">
        <f>IF('Hazard &amp; Exposure'!BV12="x",1,0)</f>
        <v>1</v>
      </c>
      <c r="K12" s="4">
        <f>IF(Vulnerability!H12="x",1,0)</f>
        <v>0</v>
      </c>
      <c r="L12" s="4">
        <f>IF(Vulnerability!L12="x",1,0)</f>
        <v>0</v>
      </c>
      <c r="M12" s="4">
        <f>IF(Vulnerability!P12="x",1,0)</f>
        <v>0</v>
      </c>
      <c r="N12" s="4">
        <f>IF(Vulnerability!V12="x",1,0)</f>
        <v>0</v>
      </c>
      <c r="O12" s="4">
        <f>IF(Vulnerability!Z12="x",1,0)</f>
        <v>0</v>
      </c>
      <c r="P12" s="4">
        <f>IF(Vulnerability!AE12="x",1,0)</f>
        <v>0</v>
      </c>
      <c r="Q12" s="4">
        <f>IF(Vulnerability!AH12="x",1,0)</f>
        <v>1</v>
      </c>
      <c r="R12" s="4">
        <f>IF(Vulnerability!AM12="x",1,0)</f>
        <v>0</v>
      </c>
      <c r="S12" s="4">
        <f>IF(Vulnerability!AU12="x",1,0)</f>
        <v>0</v>
      </c>
      <c r="T12" s="4">
        <f>IF('Lack of Coping Capacity'!E12="x",1,0)</f>
        <v>0</v>
      </c>
      <c r="U12" s="4">
        <f>IF('Lack of Coping Capacity'!H12="x",1,0)</f>
        <v>0</v>
      </c>
      <c r="V12" s="4">
        <f>IF('Lack of Coping Capacity'!J12="x",1,0)</f>
        <v>1</v>
      </c>
      <c r="W12" s="4">
        <f>IF('Lack of Coping Capacity'!O12="x",1,0)</f>
        <v>0</v>
      </c>
      <c r="X12" s="4">
        <f>IF('Lack of Coping Capacity'!T12="x",1,0)</f>
        <v>0</v>
      </c>
      <c r="Y12" s="4">
        <f>IF('Lack of Coping Capacity'!AB12="x",1,0)</f>
        <v>0</v>
      </c>
      <c r="Z12" s="4">
        <f>IF('Lack of Coping Capacity'!AL12="x",1,0)</f>
        <v>0</v>
      </c>
      <c r="AA12" s="4">
        <f>IF('Lack of Coping Capacity'!AU12="x",1,0)</f>
        <v>0</v>
      </c>
      <c r="AB12" s="227">
        <f t="shared" si="0"/>
        <v>3</v>
      </c>
      <c r="AC12" s="228">
        <f t="shared" si="3"/>
        <v>0.12</v>
      </c>
      <c r="AD12" s="4">
        <f t="shared" si="1"/>
        <v>1</v>
      </c>
      <c r="AE12" s="4">
        <f t="shared" si="2"/>
        <v>1</v>
      </c>
      <c r="AF12" s="4">
        <f t="shared" si="4"/>
        <v>1</v>
      </c>
    </row>
    <row r="13" spans="1:32" x14ac:dyDescent="0.25">
      <c r="A13" s="3" t="str">
        <f>VLOOKUP(C13,Regions!B$3:H$35,7,FALSE)</f>
        <v>Caribbean</v>
      </c>
      <c r="B13" s="119" t="s">
        <v>54</v>
      </c>
      <c r="C13" s="102" t="s">
        <v>53</v>
      </c>
      <c r="D13" s="4">
        <f>IF('Hazard &amp; Exposure'!AX13="x",1,0)</f>
        <v>0</v>
      </c>
      <c r="E13" s="4">
        <f>IF('Hazard &amp; Exposure'!AZ13="x",1,0)</f>
        <v>0</v>
      </c>
      <c r="F13" s="4">
        <f>IF('Hazard &amp; Exposure'!BA13="x",1,0)</f>
        <v>0</v>
      </c>
      <c r="G13" s="4">
        <f>IF('Hazard &amp; Exposure'!BG13="x",1,0)</f>
        <v>0</v>
      </c>
      <c r="H13" s="4">
        <f>IF('Hazard &amp; Exposure'!BO13="x",1,0)</f>
        <v>0</v>
      </c>
      <c r="I13" s="4">
        <f>IF('Hazard &amp; Exposure'!BR13="x",1,0)</f>
        <v>0</v>
      </c>
      <c r="J13" s="4">
        <f>IF('Hazard &amp; Exposure'!BV13="x",1,0)</f>
        <v>0</v>
      </c>
      <c r="K13" s="4">
        <f>IF(Vulnerability!H13="x",1,0)</f>
        <v>0</v>
      </c>
      <c r="L13" s="4">
        <f>IF(Vulnerability!L13="x",1,0)</f>
        <v>0</v>
      </c>
      <c r="M13" s="4">
        <f>IF(Vulnerability!P13="x",1,0)</f>
        <v>0</v>
      </c>
      <c r="N13" s="4">
        <f>IF(Vulnerability!V13="x",1,0)</f>
        <v>0</v>
      </c>
      <c r="O13" s="4">
        <f>IF(Vulnerability!Z13="x",1,0)</f>
        <v>0</v>
      </c>
      <c r="P13" s="4">
        <f>IF(Vulnerability!AE13="x",1,0)</f>
        <v>0</v>
      </c>
      <c r="Q13" s="4">
        <f>IF(Vulnerability!AH13="x",1,0)</f>
        <v>0</v>
      </c>
      <c r="R13" s="4">
        <f>IF(Vulnerability!AM13="x",1,0)</f>
        <v>0</v>
      </c>
      <c r="S13" s="4">
        <f>IF(Vulnerability!AU13="x",1,0)</f>
        <v>0</v>
      </c>
      <c r="T13" s="4">
        <f>IF('Lack of Coping Capacity'!E13="x",1,0)</f>
        <v>0</v>
      </c>
      <c r="U13" s="4">
        <f>IF('Lack of Coping Capacity'!H13="x",1,0)</f>
        <v>0</v>
      </c>
      <c r="V13" s="4">
        <f>IF('Lack of Coping Capacity'!J13="x",1,0)</f>
        <v>1</v>
      </c>
      <c r="W13" s="4">
        <f>IF('Lack of Coping Capacity'!O13="x",1,0)</f>
        <v>0</v>
      </c>
      <c r="X13" s="4">
        <f>IF('Lack of Coping Capacity'!T13="x",1,0)</f>
        <v>0</v>
      </c>
      <c r="Y13" s="4">
        <f>IF('Lack of Coping Capacity'!AB13="x",1,0)</f>
        <v>0</v>
      </c>
      <c r="Z13" s="4">
        <f>IF('Lack of Coping Capacity'!AL13="x",1,0)</f>
        <v>0</v>
      </c>
      <c r="AA13" s="4">
        <f>IF('Lack of Coping Capacity'!AU13="x",1,0)</f>
        <v>0</v>
      </c>
      <c r="AB13" s="227">
        <f t="shared" si="0"/>
        <v>1</v>
      </c>
      <c r="AC13" s="228">
        <f t="shared" si="3"/>
        <v>0.04</v>
      </c>
      <c r="AD13" s="4">
        <f t="shared" si="1"/>
        <v>0</v>
      </c>
      <c r="AE13" s="4">
        <f t="shared" si="2"/>
        <v>0</v>
      </c>
      <c r="AF13" s="4">
        <f t="shared" si="4"/>
        <v>1</v>
      </c>
    </row>
    <row r="14" spans="1:32" x14ac:dyDescent="0.25">
      <c r="A14" s="3" t="str">
        <f>VLOOKUP(C14,Regions!B$3:H$35,7,FALSE)</f>
        <v>Caribbean</v>
      </c>
      <c r="B14" s="119" t="s">
        <v>56</v>
      </c>
      <c r="C14" s="102" t="s">
        <v>55</v>
      </c>
      <c r="D14" s="4">
        <f>IF('Hazard &amp; Exposure'!AX14="x",1,0)</f>
        <v>0</v>
      </c>
      <c r="E14" s="4">
        <f>IF('Hazard &amp; Exposure'!AZ14="x",1,0)</f>
        <v>0</v>
      </c>
      <c r="F14" s="4">
        <f>IF('Hazard &amp; Exposure'!BA14="x",1,0)</f>
        <v>0</v>
      </c>
      <c r="G14" s="4">
        <f>IF('Hazard &amp; Exposure'!BG14="x",1,0)</f>
        <v>0</v>
      </c>
      <c r="H14" s="4">
        <f>IF('Hazard &amp; Exposure'!BO14="x",1,0)</f>
        <v>0</v>
      </c>
      <c r="I14" s="4">
        <f>IF('Hazard &amp; Exposure'!BR14="x",1,0)</f>
        <v>0</v>
      </c>
      <c r="J14" s="4">
        <f>IF('Hazard &amp; Exposure'!BV14="x",1,0)</f>
        <v>0</v>
      </c>
      <c r="K14" s="4">
        <f>IF(Vulnerability!H14="x",1,0)</f>
        <v>0</v>
      </c>
      <c r="L14" s="4">
        <f>IF(Vulnerability!L14="x",1,0)</f>
        <v>0</v>
      </c>
      <c r="M14" s="4">
        <f>IF(Vulnerability!P14="x",1,0)</f>
        <v>0</v>
      </c>
      <c r="N14" s="4">
        <f>IF(Vulnerability!V14="x",1,0)</f>
        <v>0</v>
      </c>
      <c r="O14" s="4">
        <f>IF(Vulnerability!Z14="x",1,0)</f>
        <v>0</v>
      </c>
      <c r="P14" s="4">
        <f>IF(Vulnerability!AE14="x",1,0)</f>
        <v>0</v>
      </c>
      <c r="Q14" s="4">
        <f>IF(Vulnerability!AH14="x",1,0)</f>
        <v>0</v>
      </c>
      <c r="R14" s="4">
        <f>IF(Vulnerability!AM14="x",1,0)</f>
        <v>0</v>
      </c>
      <c r="S14" s="4">
        <f>IF(Vulnerability!AU14="x",1,0)</f>
        <v>0</v>
      </c>
      <c r="T14" s="4">
        <f>IF('Lack of Coping Capacity'!E14="x",1,0)</f>
        <v>1</v>
      </c>
      <c r="U14" s="4">
        <f>IF('Lack of Coping Capacity'!H14="x",1,0)</f>
        <v>0</v>
      </c>
      <c r="V14" s="4">
        <f>IF('Lack of Coping Capacity'!J14="x",1,0)</f>
        <v>1</v>
      </c>
      <c r="W14" s="4">
        <f>IF('Lack of Coping Capacity'!O14="x",1,0)</f>
        <v>0</v>
      </c>
      <c r="X14" s="4">
        <f>IF('Lack of Coping Capacity'!T14="x",1,0)</f>
        <v>0</v>
      </c>
      <c r="Y14" s="4">
        <f>IF('Lack of Coping Capacity'!AB14="x",1,0)</f>
        <v>0</v>
      </c>
      <c r="Z14" s="4">
        <f>IF('Lack of Coping Capacity'!AL14="x",1,0)</f>
        <v>0</v>
      </c>
      <c r="AA14" s="4">
        <f>IF('Lack of Coping Capacity'!AU14="x",1,0)</f>
        <v>0</v>
      </c>
      <c r="AB14" s="227">
        <f t="shared" si="0"/>
        <v>2</v>
      </c>
      <c r="AC14" s="228">
        <f t="shared" si="3"/>
        <v>0.08</v>
      </c>
      <c r="AD14" s="4">
        <f t="shared" si="1"/>
        <v>0</v>
      </c>
      <c r="AE14" s="4">
        <f t="shared" si="2"/>
        <v>0</v>
      </c>
      <c r="AF14" s="4">
        <f t="shared" si="4"/>
        <v>2</v>
      </c>
    </row>
    <row r="15" spans="1:32" x14ac:dyDescent="0.25">
      <c r="A15" s="3" t="str">
        <f>VLOOKUP(C15,Regions!B$3:H$35,7,FALSE)</f>
        <v>Caribbean</v>
      </c>
      <c r="B15" s="119" t="s">
        <v>60</v>
      </c>
      <c r="C15" s="102" t="s">
        <v>59</v>
      </c>
      <c r="D15" s="4">
        <f>IF('Hazard &amp; Exposure'!AX15="x",1,0)</f>
        <v>0</v>
      </c>
      <c r="E15" s="4">
        <f>IF('Hazard &amp; Exposure'!AZ15="x",1,0)</f>
        <v>0</v>
      </c>
      <c r="F15" s="4">
        <f>IF('Hazard &amp; Exposure'!BA15="x",1,0)</f>
        <v>0</v>
      </c>
      <c r="G15" s="4">
        <f>IF('Hazard &amp; Exposure'!BG15="x",1,0)</f>
        <v>0</v>
      </c>
      <c r="H15" s="4">
        <f>IF('Hazard &amp; Exposure'!BO15="x",1,0)</f>
        <v>0</v>
      </c>
      <c r="I15" s="4">
        <f>IF('Hazard &amp; Exposure'!BR15="x",1,0)</f>
        <v>0</v>
      </c>
      <c r="J15" s="4">
        <f>IF('Hazard &amp; Exposure'!BV15="x",1,0)</f>
        <v>0</v>
      </c>
      <c r="K15" s="4">
        <f>IF(Vulnerability!H15="x",1,0)</f>
        <v>0</v>
      </c>
      <c r="L15" s="4">
        <f>IF(Vulnerability!L15="x",1,0)</f>
        <v>0</v>
      </c>
      <c r="M15" s="4">
        <f>IF(Vulnerability!P15="x",1,0)</f>
        <v>0</v>
      </c>
      <c r="N15" s="4">
        <f>IF(Vulnerability!V15="x",1,0)</f>
        <v>0</v>
      </c>
      <c r="O15" s="4">
        <f>IF(Vulnerability!Z15="x",1,0)</f>
        <v>0</v>
      </c>
      <c r="P15" s="4">
        <f>IF(Vulnerability!AE15="x",1,0)</f>
        <v>0</v>
      </c>
      <c r="Q15" s="4">
        <f>IF(Vulnerability!AH15="x",1,0)</f>
        <v>0</v>
      </c>
      <c r="R15" s="4">
        <f>IF(Vulnerability!AM15="x",1,0)</f>
        <v>0</v>
      </c>
      <c r="S15" s="4">
        <f>IF(Vulnerability!AU15="x",1,0)</f>
        <v>0</v>
      </c>
      <c r="T15" s="4">
        <f>IF('Lack of Coping Capacity'!E15="x",1,0)</f>
        <v>0</v>
      </c>
      <c r="U15" s="4">
        <f>IF('Lack of Coping Capacity'!H15="x",1,0)</f>
        <v>0</v>
      </c>
      <c r="V15" s="4">
        <f>IF('Lack of Coping Capacity'!J15="x",1,0)</f>
        <v>1</v>
      </c>
      <c r="W15" s="4">
        <f>IF('Lack of Coping Capacity'!O15="x",1,0)</f>
        <v>0</v>
      </c>
      <c r="X15" s="4">
        <f>IF('Lack of Coping Capacity'!T15="x",1,0)</f>
        <v>0</v>
      </c>
      <c r="Y15" s="4">
        <f>IF('Lack of Coping Capacity'!AB15="x",1,0)</f>
        <v>0</v>
      </c>
      <c r="Z15" s="4">
        <f>IF('Lack of Coping Capacity'!AL15="x",1,0)</f>
        <v>0</v>
      </c>
      <c r="AA15" s="4">
        <f>IF('Lack of Coping Capacity'!AU15="x",1,0)</f>
        <v>0</v>
      </c>
      <c r="AB15" s="227">
        <f t="shared" si="0"/>
        <v>1</v>
      </c>
      <c r="AC15" s="228">
        <f t="shared" si="3"/>
        <v>0.04</v>
      </c>
      <c r="AD15" s="4">
        <f t="shared" si="1"/>
        <v>0</v>
      </c>
      <c r="AE15" s="4">
        <f t="shared" si="2"/>
        <v>0</v>
      </c>
      <c r="AF15" s="4">
        <f t="shared" si="4"/>
        <v>1</v>
      </c>
    </row>
    <row r="16" spans="1:32" x14ac:dyDescent="0.25">
      <c r="A16" s="3" t="str">
        <f>VLOOKUP(C16,Regions!B$3:H$35,7,FALSE)</f>
        <v>Central America</v>
      </c>
      <c r="B16" s="119" t="s">
        <v>9</v>
      </c>
      <c r="C16" s="102" t="s">
        <v>8</v>
      </c>
      <c r="D16" s="4">
        <f>IF('Hazard &amp; Exposure'!AX16="x",1,0)</f>
        <v>0</v>
      </c>
      <c r="E16" s="4">
        <f>IF('Hazard &amp; Exposure'!AZ16="x",1,0)</f>
        <v>0</v>
      </c>
      <c r="F16" s="4">
        <f>IF('Hazard &amp; Exposure'!BA16="x",1,0)</f>
        <v>0</v>
      </c>
      <c r="G16" s="4">
        <f>IF('Hazard &amp; Exposure'!BG16="x",1,0)</f>
        <v>0</v>
      </c>
      <c r="H16" s="4">
        <f>IF('Hazard &amp; Exposure'!BO16="x",1,0)</f>
        <v>0</v>
      </c>
      <c r="I16" s="4">
        <f>IF('Hazard &amp; Exposure'!BR16="x",1,0)</f>
        <v>0</v>
      </c>
      <c r="J16" s="4">
        <f>IF('Hazard &amp; Exposure'!BV16="x",1,0)</f>
        <v>0</v>
      </c>
      <c r="K16" s="4">
        <f>IF(Vulnerability!H16="x",1,0)</f>
        <v>0</v>
      </c>
      <c r="L16" s="4">
        <f>IF(Vulnerability!L16="x",1,0)</f>
        <v>0</v>
      </c>
      <c r="M16" s="4">
        <f>IF(Vulnerability!P16="x",1,0)</f>
        <v>0</v>
      </c>
      <c r="N16" s="4">
        <f>IF(Vulnerability!V16="x",1,0)</f>
        <v>0</v>
      </c>
      <c r="O16" s="4">
        <f>IF(Vulnerability!Z16="x",1,0)</f>
        <v>0</v>
      </c>
      <c r="P16" s="4">
        <f>IF(Vulnerability!AE16="x",1,0)</f>
        <v>0</v>
      </c>
      <c r="Q16" s="4">
        <f>IF(Vulnerability!AH16="x",1,0)</f>
        <v>0</v>
      </c>
      <c r="R16" s="4">
        <f>IF(Vulnerability!AM16="x",1,0)</f>
        <v>0</v>
      </c>
      <c r="S16" s="4">
        <f>IF(Vulnerability!AU16="x",1,0)</f>
        <v>0</v>
      </c>
      <c r="T16" s="4">
        <f>IF('Lack of Coping Capacity'!E16="x",1,0)</f>
        <v>0</v>
      </c>
      <c r="U16" s="4">
        <f>IF('Lack of Coping Capacity'!H16="x",1,0)</f>
        <v>0</v>
      </c>
      <c r="V16" s="4">
        <f>IF('Lack of Coping Capacity'!J16="x",1,0)</f>
        <v>0</v>
      </c>
      <c r="W16" s="4">
        <f>IF('Lack of Coping Capacity'!O16="x",1,0)</f>
        <v>0</v>
      </c>
      <c r="X16" s="4">
        <f>IF('Lack of Coping Capacity'!T16="x",1,0)</f>
        <v>0</v>
      </c>
      <c r="Y16" s="4">
        <f>IF('Lack of Coping Capacity'!AB16="x",1,0)</f>
        <v>0</v>
      </c>
      <c r="Z16" s="4">
        <f>IF('Lack of Coping Capacity'!AL16="x",1,0)</f>
        <v>0</v>
      </c>
      <c r="AA16" s="4">
        <f>IF('Lack of Coping Capacity'!AU16="x",1,0)</f>
        <v>0</v>
      </c>
      <c r="AB16" s="227">
        <f t="shared" si="0"/>
        <v>0</v>
      </c>
      <c r="AC16" s="228">
        <f t="shared" si="3"/>
        <v>0</v>
      </c>
      <c r="AD16" s="4">
        <f t="shared" si="1"/>
        <v>0</v>
      </c>
      <c r="AE16" s="4">
        <f t="shared" si="2"/>
        <v>0</v>
      </c>
      <c r="AF16" s="4">
        <f t="shared" si="4"/>
        <v>0</v>
      </c>
    </row>
    <row r="17" spans="1:32" x14ac:dyDescent="0.25">
      <c r="A17" s="3" t="str">
        <f>VLOOKUP(C17,Regions!B$3:H$35,7,FALSE)</f>
        <v>Central America</v>
      </c>
      <c r="B17" s="119" t="s">
        <v>18</v>
      </c>
      <c r="C17" s="102" t="s">
        <v>17</v>
      </c>
      <c r="D17" s="4">
        <f>IF('Hazard &amp; Exposure'!AX17="x",1,0)</f>
        <v>0</v>
      </c>
      <c r="E17" s="4">
        <f>IF('Hazard &amp; Exposure'!AZ17="x",1,0)</f>
        <v>0</v>
      </c>
      <c r="F17" s="4">
        <f>IF('Hazard &amp; Exposure'!BA17="x",1,0)</f>
        <v>0</v>
      </c>
      <c r="G17" s="4">
        <f>IF('Hazard &amp; Exposure'!BG17="x",1,0)</f>
        <v>0</v>
      </c>
      <c r="H17" s="4">
        <f>IF('Hazard &amp; Exposure'!BO17="x",1,0)</f>
        <v>0</v>
      </c>
      <c r="I17" s="4">
        <f>IF('Hazard &amp; Exposure'!BR17="x",1,0)</f>
        <v>0</v>
      </c>
      <c r="J17" s="4">
        <f>IF('Hazard &amp; Exposure'!BV17="x",1,0)</f>
        <v>0</v>
      </c>
      <c r="K17" s="4">
        <f>IF(Vulnerability!H17="x",1,0)</f>
        <v>0</v>
      </c>
      <c r="L17" s="4">
        <f>IF(Vulnerability!L17="x",1,0)</f>
        <v>0</v>
      </c>
      <c r="M17" s="4">
        <f>IF(Vulnerability!P17="x",1,0)</f>
        <v>0</v>
      </c>
      <c r="N17" s="4">
        <f>IF(Vulnerability!V17="x",1,0)</f>
        <v>0</v>
      </c>
      <c r="O17" s="4">
        <f>IF(Vulnerability!Z17="x",1,0)</f>
        <v>0</v>
      </c>
      <c r="P17" s="4">
        <f>IF(Vulnerability!AE17="x",1,0)</f>
        <v>0</v>
      </c>
      <c r="Q17" s="4">
        <f>IF(Vulnerability!AH17="x",1,0)</f>
        <v>0</v>
      </c>
      <c r="R17" s="4">
        <f>IF(Vulnerability!AM17="x",1,0)</f>
        <v>0</v>
      </c>
      <c r="S17" s="4">
        <f>IF(Vulnerability!AU17="x",1,0)</f>
        <v>0</v>
      </c>
      <c r="T17" s="4">
        <f>IF('Lack of Coping Capacity'!E17="x",1,0)</f>
        <v>0</v>
      </c>
      <c r="U17" s="4">
        <f>IF('Lack of Coping Capacity'!H17="x",1,0)</f>
        <v>0</v>
      </c>
      <c r="V17" s="4">
        <f>IF('Lack of Coping Capacity'!J17="x",1,0)</f>
        <v>0</v>
      </c>
      <c r="W17" s="4">
        <f>IF('Lack of Coping Capacity'!O17="x",1,0)</f>
        <v>0</v>
      </c>
      <c r="X17" s="4">
        <f>IF('Lack of Coping Capacity'!T17="x",1,0)</f>
        <v>0</v>
      </c>
      <c r="Y17" s="4">
        <f>IF('Lack of Coping Capacity'!AB17="x",1,0)</f>
        <v>0</v>
      </c>
      <c r="Z17" s="4">
        <f>IF('Lack of Coping Capacity'!AL17="x",1,0)</f>
        <v>0</v>
      </c>
      <c r="AA17" s="4">
        <f>IF('Lack of Coping Capacity'!AU17="x",1,0)</f>
        <v>0</v>
      </c>
      <c r="AB17" s="227">
        <f t="shared" si="0"/>
        <v>0</v>
      </c>
      <c r="AC17" s="228">
        <f t="shared" si="3"/>
        <v>0</v>
      </c>
      <c r="AD17" s="4">
        <f t="shared" si="1"/>
        <v>0</v>
      </c>
      <c r="AE17" s="4">
        <f t="shared" si="2"/>
        <v>0</v>
      </c>
      <c r="AF17" s="4">
        <f t="shared" si="4"/>
        <v>0</v>
      </c>
    </row>
    <row r="18" spans="1:32" x14ac:dyDescent="0.25">
      <c r="A18" s="3" t="str">
        <f>VLOOKUP(C18,Regions!B$3:H$35,7,FALSE)</f>
        <v>Central America</v>
      </c>
      <c r="B18" s="119" t="s">
        <v>28</v>
      </c>
      <c r="C18" s="102" t="s">
        <v>27</v>
      </c>
      <c r="D18" s="4">
        <f>IF('Hazard &amp; Exposure'!AX18="x",1,0)</f>
        <v>0</v>
      </c>
      <c r="E18" s="4">
        <f>IF('Hazard &amp; Exposure'!AZ18="x",1,0)</f>
        <v>0</v>
      </c>
      <c r="F18" s="4">
        <f>IF('Hazard &amp; Exposure'!BA18="x",1,0)</f>
        <v>0</v>
      </c>
      <c r="G18" s="4">
        <f>IF('Hazard &amp; Exposure'!BG18="x",1,0)</f>
        <v>0</v>
      </c>
      <c r="H18" s="4">
        <f>IF('Hazard &amp; Exposure'!BO18="x",1,0)</f>
        <v>0</v>
      </c>
      <c r="I18" s="4">
        <f>IF('Hazard &amp; Exposure'!BR18="x",1,0)</f>
        <v>0</v>
      </c>
      <c r="J18" s="4">
        <f>IF('Hazard &amp; Exposure'!BV18="x",1,0)</f>
        <v>0</v>
      </c>
      <c r="K18" s="4">
        <f>IF(Vulnerability!H18="x",1,0)</f>
        <v>0</v>
      </c>
      <c r="L18" s="4">
        <f>IF(Vulnerability!L18="x",1,0)</f>
        <v>0</v>
      </c>
      <c r="M18" s="4">
        <f>IF(Vulnerability!P18="x",1,0)</f>
        <v>0</v>
      </c>
      <c r="N18" s="4">
        <f>IF(Vulnerability!V18="x",1,0)</f>
        <v>0</v>
      </c>
      <c r="O18" s="4">
        <f>IF(Vulnerability!Z18="x",1,0)</f>
        <v>0</v>
      </c>
      <c r="P18" s="4">
        <f>IF(Vulnerability!AE18="x",1,0)</f>
        <v>0</v>
      </c>
      <c r="Q18" s="4">
        <f>IF(Vulnerability!AH18="x",1,0)</f>
        <v>0</v>
      </c>
      <c r="R18" s="4">
        <f>IF(Vulnerability!AM18="x",1,0)</f>
        <v>0</v>
      </c>
      <c r="S18" s="4">
        <f>IF(Vulnerability!AU18="x",1,0)</f>
        <v>0</v>
      </c>
      <c r="T18" s="4">
        <f>IF('Lack of Coping Capacity'!E18="x",1,0)</f>
        <v>0</v>
      </c>
      <c r="U18" s="4">
        <f>IF('Lack of Coping Capacity'!H18="x",1,0)</f>
        <v>0</v>
      </c>
      <c r="V18" s="4">
        <f>IF('Lack of Coping Capacity'!J18="x",1,0)</f>
        <v>0</v>
      </c>
      <c r="W18" s="4">
        <f>IF('Lack of Coping Capacity'!O18="x",1,0)</f>
        <v>0</v>
      </c>
      <c r="X18" s="4">
        <f>IF('Lack of Coping Capacity'!T18="x",1,0)</f>
        <v>0</v>
      </c>
      <c r="Y18" s="4">
        <f>IF('Lack of Coping Capacity'!AB18="x",1,0)</f>
        <v>0</v>
      </c>
      <c r="Z18" s="4">
        <f>IF('Lack of Coping Capacity'!AL18="x",1,0)</f>
        <v>0</v>
      </c>
      <c r="AA18" s="4">
        <f>IF('Lack of Coping Capacity'!AU18="x",1,0)</f>
        <v>0</v>
      </c>
      <c r="AB18" s="227">
        <f t="shared" si="0"/>
        <v>0</v>
      </c>
      <c r="AC18" s="228">
        <f t="shared" si="3"/>
        <v>0</v>
      </c>
      <c r="AD18" s="4">
        <f t="shared" si="1"/>
        <v>0</v>
      </c>
      <c r="AE18" s="4">
        <f t="shared" si="2"/>
        <v>0</v>
      </c>
      <c r="AF18" s="4">
        <f t="shared" si="4"/>
        <v>0</v>
      </c>
    </row>
    <row r="19" spans="1:32" x14ac:dyDescent="0.25">
      <c r="A19" s="3" t="str">
        <f>VLOOKUP(C19,Regions!B$3:H$35,7,FALSE)</f>
        <v>Central America</v>
      </c>
      <c r="B19" s="119" t="s">
        <v>32</v>
      </c>
      <c r="C19" s="102" t="s">
        <v>31</v>
      </c>
      <c r="D19" s="4">
        <f>IF('Hazard &amp; Exposure'!AX19="x",1,0)</f>
        <v>0</v>
      </c>
      <c r="E19" s="4">
        <f>IF('Hazard &amp; Exposure'!AZ19="x",1,0)</f>
        <v>0</v>
      </c>
      <c r="F19" s="4">
        <f>IF('Hazard &amp; Exposure'!BA19="x",1,0)</f>
        <v>0</v>
      </c>
      <c r="G19" s="4">
        <f>IF('Hazard &amp; Exposure'!BG19="x",1,0)</f>
        <v>0</v>
      </c>
      <c r="H19" s="4">
        <f>IF('Hazard &amp; Exposure'!BO19="x",1,0)</f>
        <v>0</v>
      </c>
      <c r="I19" s="4">
        <f>IF('Hazard &amp; Exposure'!BR19="x",1,0)</f>
        <v>0</v>
      </c>
      <c r="J19" s="4">
        <f>IF('Hazard &amp; Exposure'!BV19="x",1,0)</f>
        <v>0</v>
      </c>
      <c r="K19" s="4">
        <f>IF(Vulnerability!H19="x",1,0)</f>
        <v>0</v>
      </c>
      <c r="L19" s="4">
        <f>IF(Vulnerability!L19="x",1,0)</f>
        <v>0</v>
      </c>
      <c r="M19" s="4">
        <f>IF(Vulnerability!P19="x",1,0)</f>
        <v>0</v>
      </c>
      <c r="N19" s="4">
        <f>IF(Vulnerability!V19="x",1,0)</f>
        <v>0</v>
      </c>
      <c r="O19" s="4">
        <f>IF(Vulnerability!Z19="x",1,0)</f>
        <v>0</v>
      </c>
      <c r="P19" s="4">
        <f>IF(Vulnerability!AE19="x",1,0)</f>
        <v>0</v>
      </c>
      <c r="Q19" s="4">
        <f>IF(Vulnerability!AH19="x",1,0)</f>
        <v>0</v>
      </c>
      <c r="R19" s="4">
        <f>IF(Vulnerability!AM19="x",1,0)</f>
        <v>0</v>
      </c>
      <c r="S19" s="4">
        <f>IF(Vulnerability!AU19="x",1,0)</f>
        <v>0</v>
      </c>
      <c r="T19" s="4">
        <f>IF('Lack of Coping Capacity'!E19="x",1,0)</f>
        <v>0</v>
      </c>
      <c r="U19" s="4">
        <f>IF('Lack of Coping Capacity'!H19="x",1,0)</f>
        <v>0</v>
      </c>
      <c r="V19" s="4">
        <f>IF('Lack of Coping Capacity'!J19="x",1,0)</f>
        <v>0</v>
      </c>
      <c r="W19" s="4">
        <f>IF('Lack of Coping Capacity'!O19="x",1,0)</f>
        <v>0</v>
      </c>
      <c r="X19" s="4">
        <f>IF('Lack of Coping Capacity'!T19="x",1,0)</f>
        <v>0</v>
      </c>
      <c r="Y19" s="4">
        <f>IF('Lack of Coping Capacity'!AB19="x",1,0)</f>
        <v>0</v>
      </c>
      <c r="Z19" s="4">
        <f>IF('Lack of Coping Capacity'!AL19="x",1,0)</f>
        <v>0</v>
      </c>
      <c r="AA19" s="4">
        <f>IF('Lack of Coping Capacity'!AU19="x",1,0)</f>
        <v>0</v>
      </c>
      <c r="AB19" s="227">
        <f t="shared" si="0"/>
        <v>0</v>
      </c>
      <c r="AC19" s="228">
        <f t="shared" si="3"/>
        <v>0</v>
      </c>
      <c r="AD19" s="4">
        <f t="shared" si="1"/>
        <v>0</v>
      </c>
      <c r="AE19" s="4">
        <f t="shared" si="2"/>
        <v>0</v>
      </c>
      <c r="AF19" s="4">
        <f t="shared" si="4"/>
        <v>0</v>
      </c>
    </row>
    <row r="20" spans="1:32" x14ac:dyDescent="0.25">
      <c r="A20" s="3" t="str">
        <f>VLOOKUP(C20,Regions!B$3:H$35,7,FALSE)</f>
        <v>Central America</v>
      </c>
      <c r="B20" s="119" t="s">
        <v>38</v>
      </c>
      <c r="C20" s="102" t="s">
        <v>37</v>
      </c>
      <c r="D20" s="4">
        <f>IF('Hazard &amp; Exposure'!AX20="x",1,0)</f>
        <v>0</v>
      </c>
      <c r="E20" s="4">
        <f>IF('Hazard &amp; Exposure'!AZ20="x",1,0)</f>
        <v>0</v>
      </c>
      <c r="F20" s="4">
        <f>IF('Hazard &amp; Exposure'!BA20="x",1,0)</f>
        <v>0</v>
      </c>
      <c r="G20" s="4">
        <f>IF('Hazard &amp; Exposure'!BG20="x",1,0)</f>
        <v>0</v>
      </c>
      <c r="H20" s="4">
        <f>IF('Hazard &amp; Exposure'!BO20="x",1,0)</f>
        <v>0</v>
      </c>
      <c r="I20" s="4">
        <f>IF('Hazard &amp; Exposure'!BR20="x",1,0)</f>
        <v>0</v>
      </c>
      <c r="J20" s="4">
        <f>IF('Hazard &amp; Exposure'!BV20="x",1,0)</f>
        <v>0</v>
      </c>
      <c r="K20" s="4">
        <f>IF(Vulnerability!H20="x",1,0)</f>
        <v>0</v>
      </c>
      <c r="L20" s="4">
        <f>IF(Vulnerability!L20="x",1,0)</f>
        <v>0</v>
      </c>
      <c r="M20" s="4">
        <f>IF(Vulnerability!P20="x",1,0)</f>
        <v>0</v>
      </c>
      <c r="N20" s="4">
        <f>IF(Vulnerability!V20="x",1,0)</f>
        <v>0</v>
      </c>
      <c r="O20" s="4">
        <f>IF(Vulnerability!Z20="x",1,0)</f>
        <v>0</v>
      </c>
      <c r="P20" s="4">
        <f>IF(Vulnerability!AE20="x",1,0)</f>
        <v>0</v>
      </c>
      <c r="Q20" s="4">
        <f>IF(Vulnerability!AH20="x",1,0)</f>
        <v>0</v>
      </c>
      <c r="R20" s="4">
        <f>IF(Vulnerability!AM20="x",1,0)</f>
        <v>0</v>
      </c>
      <c r="S20" s="4">
        <f>IF(Vulnerability!AU20="x",1,0)</f>
        <v>0</v>
      </c>
      <c r="T20" s="4">
        <f>IF('Lack of Coping Capacity'!E20="x",1,0)</f>
        <v>0</v>
      </c>
      <c r="U20" s="4">
        <f>IF('Lack of Coping Capacity'!H20="x",1,0)</f>
        <v>0</v>
      </c>
      <c r="V20" s="4">
        <f>IF('Lack of Coping Capacity'!J20="x",1,0)</f>
        <v>0</v>
      </c>
      <c r="W20" s="4">
        <f>IF('Lack of Coping Capacity'!O20="x",1,0)</f>
        <v>0</v>
      </c>
      <c r="X20" s="4">
        <f>IF('Lack of Coping Capacity'!T20="x",1,0)</f>
        <v>0</v>
      </c>
      <c r="Y20" s="4">
        <f>IF('Lack of Coping Capacity'!AB20="x",1,0)</f>
        <v>0</v>
      </c>
      <c r="Z20" s="4">
        <f>IF('Lack of Coping Capacity'!AL20="x",1,0)</f>
        <v>0</v>
      </c>
      <c r="AA20" s="4">
        <f>IF('Lack of Coping Capacity'!AU20="x",1,0)</f>
        <v>0</v>
      </c>
      <c r="AB20" s="227">
        <f t="shared" si="0"/>
        <v>0</v>
      </c>
      <c r="AC20" s="228">
        <f t="shared" si="3"/>
        <v>0</v>
      </c>
      <c r="AD20" s="4">
        <f t="shared" si="1"/>
        <v>0</v>
      </c>
      <c r="AE20" s="4">
        <f t="shared" si="2"/>
        <v>0</v>
      </c>
      <c r="AF20" s="4">
        <f t="shared" si="4"/>
        <v>0</v>
      </c>
    </row>
    <row r="21" spans="1:32" x14ac:dyDescent="0.25">
      <c r="A21" s="3" t="str">
        <f>VLOOKUP(C21,Regions!B$3:H$35,7,FALSE)</f>
        <v>Central America</v>
      </c>
      <c r="B21" s="119" t="s">
        <v>42</v>
      </c>
      <c r="C21" s="102" t="s">
        <v>41</v>
      </c>
      <c r="D21" s="4">
        <f>IF('Hazard &amp; Exposure'!AX21="x",1,0)</f>
        <v>0</v>
      </c>
      <c r="E21" s="4">
        <f>IF('Hazard &amp; Exposure'!AZ21="x",1,0)</f>
        <v>0</v>
      </c>
      <c r="F21" s="4">
        <f>IF('Hazard &amp; Exposure'!BA21="x",1,0)</f>
        <v>0</v>
      </c>
      <c r="G21" s="4">
        <f>IF('Hazard &amp; Exposure'!BG21="x",1,0)</f>
        <v>0</v>
      </c>
      <c r="H21" s="4">
        <f>IF('Hazard &amp; Exposure'!BO21="x",1,0)</f>
        <v>0</v>
      </c>
      <c r="I21" s="4">
        <f>IF('Hazard &amp; Exposure'!BR21="x",1,0)</f>
        <v>0</v>
      </c>
      <c r="J21" s="4">
        <f>IF('Hazard &amp; Exposure'!BV21="x",1,0)</f>
        <v>0</v>
      </c>
      <c r="K21" s="4">
        <f>IF(Vulnerability!H21="x",1,0)</f>
        <v>0</v>
      </c>
      <c r="L21" s="4">
        <f>IF(Vulnerability!L21="x",1,0)</f>
        <v>0</v>
      </c>
      <c r="M21" s="4">
        <f>IF(Vulnerability!P21="x",1,0)</f>
        <v>0</v>
      </c>
      <c r="N21" s="4">
        <f>IF(Vulnerability!V21="x",1,0)</f>
        <v>0</v>
      </c>
      <c r="O21" s="4">
        <f>IF(Vulnerability!Z21="x",1,0)</f>
        <v>0</v>
      </c>
      <c r="P21" s="4">
        <f>IF(Vulnerability!AE21="x",1,0)</f>
        <v>0</v>
      </c>
      <c r="Q21" s="4">
        <f>IF(Vulnerability!AH21="x",1,0)</f>
        <v>0</v>
      </c>
      <c r="R21" s="4">
        <f>IF(Vulnerability!AM21="x",1,0)</f>
        <v>0</v>
      </c>
      <c r="S21" s="4">
        <f>IF(Vulnerability!AU21="x",1,0)</f>
        <v>0</v>
      </c>
      <c r="T21" s="4">
        <f>IF('Lack of Coping Capacity'!E21="x",1,0)</f>
        <v>0</v>
      </c>
      <c r="U21" s="4">
        <f>IF('Lack of Coping Capacity'!H21="x",1,0)</f>
        <v>0</v>
      </c>
      <c r="V21" s="4">
        <f>IF('Lack of Coping Capacity'!J21="x",1,0)</f>
        <v>0</v>
      </c>
      <c r="W21" s="4">
        <f>IF('Lack of Coping Capacity'!O21="x",1,0)</f>
        <v>0</v>
      </c>
      <c r="X21" s="4">
        <f>IF('Lack of Coping Capacity'!T21="x",1,0)</f>
        <v>0</v>
      </c>
      <c r="Y21" s="4">
        <f>IF('Lack of Coping Capacity'!AB21="x",1,0)</f>
        <v>0</v>
      </c>
      <c r="Z21" s="4">
        <f>IF('Lack of Coping Capacity'!AL21="x",1,0)</f>
        <v>0</v>
      </c>
      <c r="AA21" s="4">
        <f>IF('Lack of Coping Capacity'!AU21="x",1,0)</f>
        <v>0</v>
      </c>
      <c r="AB21" s="227">
        <f t="shared" si="0"/>
        <v>0</v>
      </c>
      <c r="AC21" s="228">
        <f t="shared" si="3"/>
        <v>0</v>
      </c>
      <c r="AD21" s="4">
        <f t="shared" si="1"/>
        <v>0</v>
      </c>
      <c r="AE21" s="4">
        <f t="shared" si="2"/>
        <v>0</v>
      </c>
      <c r="AF21" s="4">
        <f t="shared" si="4"/>
        <v>0</v>
      </c>
    </row>
    <row r="22" spans="1:32" x14ac:dyDescent="0.25">
      <c r="A22" s="3" t="str">
        <f>VLOOKUP(C22,Regions!B$3:H$35,7,FALSE)</f>
        <v>Central America</v>
      </c>
      <c r="B22" s="119" t="s">
        <v>44</v>
      </c>
      <c r="C22" s="102" t="s">
        <v>43</v>
      </c>
      <c r="D22" s="4">
        <f>IF('Hazard &amp; Exposure'!AX22="x",1,0)</f>
        <v>0</v>
      </c>
      <c r="E22" s="4">
        <f>IF('Hazard &amp; Exposure'!AZ22="x",1,0)</f>
        <v>0</v>
      </c>
      <c r="F22" s="4">
        <f>IF('Hazard &amp; Exposure'!BA22="x",1,0)</f>
        <v>0</v>
      </c>
      <c r="G22" s="4">
        <f>IF('Hazard &amp; Exposure'!BG22="x",1,0)</f>
        <v>0</v>
      </c>
      <c r="H22" s="4">
        <f>IF('Hazard &amp; Exposure'!BO22="x",1,0)</f>
        <v>0</v>
      </c>
      <c r="I22" s="4">
        <f>IF('Hazard &amp; Exposure'!BR22="x",1,0)</f>
        <v>0</v>
      </c>
      <c r="J22" s="4">
        <f>IF('Hazard &amp; Exposure'!BV22="x",1,0)</f>
        <v>0</v>
      </c>
      <c r="K22" s="4">
        <f>IF(Vulnerability!H22="x",1,0)</f>
        <v>0</v>
      </c>
      <c r="L22" s="4">
        <f>IF(Vulnerability!L22="x",1,0)</f>
        <v>0</v>
      </c>
      <c r="M22" s="4">
        <f>IF(Vulnerability!P22="x",1,0)</f>
        <v>0</v>
      </c>
      <c r="N22" s="4">
        <f>IF(Vulnerability!V22="x",1,0)</f>
        <v>0</v>
      </c>
      <c r="O22" s="4">
        <f>IF(Vulnerability!Z22="x",1,0)</f>
        <v>0</v>
      </c>
      <c r="P22" s="4">
        <f>IF(Vulnerability!AE22="x",1,0)</f>
        <v>0</v>
      </c>
      <c r="Q22" s="4">
        <f>IF(Vulnerability!AH22="x",1,0)</f>
        <v>0</v>
      </c>
      <c r="R22" s="4">
        <f>IF(Vulnerability!AM22="x",1,0)</f>
        <v>0</v>
      </c>
      <c r="S22" s="4">
        <f>IF(Vulnerability!AU22="x",1,0)</f>
        <v>0</v>
      </c>
      <c r="T22" s="4">
        <f>IF('Lack of Coping Capacity'!E22="x",1,0)</f>
        <v>0</v>
      </c>
      <c r="U22" s="4">
        <f>IF('Lack of Coping Capacity'!H22="x",1,0)</f>
        <v>0</v>
      </c>
      <c r="V22" s="4">
        <f>IF('Lack of Coping Capacity'!J22="x",1,0)</f>
        <v>0</v>
      </c>
      <c r="W22" s="4">
        <f>IF('Lack of Coping Capacity'!O22="x",1,0)</f>
        <v>0</v>
      </c>
      <c r="X22" s="4">
        <f>IF('Lack of Coping Capacity'!T22="x",1,0)</f>
        <v>0</v>
      </c>
      <c r="Y22" s="4">
        <f>IF('Lack of Coping Capacity'!AB22="x",1,0)</f>
        <v>0</v>
      </c>
      <c r="Z22" s="4">
        <f>IF('Lack of Coping Capacity'!AL22="x",1,0)</f>
        <v>0</v>
      </c>
      <c r="AA22" s="4">
        <f>IF('Lack of Coping Capacity'!AU22="x",1,0)</f>
        <v>0</v>
      </c>
      <c r="AB22" s="227">
        <f t="shared" si="0"/>
        <v>0</v>
      </c>
      <c r="AC22" s="228">
        <f t="shared" si="3"/>
        <v>0</v>
      </c>
      <c r="AD22" s="4">
        <f t="shared" si="1"/>
        <v>0</v>
      </c>
      <c r="AE22" s="4">
        <f t="shared" si="2"/>
        <v>0</v>
      </c>
      <c r="AF22" s="4">
        <f t="shared" si="4"/>
        <v>0</v>
      </c>
    </row>
    <row r="23" spans="1:32" x14ac:dyDescent="0.25">
      <c r="A23" s="3" t="str">
        <f>VLOOKUP(C23,Regions!B$3:H$35,7,FALSE)</f>
        <v>Central America</v>
      </c>
      <c r="B23" s="119" t="s">
        <v>46</v>
      </c>
      <c r="C23" s="102" t="s">
        <v>45</v>
      </c>
      <c r="D23" s="4">
        <f>IF('Hazard &amp; Exposure'!AX23="x",1,0)</f>
        <v>0</v>
      </c>
      <c r="E23" s="4">
        <f>IF('Hazard &amp; Exposure'!AZ23="x",1,0)</f>
        <v>0</v>
      </c>
      <c r="F23" s="4">
        <f>IF('Hazard &amp; Exposure'!BA23="x",1,0)</f>
        <v>0</v>
      </c>
      <c r="G23" s="4">
        <f>IF('Hazard &amp; Exposure'!BG23="x",1,0)</f>
        <v>0</v>
      </c>
      <c r="H23" s="4">
        <f>IF('Hazard &amp; Exposure'!BO23="x",1,0)</f>
        <v>0</v>
      </c>
      <c r="I23" s="4">
        <f>IF('Hazard &amp; Exposure'!BR23="x",1,0)</f>
        <v>0</v>
      </c>
      <c r="J23" s="4">
        <f>IF('Hazard &amp; Exposure'!BV23="x",1,0)</f>
        <v>0</v>
      </c>
      <c r="K23" s="4">
        <f>IF(Vulnerability!H23="x",1,0)</f>
        <v>0</v>
      </c>
      <c r="L23" s="4">
        <f>IF(Vulnerability!L23="x",1,0)</f>
        <v>0</v>
      </c>
      <c r="M23" s="4">
        <f>IF(Vulnerability!P23="x",1,0)</f>
        <v>0</v>
      </c>
      <c r="N23" s="4">
        <f>IF(Vulnerability!V23="x",1,0)</f>
        <v>0</v>
      </c>
      <c r="O23" s="4">
        <f>IF(Vulnerability!Z23="x",1,0)</f>
        <v>0</v>
      </c>
      <c r="P23" s="4">
        <f>IF(Vulnerability!AE23="x",1,0)</f>
        <v>0</v>
      </c>
      <c r="Q23" s="4">
        <f>IF(Vulnerability!AH23="x",1,0)</f>
        <v>0</v>
      </c>
      <c r="R23" s="4">
        <f>IF(Vulnerability!AM23="x",1,0)</f>
        <v>0</v>
      </c>
      <c r="S23" s="4">
        <f>IF(Vulnerability!AU23="x",1,0)</f>
        <v>0</v>
      </c>
      <c r="T23" s="4">
        <f>IF('Lack of Coping Capacity'!E23="x",1,0)</f>
        <v>0</v>
      </c>
      <c r="U23" s="4">
        <f>IF('Lack of Coping Capacity'!H23="x",1,0)</f>
        <v>0</v>
      </c>
      <c r="V23" s="4">
        <f>IF('Lack of Coping Capacity'!J23="x",1,0)</f>
        <v>0</v>
      </c>
      <c r="W23" s="4">
        <f>IF('Lack of Coping Capacity'!O23="x",1,0)</f>
        <v>0</v>
      </c>
      <c r="X23" s="4">
        <f>IF('Lack of Coping Capacity'!T23="x",1,0)</f>
        <v>0</v>
      </c>
      <c r="Y23" s="4">
        <f>IF('Lack of Coping Capacity'!AB23="x",1,0)</f>
        <v>0</v>
      </c>
      <c r="Z23" s="4">
        <f>IF('Lack of Coping Capacity'!AL23="x",1,0)</f>
        <v>0</v>
      </c>
      <c r="AA23" s="4">
        <f>IF('Lack of Coping Capacity'!AU23="x",1,0)</f>
        <v>0</v>
      </c>
      <c r="AB23" s="227">
        <f t="shared" si="0"/>
        <v>0</v>
      </c>
      <c r="AC23" s="228">
        <f t="shared" si="3"/>
        <v>0</v>
      </c>
      <c r="AD23" s="4">
        <f t="shared" si="1"/>
        <v>0</v>
      </c>
      <c r="AE23" s="4">
        <f t="shared" si="2"/>
        <v>0</v>
      </c>
      <c r="AF23" s="4">
        <f t="shared" si="4"/>
        <v>0</v>
      </c>
    </row>
    <row r="24" spans="1:32" x14ac:dyDescent="0.25">
      <c r="A24" s="3" t="str">
        <f>VLOOKUP(C24,Regions!B$3:H$35,7,FALSE)</f>
        <v>South America</v>
      </c>
      <c r="B24" s="119" t="s">
        <v>3</v>
      </c>
      <c r="C24" s="102" t="s">
        <v>2</v>
      </c>
      <c r="D24" s="4">
        <f>IF('Hazard &amp; Exposure'!AX24="x",1,0)</f>
        <v>0</v>
      </c>
      <c r="E24" s="4">
        <f>IF('Hazard &amp; Exposure'!AZ24="x",1,0)</f>
        <v>0</v>
      </c>
      <c r="F24" s="4">
        <f>IF('Hazard &amp; Exposure'!BA24="x",1,0)</f>
        <v>0</v>
      </c>
      <c r="G24" s="4">
        <f>IF('Hazard &amp; Exposure'!BG24="x",1,0)</f>
        <v>0</v>
      </c>
      <c r="H24" s="4">
        <f>IF('Hazard &amp; Exposure'!BO24="x",1,0)</f>
        <v>0</v>
      </c>
      <c r="I24" s="4">
        <f>IF('Hazard &amp; Exposure'!BR24="x",1,0)</f>
        <v>0</v>
      </c>
      <c r="J24" s="4">
        <f>IF('Hazard &amp; Exposure'!BV24="x",1,0)</f>
        <v>0</v>
      </c>
      <c r="K24" s="4">
        <f>IF(Vulnerability!H24="x",1,0)</f>
        <v>0</v>
      </c>
      <c r="L24" s="4">
        <f>IF(Vulnerability!L24="x",1,0)</f>
        <v>0</v>
      </c>
      <c r="M24" s="4">
        <f>IF(Vulnerability!P24="x",1,0)</f>
        <v>0</v>
      </c>
      <c r="N24" s="4">
        <f>IF(Vulnerability!V24="x",1,0)</f>
        <v>0</v>
      </c>
      <c r="O24" s="4">
        <f>IF(Vulnerability!Z24="x",1,0)</f>
        <v>0</v>
      </c>
      <c r="P24" s="4">
        <f>IF(Vulnerability!AE24="x",1,0)</f>
        <v>0</v>
      </c>
      <c r="Q24" s="4">
        <f>IF(Vulnerability!AH24="x",1,0)</f>
        <v>0</v>
      </c>
      <c r="R24" s="4">
        <f>IF(Vulnerability!AM24="x",1,0)</f>
        <v>0</v>
      </c>
      <c r="S24" s="4">
        <f>IF(Vulnerability!AU24="x",1,0)</f>
        <v>0</v>
      </c>
      <c r="T24" s="4">
        <f>IF('Lack of Coping Capacity'!E24="x",1,0)</f>
        <v>0</v>
      </c>
      <c r="U24" s="4">
        <f>IF('Lack of Coping Capacity'!H24="x",1,0)</f>
        <v>0</v>
      </c>
      <c r="V24" s="4">
        <f>IF('Lack of Coping Capacity'!J24="x",1,0)</f>
        <v>0</v>
      </c>
      <c r="W24" s="4">
        <f>IF('Lack of Coping Capacity'!O24="x",1,0)</f>
        <v>0</v>
      </c>
      <c r="X24" s="4">
        <f>IF('Lack of Coping Capacity'!T24="x",1,0)</f>
        <v>0</v>
      </c>
      <c r="Y24" s="4">
        <f>IF('Lack of Coping Capacity'!AB24="x",1,0)</f>
        <v>0</v>
      </c>
      <c r="Z24" s="4">
        <f>IF('Lack of Coping Capacity'!AL24="x",1,0)</f>
        <v>0</v>
      </c>
      <c r="AA24" s="4">
        <f>IF('Lack of Coping Capacity'!AU24="x",1,0)</f>
        <v>0</v>
      </c>
      <c r="AB24" s="227">
        <f t="shared" si="0"/>
        <v>0</v>
      </c>
      <c r="AC24" s="228">
        <f t="shared" si="3"/>
        <v>0</v>
      </c>
      <c r="AD24" s="4">
        <f t="shared" si="1"/>
        <v>0</v>
      </c>
      <c r="AE24" s="4">
        <f t="shared" si="2"/>
        <v>0</v>
      </c>
      <c r="AF24" s="4">
        <f t="shared" si="4"/>
        <v>0</v>
      </c>
    </row>
    <row r="25" spans="1:32" x14ac:dyDescent="0.25">
      <c r="A25" s="3" t="str">
        <f>VLOOKUP(C25,Regions!B$3:H$35,7,FALSE)</f>
        <v>South America</v>
      </c>
      <c r="B25" s="119" t="s">
        <v>442</v>
      </c>
      <c r="C25" s="102" t="s">
        <v>10</v>
      </c>
      <c r="D25" s="4">
        <f>IF('Hazard &amp; Exposure'!AX25="x",1,0)</f>
        <v>0</v>
      </c>
      <c r="E25" s="4">
        <f>IF('Hazard &amp; Exposure'!AZ25="x",1,0)</f>
        <v>0</v>
      </c>
      <c r="F25" s="4">
        <f>IF('Hazard &amp; Exposure'!BA25="x",1,0)</f>
        <v>0</v>
      </c>
      <c r="G25" s="4">
        <f>IF('Hazard &amp; Exposure'!BG25="x",1,0)</f>
        <v>0</v>
      </c>
      <c r="H25" s="4">
        <f>IF('Hazard &amp; Exposure'!BO25="x",1,0)</f>
        <v>0</v>
      </c>
      <c r="I25" s="4">
        <f>IF('Hazard &amp; Exposure'!BR25="x",1,0)</f>
        <v>0</v>
      </c>
      <c r="J25" s="4">
        <f>IF('Hazard &amp; Exposure'!BV25="x",1,0)</f>
        <v>0</v>
      </c>
      <c r="K25" s="4">
        <f>IF(Vulnerability!H25="x",1,0)</f>
        <v>0</v>
      </c>
      <c r="L25" s="4">
        <f>IF(Vulnerability!L25="x",1,0)</f>
        <v>0</v>
      </c>
      <c r="M25" s="4">
        <f>IF(Vulnerability!P25="x",1,0)</f>
        <v>0</v>
      </c>
      <c r="N25" s="4">
        <f>IF(Vulnerability!V25="x",1,0)</f>
        <v>0</v>
      </c>
      <c r="O25" s="4">
        <f>IF(Vulnerability!Z25="x",1,0)</f>
        <v>0</v>
      </c>
      <c r="P25" s="4">
        <f>IF(Vulnerability!AE25="x",1,0)</f>
        <v>0</v>
      </c>
      <c r="Q25" s="4">
        <f>IF(Vulnerability!AH25="x",1,0)</f>
        <v>0</v>
      </c>
      <c r="R25" s="4">
        <f>IF(Vulnerability!AM25="x",1,0)</f>
        <v>0</v>
      </c>
      <c r="S25" s="4">
        <f>IF(Vulnerability!AU25="x",1,0)</f>
        <v>0</v>
      </c>
      <c r="T25" s="4">
        <f>IF('Lack of Coping Capacity'!E25="x",1,0)</f>
        <v>0</v>
      </c>
      <c r="U25" s="4">
        <f>IF('Lack of Coping Capacity'!H25="x",1,0)</f>
        <v>0</v>
      </c>
      <c r="V25" s="4">
        <f>IF('Lack of Coping Capacity'!J25="x",1,0)</f>
        <v>0</v>
      </c>
      <c r="W25" s="4">
        <f>IF('Lack of Coping Capacity'!O25="x",1,0)</f>
        <v>0</v>
      </c>
      <c r="X25" s="4">
        <f>IF('Lack of Coping Capacity'!T25="x",1,0)</f>
        <v>0</v>
      </c>
      <c r="Y25" s="4">
        <f>IF('Lack of Coping Capacity'!AB25="x",1,0)</f>
        <v>0</v>
      </c>
      <c r="Z25" s="4">
        <f>IF('Lack of Coping Capacity'!AL25="x",1,0)</f>
        <v>0</v>
      </c>
      <c r="AA25" s="4">
        <f>IF('Lack of Coping Capacity'!AU25="x",1,0)</f>
        <v>0</v>
      </c>
      <c r="AB25" s="227">
        <f t="shared" si="0"/>
        <v>0</v>
      </c>
      <c r="AC25" s="228">
        <f t="shared" si="3"/>
        <v>0</v>
      </c>
      <c r="AD25" s="4">
        <f t="shared" si="1"/>
        <v>0</v>
      </c>
      <c r="AE25" s="4">
        <f t="shared" si="2"/>
        <v>0</v>
      </c>
      <c r="AF25" s="4">
        <f t="shared" si="4"/>
        <v>0</v>
      </c>
    </row>
    <row r="26" spans="1:32" x14ac:dyDescent="0.25">
      <c r="A26" s="3" t="str">
        <f>VLOOKUP(C26,Regions!B$3:H$35,7,FALSE)</f>
        <v>South America</v>
      </c>
      <c r="B26" s="119" t="s">
        <v>12</v>
      </c>
      <c r="C26" s="102" t="s">
        <v>11</v>
      </c>
      <c r="D26" s="4">
        <f>IF('Hazard &amp; Exposure'!AX26="x",1,0)</f>
        <v>0</v>
      </c>
      <c r="E26" s="4">
        <f>IF('Hazard &amp; Exposure'!AZ26="x",1,0)</f>
        <v>0</v>
      </c>
      <c r="F26" s="4">
        <f>IF('Hazard &amp; Exposure'!BA26="x",1,0)</f>
        <v>0</v>
      </c>
      <c r="G26" s="4">
        <f>IF('Hazard &amp; Exposure'!BG26="x",1,0)</f>
        <v>0</v>
      </c>
      <c r="H26" s="4">
        <f>IF('Hazard &amp; Exposure'!BO26="x",1,0)</f>
        <v>0</v>
      </c>
      <c r="I26" s="4">
        <f>IF('Hazard &amp; Exposure'!BR26="x",1,0)</f>
        <v>0</v>
      </c>
      <c r="J26" s="4">
        <f>IF('Hazard &amp; Exposure'!BV26="x",1,0)</f>
        <v>0</v>
      </c>
      <c r="K26" s="4">
        <f>IF(Vulnerability!H26="x",1,0)</f>
        <v>0</v>
      </c>
      <c r="L26" s="4">
        <f>IF(Vulnerability!L26="x",1,0)</f>
        <v>0</v>
      </c>
      <c r="M26" s="4">
        <f>IF(Vulnerability!P26="x",1,0)</f>
        <v>0</v>
      </c>
      <c r="N26" s="4">
        <f>IF(Vulnerability!V26="x",1,0)</f>
        <v>0</v>
      </c>
      <c r="O26" s="4">
        <f>IF(Vulnerability!Z26="x",1,0)</f>
        <v>0</v>
      </c>
      <c r="P26" s="4">
        <f>IF(Vulnerability!AE26="x",1,0)</f>
        <v>0</v>
      </c>
      <c r="Q26" s="4">
        <f>IF(Vulnerability!AH26="x",1,0)</f>
        <v>0</v>
      </c>
      <c r="R26" s="4">
        <f>IF(Vulnerability!AM26="x",1,0)</f>
        <v>0</v>
      </c>
      <c r="S26" s="4">
        <f>IF(Vulnerability!AU26="x",1,0)</f>
        <v>0</v>
      </c>
      <c r="T26" s="4">
        <f>IF('Lack of Coping Capacity'!E26="x",1,0)</f>
        <v>0</v>
      </c>
      <c r="U26" s="4">
        <f>IF('Lack of Coping Capacity'!H26="x",1,0)</f>
        <v>0</v>
      </c>
      <c r="V26" s="4">
        <f>IF('Lack of Coping Capacity'!J26="x",1,0)</f>
        <v>0</v>
      </c>
      <c r="W26" s="4">
        <f>IF('Lack of Coping Capacity'!O26="x",1,0)</f>
        <v>0</v>
      </c>
      <c r="X26" s="4">
        <f>IF('Lack of Coping Capacity'!T26="x",1,0)</f>
        <v>0</v>
      </c>
      <c r="Y26" s="4">
        <f>IF('Lack of Coping Capacity'!AB26="x",1,0)</f>
        <v>0</v>
      </c>
      <c r="Z26" s="4">
        <f>IF('Lack of Coping Capacity'!AL26="x",1,0)</f>
        <v>0</v>
      </c>
      <c r="AA26" s="4">
        <f>IF('Lack of Coping Capacity'!AU26="x",1,0)</f>
        <v>0</v>
      </c>
      <c r="AB26" s="227">
        <f t="shared" si="0"/>
        <v>0</v>
      </c>
      <c r="AC26" s="228">
        <f t="shared" si="3"/>
        <v>0</v>
      </c>
      <c r="AD26" s="4">
        <f t="shared" si="1"/>
        <v>0</v>
      </c>
      <c r="AE26" s="4">
        <f t="shared" si="2"/>
        <v>0</v>
      </c>
      <c r="AF26" s="4">
        <f t="shared" si="4"/>
        <v>0</v>
      </c>
    </row>
    <row r="27" spans="1:32" x14ac:dyDescent="0.25">
      <c r="A27" s="3" t="str">
        <f>VLOOKUP(C27,Regions!B$3:H$35,7,FALSE)</f>
        <v>South America</v>
      </c>
      <c r="B27" s="119" t="s">
        <v>14</v>
      </c>
      <c r="C27" s="102" t="s">
        <v>13</v>
      </c>
      <c r="D27" s="4">
        <f>IF('Hazard &amp; Exposure'!AX27="x",1,0)</f>
        <v>0</v>
      </c>
      <c r="E27" s="4">
        <f>IF('Hazard &amp; Exposure'!AZ27="x",1,0)</f>
        <v>0</v>
      </c>
      <c r="F27" s="4">
        <f>IF('Hazard &amp; Exposure'!BA27="x",1,0)</f>
        <v>0</v>
      </c>
      <c r="G27" s="4">
        <f>IF('Hazard &amp; Exposure'!BG27="x",1,0)</f>
        <v>0</v>
      </c>
      <c r="H27" s="4">
        <f>IF('Hazard &amp; Exposure'!BO27="x",1,0)</f>
        <v>0</v>
      </c>
      <c r="I27" s="4">
        <f>IF('Hazard &amp; Exposure'!BR27="x",1,0)</f>
        <v>0</v>
      </c>
      <c r="J27" s="4">
        <f>IF('Hazard &amp; Exposure'!BV27="x",1,0)</f>
        <v>0</v>
      </c>
      <c r="K27" s="4">
        <f>IF(Vulnerability!H27="x",1,0)</f>
        <v>0</v>
      </c>
      <c r="L27" s="4">
        <f>IF(Vulnerability!L27="x",1,0)</f>
        <v>0</v>
      </c>
      <c r="M27" s="4">
        <f>IF(Vulnerability!P27="x",1,0)</f>
        <v>0</v>
      </c>
      <c r="N27" s="4">
        <f>IF(Vulnerability!V27="x",1,0)</f>
        <v>0</v>
      </c>
      <c r="O27" s="4">
        <f>IF(Vulnerability!Z27="x",1,0)</f>
        <v>0</v>
      </c>
      <c r="P27" s="4">
        <f>IF(Vulnerability!AE27="x",1,0)</f>
        <v>0</v>
      </c>
      <c r="Q27" s="4">
        <f>IF(Vulnerability!AH27="x",1,0)</f>
        <v>0</v>
      </c>
      <c r="R27" s="4">
        <f>IF(Vulnerability!AM27="x",1,0)</f>
        <v>0</v>
      </c>
      <c r="S27" s="4">
        <f>IF(Vulnerability!AU27="x",1,0)</f>
        <v>0</v>
      </c>
      <c r="T27" s="4">
        <f>IF('Lack of Coping Capacity'!E27="x",1,0)</f>
        <v>0</v>
      </c>
      <c r="U27" s="4">
        <f>IF('Lack of Coping Capacity'!H27="x",1,0)</f>
        <v>0</v>
      </c>
      <c r="V27" s="4">
        <f>IF('Lack of Coping Capacity'!J27="x",1,0)</f>
        <v>0</v>
      </c>
      <c r="W27" s="4">
        <f>IF('Lack of Coping Capacity'!O27="x",1,0)</f>
        <v>0</v>
      </c>
      <c r="X27" s="4">
        <f>IF('Lack of Coping Capacity'!T27="x",1,0)</f>
        <v>0</v>
      </c>
      <c r="Y27" s="4">
        <f>IF('Lack of Coping Capacity'!AB27="x",1,0)</f>
        <v>0</v>
      </c>
      <c r="Z27" s="4">
        <f>IF('Lack of Coping Capacity'!AL27="x",1,0)</f>
        <v>0</v>
      </c>
      <c r="AA27" s="4">
        <f>IF('Lack of Coping Capacity'!AU27="x",1,0)</f>
        <v>0</v>
      </c>
      <c r="AB27" s="227">
        <f t="shared" si="0"/>
        <v>0</v>
      </c>
      <c r="AC27" s="228">
        <f t="shared" si="3"/>
        <v>0</v>
      </c>
      <c r="AD27" s="4">
        <f t="shared" si="1"/>
        <v>0</v>
      </c>
      <c r="AE27" s="4">
        <f t="shared" si="2"/>
        <v>0</v>
      </c>
      <c r="AF27" s="4">
        <f t="shared" si="4"/>
        <v>0</v>
      </c>
    </row>
    <row r="28" spans="1:32" x14ac:dyDescent="0.25">
      <c r="A28" s="3" t="str">
        <f>VLOOKUP(C28,Regions!B$3:H$35,7,FALSE)</f>
        <v>South America</v>
      </c>
      <c r="B28" s="119" t="s">
        <v>16</v>
      </c>
      <c r="C28" s="102" t="s">
        <v>15</v>
      </c>
      <c r="D28" s="4">
        <f>IF('Hazard &amp; Exposure'!AX28="x",1,0)</f>
        <v>0</v>
      </c>
      <c r="E28" s="4">
        <f>IF('Hazard &amp; Exposure'!AZ28="x",1,0)</f>
        <v>0</v>
      </c>
      <c r="F28" s="4">
        <f>IF('Hazard &amp; Exposure'!BA28="x",1,0)</f>
        <v>0</v>
      </c>
      <c r="G28" s="4">
        <f>IF('Hazard &amp; Exposure'!BG28="x",1,0)</f>
        <v>0</v>
      </c>
      <c r="H28" s="4">
        <f>IF('Hazard &amp; Exposure'!BO28="x",1,0)</f>
        <v>0</v>
      </c>
      <c r="I28" s="4">
        <f>IF('Hazard &amp; Exposure'!BR28="x",1,0)</f>
        <v>0</v>
      </c>
      <c r="J28" s="4">
        <f>IF('Hazard &amp; Exposure'!BV28="x",1,0)</f>
        <v>0</v>
      </c>
      <c r="K28" s="4">
        <f>IF(Vulnerability!H28="x",1,0)</f>
        <v>0</v>
      </c>
      <c r="L28" s="4">
        <f>IF(Vulnerability!L28="x",1,0)</f>
        <v>0</v>
      </c>
      <c r="M28" s="4">
        <f>IF(Vulnerability!P28="x",1,0)</f>
        <v>0</v>
      </c>
      <c r="N28" s="4">
        <f>IF(Vulnerability!V28="x",1,0)</f>
        <v>0</v>
      </c>
      <c r="O28" s="4">
        <f>IF(Vulnerability!Z28="x",1,0)</f>
        <v>0</v>
      </c>
      <c r="P28" s="4">
        <f>IF(Vulnerability!AE28="x",1,0)</f>
        <v>0</v>
      </c>
      <c r="Q28" s="4">
        <f>IF(Vulnerability!AH28="x",1,0)</f>
        <v>0</v>
      </c>
      <c r="R28" s="4">
        <f>IF(Vulnerability!AM28="x",1,0)</f>
        <v>0</v>
      </c>
      <c r="S28" s="4">
        <f>IF(Vulnerability!AU28="x",1,0)</f>
        <v>0</v>
      </c>
      <c r="T28" s="4">
        <f>IF('Lack of Coping Capacity'!E28="x",1,0)</f>
        <v>0</v>
      </c>
      <c r="U28" s="4">
        <f>IF('Lack of Coping Capacity'!H28="x",1,0)</f>
        <v>0</v>
      </c>
      <c r="V28" s="4">
        <f>IF('Lack of Coping Capacity'!J28="x",1,0)</f>
        <v>0</v>
      </c>
      <c r="W28" s="4">
        <f>IF('Lack of Coping Capacity'!O28="x",1,0)</f>
        <v>0</v>
      </c>
      <c r="X28" s="4">
        <f>IF('Lack of Coping Capacity'!T28="x",1,0)</f>
        <v>0</v>
      </c>
      <c r="Y28" s="4">
        <f>IF('Lack of Coping Capacity'!AB28="x",1,0)</f>
        <v>0</v>
      </c>
      <c r="Z28" s="4">
        <f>IF('Lack of Coping Capacity'!AL28="x",1,0)</f>
        <v>0</v>
      </c>
      <c r="AA28" s="4">
        <f>IF('Lack of Coping Capacity'!AU28="x",1,0)</f>
        <v>0</v>
      </c>
      <c r="AB28" s="227">
        <f t="shared" si="0"/>
        <v>0</v>
      </c>
      <c r="AC28" s="228">
        <f t="shared" si="3"/>
        <v>0</v>
      </c>
      <c r="AD28" s="4">
        <f t="shared" si="1"/>
        <v>0</v>
      </c>
      <c r="AE28" s="4">
        <f t="shared" si="2"/>
        <v>0</v>
      </c>
      <c r="AF28" s="4">
        <f t="shared" si="4"/>
        <v>0</v>
      </c>
    </row>
    <row r="29" spans="1:32" x14ac:dyDescent="0.25">
      <c r="A29" s="3" t="str">
        <f>VLOOKUP(C29,Regions!B$3:H$35,7,FALSE)</f>
        <v>South America</v>
      </c>
      <c r="B29" s="119" t="s">
        <v>26</v>
      </c>
      <c r="C29" s="102" t="s">
        <v>25</v>
      </c>
      <c r="D29" s="4">
        <f>IF('Hazard &amp; Exposure'!AX29="x",1,0)</f>
        <v>0</v>
      </c>
      <c r="E29" s="4">
        <f>IF('Hazard &amp; Exposure'!AZ29="x",1,0)</f>
        <v>0</v>
      </c>
      <c r="F29" s="4">
        <f>IF('Hazard &amp; Exposure'!BA29="x",1,0)</f>
        <v>0</v>
      </c>
      <c r="G29" s="4">
        <f>IF('Hazard &amp; Exposure'!BG29="x",1,0)</f>
        <v>0</v>
      </c>
      <c r="H29" s="4">
        <f>IF('Hazard &amp; Exposure'!BO29="x",1,0)</f>
        <v>0</v>
      </c>
      <c r="I29" s="4">
        <f>IF('Hazard &amp; Exposure'!BR29="x",1,0)</f>
        <v>0</v>
      </c>
      <c r="J29" s="4">
        <f>IF('Hazard &amp; Exposure'!BV29="x",1,0)</f>
        <v>0</v>
      </c>
      <c r="K29" s="4">
        <f>IF(Vulnerability!H29="x",1,0)</f>
        <v>0</v>
      </c>
      <c r="L29" s="4">
        <f>IF(Vulnerability!L29="x",1,0)</f>
        <v>0</v>
      </c>
      <c r="M29" s="4">
        <f>IF(Vulnerability!P29="x",1,0)</f>
        <v>0</v>
      </c>
      <c r="N29" s="4">
        <f>IF(Vulnerability!V29="x",1,0)</f>
        <v>0</v>
      </c>
      <c r="O29" s="4">
        <f>IF(Vulnerability!Z29="x",1,0)</f>
        <v>0</v>
      </c>
      <c r="P29" s="4">
        <f>IF(Vulnerability!AE29="x",1,0)</f>
        <v>0</v>
      </c>
      <c r="Q29" s="4">
        <f>IF(Vulnerability!AH29="x",1,0)</f>
        <v>0</v>
      </c>
      <c r="R29" s="4">
        <f>IF(Vulnerability!AM29="x",1,0)</f>
        <v>0</v>
      </c>
      <c r="S29" s="4">
        <f>IF(Vulnerability!AU29="x",1,0)</f>
        <v>0</v>
      </c>
      <c r="T29" s="4">
        <f>IF('Lack of Coping Capacity'!E29="x",1,0)</f>
        <v>0</v>
      </c>
      <c r="U29" s="4">
        <f>IF('Lack of Coping Capacity'!H29="x",1,0)</f>
        <v>0</v>
      </c>
      <c r="V29" s="4">
        <f>IF('Lack of Coping Capacity'!J29="x",1,0)</f>
        <v>0</v>
      </c>
      <c r="W29" s="4">
        <f>IF('Lack of Coping Capacity'!O29="x",1,0)</f>
        <v>0</v>
      </c>
      <c r="X29" s="4">
        <f>IF('Lack of Coping Capacity'!T29="x",1,0)</f>
        <v>0</v>
      </c>
      <c r="Y29" s="4">
        <f>IF('Lack of Coping Capacity'!AB29="x",1,0)</f>
        <v>0</v>
      </c>
      <c r="Z29" s="4">
        <f>IF('Lack of Coping Capacity'!AL29="x",1,0)</f>
        <v>0</v>
      </c>
      <c r="AA29" s="4">
        <f>IF('Lack of Coping Capacity'!AU29="x",1,0)</f>
        <v>0</v>
      </c>
      <c r="AB29" s="227">
        <f t="shared" si="0"/>
        <v>0</v>
      </c>
      <c r="AC29" s="228">
        <f t="shared" si="3"/>
        <v>0</v>
      </c>
      <c r="AD29" s="4">
        <f t="shared" si="1"/>
        <v>0</v>
      </c>
      <c r="AE29" s="4">
        <f t="shared" si="2"/>
        <v>0</v>
      </c>
      <c r="AF29" s="4">
        <f t="shared" si="4"/>
        <v>0</v>
      </c>
    </row>
    <row r="30" spans="1:32" x14ac:dyDescent="0.25">
      <c r="A30" s="3" t="str">
        <f>VLOOKUP(C30,Regions!B$3:H$35,7,FALSE)</f>
        <v>South America</v>
      </c>
      <c r="B30" s="119" t="s">
        <v>34</v>
      </c>
      <c r="C30" s="102" t="s">
        <v>33</v>
      </c>
      <c r="D30" s="4">
        <f>IF('Hazard &amp; Exposure'!AX30="x",1,0)</f>
        <v>0</v>
      </c>
      <c r="E30" s="4">
        <f>IF('Hazard &amp; Exposure'!AZ30="x",1,0)</f>
        <v>0</v>
      </c>
      <c r="F30" s="4">
        <f>IF('Hazard &amp; Exposure'!BA30="x",1,0)</f>
        <v>0</v>
      </c>
      <c r="G30" s="4">
        <f>IF('Hazard &amp; Exposure'!BG30="x",1,0)</f>
        <v>0</v>
      </c>
      <c r="H30" s="4">
        <f>IF('Hazard &amp; Exposure'!BO30="x",1,0)</f>
        <v>0</v>
      </c>
      <c r="I30" s="4">
        <f>IF('Hazard &amp; Exposure'!BR30="x",1,0)</f>
        <v>0</v>
      </c>
      <c r="J30" s="4">
        <f>IF('Hazard &amp; Exposure'!BV30="x",1,0)</f>
        <v>0</v>
      </c>
      <c r="K30" s="4">
        <f>IF(Vulnerability!H30="x",1,0)</f>
        <v>0</v>
      </c>
      <c r="L30" s="4">
        <f>IF(Vulnerability!L30="x",1,0)</f>
        <v>0</v>
      </c>
      <c r="M30" s="4">
        <f>IF(Vulnerability!P30="x",1,0)</f>
        <v>0</v>
      </c>
      <c r="N30" s="4">
        <f>IF(Vulnerability!V30="x",1,0)</f>
        <v>0</v>
      </c>
      <c r="O30" s="4">
        <f>IF(Vulnerability!Z30="x",1,0)</f>
        <v>0</v>
      </c>
      <c r="P30" s="4">
        <f>IF(Vulnerability!AE30="x",1,0)</f>
        <v>0</v>
      </c>
      <c r="Q30" s="4">
        <f>IF(Vulnerability!AH30="x",1,0)</f>
        <v>0</v>
      </c>
      <c r="R30" s="4">
        <f>IF(Vulnerability!AM30="x",1,0)</f>
        <v>0</v>
      </c>
      <c r="S30" s="4">
        <f>IF(Vulnerability!AU30="x",1,0)</f>
        <v>0</v>
      </c>
      <c r="T30" s="4">
        <f>IF('Lack of Coping Capacity'!E30="x",1,0)</f>
        <v>1</v>
      </c>
      <c r="U30" s="4">
        <f>IF('Lack of Coping Capacity'!H30="x",1,0)</f>
        <v>0</v>
      </c>
      <c r="V30" s="4">
        <f>IF('Lack of Coping Capacity'!J30="x",1,0)</f>
        <v>1</v>
      </c>
      <c r="W30" s="4">
        <f>IF('Lack of Coping Capacity'!O30="x",1,0)</f>
        <v>0</v>
      </c>
      <c r="X30" s="4">
        <f>IF('Lack of Coping Capacity'!T30="x",1,0)</f>
        <v>0</v>
      </c>
      <c r="Y30" s="4">
        <f>IF('Lack of Coping Capacity'!AB30="x",1,0)</f>
        <v>0</v>
      </c>
      <c r="Z30" s="4">
        <f>IF('Lack of Coping Capacity'!AL30="x",1,0)</f>
        <v>0</v>
      </c>
      <c r="AA30" s="4">
        <f>IF('Lack of Coping Capacity'!AU30="x",1,0)</f>
        <v>0</v>
      </c>
      <c r="AB30" s="227">
        <f t="shared" si="0"/>
        <v>2</v>
      </c>
      <c r="AC30" s="228">
        <f t="shared" si="3"/>
        <v>0.08</v>
      </c>
      <c r="AD30" s="4">
        <f t="shared" si="1"/>
        <v>0</v>
      </c>
      <c r="AE30" s="4">
        <f t="shared" si="2"/>
        <v>0</v>
      </c>
      <c r="AF30" s="4">
        <f t="shared" si="4"/>
        <v>2</v>
      </c>
    </row>
    <row r="31" spans="1:32" x14ac:dyDescent="0.25">
      <c r="A31" s="3" t="str">
        <f>VLOOKUP(C31,Regions!B$3:H$35,7,FALSE)</f>
        <v>South America</v>
      </c>
      <c r="B31" s="119" t="s">
        <v>48</v>
      </c>
      <c r="C31" s="102" t="s">
        <v>47</v>
      </c>
      <c r="D31" s="4">
        <f>IF('Hazard &amp; Exposure'!AX31="x",1,0)</f>
        <v>0</v>
      </c>
      <c r="E31" s="4">
        <f>IF('Hazard &amp; Exposure'!AZ31="x",1,0)</f>
        <v>0</v>
      </c>
      <c r="F31" s="4">
        <f>IF('Hazard &amp; Exposure'!BA31="x",1,0)</f>
        <v>0</v>
      </c>
      <c r="G31" s="4">
        <f>IF('Hazard &amp; Exposure'!BG31="x",1,0)</f>
        <v>0</v>
      </c>
      <c r="H31" s="4">
        <f>IF('Hazard &amp; Exposure'!BO31="x",1,0)</f>
        <v>0</v>
      </c>
      <c r="I31" s="4">
        <f>IF('Hazard &amp; Exposure'!BR31="x",1,0)</f>
        <v>0</v>
      </c>
      <c r="J31" s="4">
        <f>IF('Hazard &amp; Exposure'!BV31="x",1,0)</f>
        <v>0</v>
      </c>
      <c r="K31" s="4">
        <f>IF(Vulnerability!H31="x",1,0)</f>
        <v>0</v>
      </c>
      <c r="L31" s="4">
        <f>IF(Vulnerability!L31="x",1,0)</f>
        <v>0</v>
      </c>
      <c r="M31" s="4">
        <f>IF(Vulnerability!P31="x",1,0)</f>
        <v>0</v>
      </c>
      <c r="N31" s="4">
        <f>IF(Vulnerability!V31="x",1,0)</f>
        <v>0</v>
      </c>
      <c r="O31" s="4">
        <f>IF(Vulnerability!Z31="x",1,0)</f>
        <v>0</v>
      </c>
      <c r="P31" s="4">
        <f>IF(Vulnerability!AE31="x",1,0)</f>
        <v>0</v>
      </c>
      <c r="Q31" s="4">
        <f>IF(Vulnerability!AH31="x",1,0)</f>
        <v>0</v>
      </c>
      <c r="R31" s="4">
        <f>IF(Vulnerability!AM31="x",1,0)</f>
        <v>0</v>
      </c>
      <c r="S31" s="4">
        <f>IF(Vulnerability!AU31="x",1,0)</f>
        <v>0</v>
      </c>
      <c r="T31" s="4">
        <f>IF('Lack of Coping Capacity'!E31="x",1,0)</f>
        <v>0</v>
      </c>
      <c r="U31" s="4">
        <f>IF('Lack of Coping Capacity'!H31="x",1,0)</f>
        <v>0</v>
      </c>
      <c r="V31" s="4">
        <f>IF('Lack of Coping Capacity'!J31="x",1,0)</f>
        <v>0</v>
      </c>
      <c r="W31" s="4">
        <f>IF('Lack of Coping Capacity'!O31="x",1,0)</f>
        <v>0</v>
      </c>
      <c r="X31" s="4">
        <f>IF('Lack of Coping Capacity'!T31="x",1,0)</f>
        <v>0</v>
      </c>
      <c r="Y31" s="4">
        <f>IF('Lack of Coping Capacity'!AB31="x",1,0)</f>
        <v>0</v>
      </c>
      <c r="Z31" s="4">
        <f>IF('Lack of Coping Capacity'!AL31="x",1,0)</f>
        <v>0</v>
      </c>
      <c r="AA31" s="4">
        <f>IF('Lack of Coping Capacity'!AU31="x",1,0)</f>
        <v>0</v>
      </c>
      <c r="AB31" s="227">
        <f t="shared" si="0"/>
        <v>0</v>
      </c>
      <c r="AC31" s="228">
        <f t="shared" si="3"/>
        <v>0</v>
      </c>
      <c r="AD31" s="4">
        <f t="shared" si="1"/>
        <v>0</v>
      </c>
      <c r="AE31" s="4">
        <f t="shared" si="2"/>
        <v>0</v>
      </c>
      <c r="AF31" s="4">
        <f t="shared" si="4"/>
        <v>0</v>
      </c>
    </row>
    <row r="32" spans="1:32" x14ac:dyDescent="0.25">
      <c r="A32" s="3" t="str">
        <f>VLOOKUP(C32,Regions!B$3:H$35,7,FALSE)</f>
        <v>South America</v>
      </c>
      <c r="B32" s="119" t="s">
        <v>50</v>
      </c>
      <c r="C32" s="102" t="s">
        <v>49</v>
      </c>
      <c r="D32" s="4">
        <f>IF('Hazard &amp; Exposure'!AX32="x",1,0)</f>
        <v>0</v>
      </c>
      <c r="E32" s="4">
        <f>IF('Hazard &amp; Exposure'!AZ32="x",1,0)</f>
        <v>0</v>
      </c>
      <c r="F32" s="4">
        <f>IF('Hazard &amp; Exposure'!BA32="x",1,0)</f>
        <v>0</v>
      </c>
      <c r="G32" s="4">
        <f>IF('Hazard &amp; Exposure'!BG32="x",1,0)</f>
        <v>0</v>
      </c>
      <c r="H32" s="4">
        <f>IF('Hazard &amp; Exposure'!BO32="x",1,0)</f>
        <v>0</v>
      </c>
      <c r="I32" s="4">
        <f>IF('Hazard &amp; Exposure'!BR32="x",1,0)</f>
        <v>0</v>
      </c>
      <c r="J32" s="4">
        <f>IF('Hazard &amp; Exposure'!BV32="x",1,0)</f>
        <v>0</v>
      </c>
      <c r="K32" s="4">
        <f>IF(Vulnerability!H32="x",1,0)</f>
        <v>0</v>
      </c>
      <c r="L32" s="4">
        <f>IF(Vulnerability!L32="x",1,0)</f>
        <v>0</v>
      </c>
      <c r="M32" s="4">
        <f>IF(Vulnerability!P32="x",1,0)</f>
        <v>0</v>
      </c>
      <c r="N32" s="4">
        <f>IF(Vulnerability!V32="x",1,0)</f>
        <v>0</v>
      </c>
      <c r="O32" s="4">
        <f>IF(Vulnerability!Z32="x",1,0)</f>
        <v>0</v>
      </c>
      <c r="P32" s="4">
        <f>IF(Vulnerability!AE32="x",1,0)</f>
        <v>0</v>
      </c>
      <c r="Q32" s="4">
        <f>IF(Vulnerability!AH32="x",1,0)</f>
        <v>0</v>
      </c>
      <c r="R32" s="4">
        <f>IF(Vulnerability!AM32="x",1,0)</f>
        <v>0</v>
      </c>
      <c r="S32" s="4">
        <f>IF(Vulnerability!AU32="x",1,0)</f>
        <v>0</v>
      </c>
      <c r="T32" s="4">
        <f>IF('Lack of Coping Capacity'!E32="x",1,0)</f>
        <v>0</v>
      </c>
      <c r="U32" s="4">
        <f>IF('Lack of Coping Capacity'!H32="x",1,0)</f>
        <v>0</v>
      </c>
      <c r="V32" s="4">
        <f>IF('Lack of Coping Capacity'!J32="x",1,0)</f>
        <v>0</v>
      </c>
      <c r="W32" s="4">
        <f>IF('Lack of Coping Capacity'!O32="x",1,0)</f>
        <v>0</v>
      </c>
      <c r="X32" s="4">
        <f>IF('Lack of Coping Capacity'!T32="x",1,0)</f>
        <v>0</v>
      </c>
      <c r="Y32" s="4">
        <f>IF('Lack of Coping Capacity'!AB32="x",1,0)</f>
        <v>0</v>
      </c>
      <c r="Z32" s="4">
        <f>IF('Lack of Coping Capacity'!AL32="x",1,0)</f>
        <v>0</v>
      </c>
      <c r="AA32" s="4">
        <f>IF('Lack of Coping Capacity'!AU32="x",1,0)</f>
        <v>0</v>
      </c>
      <c r="AB32" s="227">
        <f t="shared" si="0"/>
        <v>0</v>
      </c>
      <c r="AC32" s="228">
        <f t="shared" si="3"/>
        <v>0</v>
      </c>
      <c r="AD32" s="4">
        <f t="shared" si="1"/>
        <v>0</v>
      </c>
      <c r="AE32" s="4">
        <f t="shared" si="2"/>
        <v>0</v>
      </c>
      <c r="AF32" s="4">
        <f t="shared" si="4"/>
        <v>0</v>
      </c>
    </row>
    <row r="33" spans="1:32" x14ac:dyDescent="0.25">
      <c r="A33" s="3" t="str">
        <f>VLOOKUP(C33,Regions!B$3:H$35,7,FALSE)</f>
        <v>South America</v>
      </c>
      <c r="B33" s="119" t="s">
        <v>58</v>
      </c>
      <c r="C33" s="102" t="s">
        <v>57</v>
      </c>
      <c r="D33" s="4">
        <f>IF('Hazard &amp; Exposure'!AX33="x",1,0)</f>
        <v>0</v>
      </c>
      <c r="E33" s="4">
        <f>IF('Hazard &amp; Exposure'!AZ33="x",1,0)</f>
        <v>0</v>
      </c>
      <c r="F33" s="4">
        <f>IF('Hazard &amp; Exposure'!BA33="x",1,0)</f>
        <v>0</v>
      </c>
      <c r="G33" s="4">
        <f>IF('Hazard &amp; Exposure'!BG33="x",1,0)</f>
        <v>0</v>
      </c>
      <c r="H33" s="4">
        <f>IF('Hazard &amp; Exposure'!BO33="x",1,0)</f>
        <v>0</v>
      </c>
      <c r="I33" s="4">
        <f>IF('Hazard &amp; Exposure'!BR33="x",1,0)</f>
        <v>0</v>
      </c>
      <c r="J33" s="4">
        <f>IF('Hazard &amp; Exposure'!BV33="x",1,0)</f>
        <v>0</v>
      </c>
      <c r="K33" s="4">
        <f>IF(Vulnerability!H33="x",1,0)</f>
        <v>0</v>
      </c>
      <c r="L33" s="4">
        <f>IF(Vulnerability!L33="x",1,0)</f>
        <v>0</v>
      </c>
      <c r="M33" s="4">
        <f>IF(Vulnerability!P33="x",1,0)</f>
        <v>0</v>
      </c>
      <c r="N33" s="4">
        <f>IF(Vulnerability!V33="x",1,0)</f>
        <v>0</v>
      </c>
      <c r="O33" s="4">
        <f>IF(Vulnerability!Z33="x",1,0)</f>
        <v>0</v>
      </c>
      <c r="P33" s="4">
        <f>IF(Vulnerability!AE33="x",1,0)</f>
        <v>0</v>
      </c>
      <c r="Q33" s="4">
        <f>IF(Vulnerability!AH33="x",1,0)</f>
        <v>0</v>
      </c>
      <c r="R33" s="4">
        <f>IF(Vulnerability!AM33="x",1,0)</f>
        <v>0</v>
      </c>
      <c r="S33" s="4">
        <f>IF(Vulnerability!AU33="x",1,0)</f>
        <v>0</v>
      </c>
      <c r="T33" s="4">
        <f>IF('Lack of Coping Capacity'!E33="x",1,0)</f>
        <v>1</v>
      </c>
      <c r="U33" s="4">
        <f>IF('Lack of Coping Capacity'!H33="x",1,0)</f>
        <v>0</v>
      </c>
      <c r="V33" s="4">
        <f>IF('Lack of Coping Capacity'!J33="x",1,0)</f>
        <v>1</v>
      </c>
      <c r="W33" s="4">
        <f>IF('Lack of Coping Capacity'!O33="x",1,0)</f>
        <v>1</v>
      </c>
      <c r="X33" s="4">
        <f>IF('Lack of Coping Capacity'!T33="x",1,0)</f>
        <v>0</v>
      </c>
      <c r="Y33" s="4">
        <f>IF('Lack of Coping Capacity'!AB33="x",1,0)</f>
        <v>0</v>
      </c>
      <c r="Z33" s="4">
        <f>IF('Lack of Coping Capacity'!AL33="x",1,0)</f>
        <v>0</v>
      </c>
      <c r="AA33" s="4">
        <f>IF('Lack of Coping Capacity'!AU33="x",1,0)</f>
        <v>0</v>
      </c>
      <c r="AB33" s="227">
        <f t="shared" si="0"/>
        <v>3</v>
      </c>
      <c r="AC33" s="228">
        <f t="shared" si="3"/>
        <v>0.12</v>
      </c>
      <c r="AD33" s="4">
        <f t="shared" si="1"/>
        <v>0</v>
      </c>
      <c r="AE33" s="4">
        <f t="shared" si="2"/>
        <v>0</v>
      </c>
      <c r="AF33" s="4">
        <f t="shared" si="4"/>
        <v>3</v>
      </c>
    </row>
    <row r="34" spans="1:32" x14ac:dyDescent="0.25">
      <c r="A34" s="3" t="str">
        <f>VLOOKUP(C34,Regions!B$3:H$35,7,FALSE)</f>
        <v>South America</v>
      </c>
      <c r="B34" s="119" t="s">
        <v>62</v>
      </c>
      <c r="C34" s="102" t="s">
        <v>61</v>
      </c>
      <c r="D34" s="4">
        <f>IF('Hazard &amp; Exposure'!AX34="x",1,0)</f>
        <v>0</v>
      </c>
      <c r="E34" s="4">
        <f>IF('Hazard &amp; Exposure'!AZ34="x",1,0)</f>
        <v>0</v>
      </c>
      <c r="F34" s="4">
        <f>IF('Hazard &amp; Exposure'!BA34="x",1,0)</f>
        <v>0</v>
      </c>
      <c r="G34" s="4">
        <f>IF('Hazard &amp; Exposure'!BG34="x",1,0)</f>
        <v>0</v>
      </c>
      <c r="H34" s="4">
        <f>IF('Hazard &amp; Exposure'!BO34="x",1,0)</f>
        <v>0</v>
      </c>
      <c r="I34" s="4">
        <f>IF('Hazard &amp; Exposure'!BR34="x",1,0)</f>
        <v>0</v>
      </c>
      <c r="J34" s="4">
        <f>IF('Hazard &amp; Exposure'!BV34="x",1,0)</f>
        <v>0</v>
      </c>
      <c r="K34" s="4">
        <f>IF(Vulnerability!H34="x",1,0)</f>
        <v>0</v>
      </c>
      <c r="L34" s="4">
        <f>IF(Vulnerability!L34="x",1,0)</f>
        <v>0</v>
      </c>
      <c r="M34" s="4">
        <f>IF(Vulnerability!P34="x",1,0)</f>
        <v>0</v>
      </c>
      <c r="N34" s="4">
        <f>IF(Vulnerability!V34="x",1,0)</f>
        <v>0</v>
      </c>
      <c r="O34" s="4">
        <f>IF(Vulnerability!Z34="x",1,0)</f>
        <v>0</v>
      </c>
      <c r="P34" s="4">
        <f>IF(Vulnerability!AE34="x",1,0)</f>
        <v>0</v>
      </c>
      <c r="Q34" s="4">
        <f>IF(Vulnerability!AH34="x",1,0)</f>
        <v>0</v>
      </c>
      <c r="R34" s="4">
        <f>IF(Vulnerability!AM34="x",1,0)</f>
        <v>0</v>
      </c>
      <c r="S34" s="4">
        <f>IF(Vulnerability!AU34="x",1,0)</f>
        <v>0</v>
      </c>
      <c r="T34" s="4">
        <f>IF('Lack of Coping Capacity'!E34="x",1,0)</f>
        <v>0</v>
      </c>
      <c r="U34" s="4">
        <f>IF('Lack of Coping Capacity'!H34="x",1,0)</f>
        <v>0</v>
      </c>
      <c r="V34" s="4">
        <f>IF('Lack of Coping Capacity'!J34="x",1,0)</f>
        <v>0</v>
      </c>
      <c r="W34" s="4">
        <f>IF('Lack of Coping Capacity'!O34="x",1,0)</f>
        <v>0</v>
      </c>
      <c r="X34" s="4">
        <f>IF('Lack of Coping Capacity'!T34="x",1,0)</f>
        <v>0</v>
      </c>
      <c r="Y34" s="4">
        <f>IF('Lack of Coping Capacity'!AB34="x",1,0)</f>
        <v>0</v>
      </c>
      <c r="Z34" s="4">
        <f>IF('Lack of Coping Capacity'!AL34="x",1,0)</f>
        <v>0</v>
      </c>
      <c r="AA34" s="4">
        <f>IF('Lack of Coping Capacity'!AU34="x",1,0)</f>
        <v>0</v>
      </c>
      <c r="AB34" s="227">
        <f t="shared" si="0"/>
        <v>0</v>
      </c>
      <c r="AC34" s="228">
        <f t="shared" si="3"/>
        <v>0</v>
      </c>
      <c r="AD34" s="4">
        <f t="shared" si="1"/>
        <v>0</v>
      </c>
      <c r="AE34" s="4">
        <f t="shared" si="2"/>
        <v>0</v>
      </c>
      <c r="AF34" s="4">
        <f t="shared" si="4"/>
        <v>0</v>
      </c>
    </row>
    <row r="35" spans="1:32" x14ac:dyDescent="0.25">
      <c r="A35" s="3" t="str">
        <f>VLOOKUP(C35,Regions!B$3:H$35,7,FALSE)</f>
        <v>South America</v>
      </c>
      <c r="B35" s="119" t="s">
        <v>443</v>
      </c>
      <c r="C35" s="102" t="s">
        <v>63</v>
      </c>
      <c r="D35" s="4">
        <f>IF('Hazard &amp; Exposure'!AX35="x",1,0)</f>
        <v>0</v>
      </c>
      <c r="E35" s="4">
        <f>IF('Hazard &amp; Exposure'!AZ35="x",1,0)</f>
        <v>0</v>
      </c>
      <c r="F35" s="4">
        <f>IF('Hazard &amp; Exposure'!BA35="x",1,0)</f>
        <v>0</v>
      </c>
      <c r="G35" s="4">
        <f>IF('Hazard &amp; Exposure'!BG35="x",1,0)</f>
        <v>0</v>
      </c>
      <c r="H35" s="4">
        <f>IF('Hazard &amp; Exposure'!BO35="x",1,0)</f>
        <v>0</v>
      </c>
      <c r="I35" s="4">
        <f>IF('Hazard &amp; Exposure'!BR35="x",1,0)</f>
        <v>0</v>
      </c>
      <c r="J35" s="4">
        <f>IF('Hazard &amp; Exposure'!BV35="x",1,0)</f>
        <v>0</v>
      </c>
      <c r="K35" s="4">
        <f>IF(Vulnerability!H35="x",1,0)</f>
        <v>0</v>
      </c>
      <c r="L35" s="4">
        <f>IF(Vulnerability!L35="x",1,0)</f>
        <v>0</v>
      </c>
      <c r="M35" s="4">
        <f>IF(Vulnerability!P35="x",1,0)</f>
        <v>0</v>
      </c>
      <c r="N35" s="4">
        <f>IF(Vulnerability!V35="x",1,0)</f>
        <v>0</v>
      </c>
      <c r="O35" s="4">
        <f>IF(Vulnerability!Z35="x",1,0)</f>
        <v>0</v>
      </c>
      <c r="P35" s="4">
        <f>IF(Vulnerability!AE35="x",1,0)</f>
        <v>0</v>
      </c>
      <c r="Q35" s="4">
        <f>IF(Vulnerability!AH35="x",1,0)</f>
        <v>0</v>
      </c>
      <c r="R35" s="4">
        <f>IF(Vulnerability!AM35="x",1,0)</f>
        <v>0</v>
      </c>
      <c r="S35" s="4">
        <f>IF(Vulnerability!AU35="x",1,0)</f>
        <v>0</v>
      </c>
      <c r="T35" s="4">
        <f>IF('Lack of Coping Capacity'!E35="x",1,0)</f>
        <v>0</v>
      </c>
      <c r="U35" s="4">
        <f>IF('Lack of Coping Capacity'!H35="x",1,0)</f>
        <v>0</v>
      </c>
      <c r="V35" s="4">
        <f>IF('Lack of Coping Capacity'!J35="x",1,0)</f>
        <v>1</v>
      </c>
      <c r="W35" s="4">
        <f>IF('Lack of Coping Capacity'!O35="x",1,0)</f>
        <v>0</v>
      </c>
      <c r="X35" s="4">
        <f>IF('Lack of Coping Capacity'!T35="x",1,0)</f>
        <v>0</v>
      </c>
      <c r="Y35" s="4">
        <f>IF('Lack of Coping Capacity'!AB35="x",1,0)</f>
        <v>0</v>
      </c>
      <c r="Z35" s="4">
        <f>IF('Lack of Coping Capacity'!AL35="x",1,0)</f>
        <v>0</v>
      </c>
      <c r="AA35" s="4">
        <f>IF('Lack of Coping Capacity'!AU35="x",1,0)</f>
        <v>0</v>
      </c>
      <c r="AB35" s="227">
        <f t="shared" si="0"/>
        <v>1</v>
      </c>
      <c r="AC35" s="228">
        <f t="shared" si="3"/>
        <v>0.04</v>
      </c>
      <c r="AD35" s="4">
        <f t="shared" si="1"/>
        <v>0</v>
      </c>
      <c r="AE35" s="4">
        <f t="shared" si="2"/>
        <v>0</v>
      </c>
      <c r="AF35" s="4">
        <f t="shared" si="4"/>
        <v>1</v>
      </c>
    </row>
    <row r="36" spans="1:32" x14ac:dyDescent="0.25">
      <c r="B36" s="229" t="s">
        <v>972</v>
      </c>
      <c r="C36" s="227"/>
      <c r="D36" s="227">
        <f>SUM(D3:D35)</f>
        <v>0</v>
      </c>
      <c r="E36" s="227">
        <f t="shared" ref="E36:AA36" si="5">SUM(E3:E35)</f>
        <v>0</v>
      </c>
      <c r="F36" s="227">
        <f t="shared" si="5"/>
        <v>0</v>
      </c>
      <c r="G36" s="227">
        <f t="shared" si="5"/>
        <v>0</v>
      </c>
      <c r="H36" s="227">
        <f t="shared" si="5"/>
        <v>0</v>
      </c>
      <c r="I36" s="227">
        <f t="shared" si="5"/>
        <v>0</v>
      </c>
      <c r="J36" s="227">
        <f t="shared" si="5"/>
        <v>1</v>
      </c>
      <c r="K36" s="227">
        <f t="shared" si="5"/>
        <v>0</v>
      </c>
      <c r="L36" s="227">
        <f t="shared" si="5"/>
        <v>0</v>
      </c>
      <c r="M36" s="227">
        <f t="shared" si="5"/>
        <v>0</v>
      </c>
      <c r="N36" s="227">
        <f t="shared" si="5"/>
        <v>0</v>
      </c>
      <c r="O36" s="227">
        <f t="shared" si="5"/>
        <v>0</v>
      </c>
      <c r="P36" s="227">
        <f t="shared" si="5"/>
        <v>0</v>
      </c>
      <c r="Q36" s="227">
        <f t="shared" si="5"/>
        <v>1</v>
      </c>
      <c r="R36" s="227">
        <f t="shared" si="5"/>
        <v>0</v>
      </c>
      <c r="S36" s="227">
        <f t="shared" si="5"/>
        <v>0</v>
      </c>
      <c r="T36" s="227">
        <f t="shared" si="5"/>
        <v>4</v>
      </c>
      <c r="U36" s="227">
        <f t="shared" si="5"/>
        <v>0</v>
      </c>
      <c r="V36" s="227">
        <f t="shared" si="5"/>
        <v>14</v>
      </c>
      <c r="W36" s="227">
        <f t="shared" si="5"/>
        <v>3</v>
      </c>
      <c r="X36" s="227">
        <f t="shared" si="5"/>
        <v>0</v>
      </c>
      <c r="Y36" s="227">
        <f t="shared" si="5"/>
        <v>0</v>
      </c>
      <c r="Z36" s="227">
        <f t="shared" si="5"/>
        <v>0</v>
      </c>
      <c r="AA36" s="227">
        <f t="shared" si="5"/>
        <v>0</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9"/>
  <sheetViews>
    <sheetView workbookViewId="0">
      <pane xSplit="1" ySplit="1" topLeftCell="B2" activePane="bottomRight" state="frozen"/>
      <selection activeCell="P7" sqref="P7"/>
      <selection pane="topRight" activeCell="P7" sqref="P7"/>
      <selection pane="bottomLeft" activeCell="P7" sqref="P7"/>
      <selection pane="bottomRight" activeCell="A2" sqref="A2"/>
    </sheetView>
  </sheetViews>
  <sheetFormatPr defaultRowHeight="15" x14ac:dyDescent="0.25"/>
  <cols>
    <col min="1" max="1" width="23.28515625" style="4" bestFit="1" customWidth="1"/>
    <col min="2" max="5" width="6.42578125" style="4" customWidth="1"/>
    <col min="6" max="7" width="7" style="4" customWidth="1"/>
    <col min="8" max="8" width="6.7109375" style="4" customWidth="1"/>
    <col min="9" max="9" width="5" style="4" customWidth="1"/>
    <col min="10" max="10" width="6.140625" style="4" customWidth="1"/>
    <col min="11" max="14" width="7.5703125" style="4" customWidth="1"/>
    <col min="15" max="16384" width="9.140625" style="4"/>
  </cols>
  <sheetData>
    <row r="1" spans="1:14" ht="173.25" x14ac:dyDescent="0.25">
      <c r="A1" s="4" t="s">
        <v>911</v>
      </c>
      <c r="B1" s="207" t="s">
        <v>906</v>
      </c>
      <c r="C1" s="207" t="s">
        <v>970</v>
      </c>
      <c r="D1" s="208" t="s">
        <v>907</v>
      </c>
      <c r="E1" s="207" t="s">
        <v>908</v>
      </c>
      <c r="F1" s="209" t="s">
        <v>961</v>
      </c>
      <c r="G1" s="209" t="s">
        <v>962</v>
      </c>
      <c r="H1" s="212" t="s">
        <v>963</v>
      </c>
      <c r="I1" s="210"/>
      <c r="J1" s="211" t="s">
        <v>966</v>
      </c>
      <c r="K1" s="207" t="s">
        <v>971</v>
      </c>
      <c r="L1" s="207" t="s">
        <v>967</v>
      </c>
      <c r="M1" s="207" t="s">
        <v>968</v>
      </c>
      <c r="N1" s="207" t="s">
        <v>969</v>
      </c>
    </row>
    <row r="2" spans="1:14" x14ac:dyDescent="0.25">
      <c r="A2" s="102" t="s">
        <v>0</v>
      </c>
      <c r="B2" s="4">
        <f>'Imputed and missing data hidden'!CG4</f>
        <v>21</v>
      </c>
      <c r="C2" s="203">
        <f>'Imputed and missing data hidden'!CH4</f>
        <v>0.25925925925925924</v>
      </c>
      <c r="D2" s="4">
        <f>IF(VLOOKUP(A2,'Hazard &amp; Exposure'!B$3:BW$35,65,FALSE)&gt;0,1,0)</f>
        <v>0</v>
      </c>
      <c r="E2" s="154">
        <f>'Indicator Date hidden2'!CH4</f>
        <v>0.41975308641975306</v>
      </c>
      <c r="F2" s="204">
        <f t="shared" ref="F2:F34" si="0">IF(B2&gt;B$39,10,10-(B$39-B2)/(B$39-B$38)*10)</f>
        <v>10</v>
      </c>
      <c r="G2" s="204">
        <f t="shared" ref="G2:G34" si="1">IF(E2&gt;E$39,10,10-(E$39-E2)/(E$39-E$38)*10)</f>
        <v>5.5967078189300405</v>
      </c>
      <c r="H2" s="205">
        <f t="shared" ref="H2:H34" si="2">AVERAGE(F2,G2)</f>
        <v>7.7983539094650203</v>
      </c>
      <c r="J2" s="206">
        <f>'Missing component hidden'!AB3</f>
        <v>1</v>
      </c>
      <c r="K2" s="203">
        <f>'Missing component hidden'!AC3</f>
        <v>0.04</v>
      </c>
      <c r="L2" s="213">
        <f>'Missing component hidden'!AD3</f>
        <v>0</v>
      </c>
      <c r="M2" s="213">
        <f>'Missing component hidden'!AE3</f>
        <v>0</v>
      </c>
      <c r="N2" s="213">
        <f>'Missing component hidden'!AF3</f>
        <v>1</v>
      </c>
    </row>
    <row r="3" spans="1:14" x14ac:dyDescent="0.25">
      <c r="A3" s="102" t="s">
        <v>4</v>
      </c>
      <c r="B3" s="4">
        <f>'Imputed and missing data hidden'!CG5</f>
        <v>21</v>
      </c>
      <c r="C3" s="203">
        <f>'Imputed and missing data hidden'!CH5</f>
        <v>0.25925925925925924</v>
      </c>
      <c r="D3" s="4">
        <f>IF(VLOOKUP(A3,'Hazard &amp; Exposure'!B$3:BW$35,65,FALSE)&gt;0,1,0)</f>
        <v>0</v>
      </c>
      <c r="E3" s="154">
        <f>'Indicator Date hidden2'!CH5</f>
        <v>0.32098765432098764</v>
      </c>
      <c r="F3" s="204">
        <f t="shared" si="0"/>
        <v>10</v>
      </c>
      <c r="G3" s="204">
        <f t="shared" si="1"/>
        <v>4.2798353909465012</v>
      </c>
      <c r="H3" s="205">
        <f t="shared" si="2"/>
        <v>7.1399176954732511</v>
      </c>
      <c r="J3" s="206">
        <f>'Missing component hidden'!AB4</f>
        <v>2</v>
      </c>
      <c r="K3" s="203">
        <f>'Missing component hidden'!AC4</f>
        <v>0.08</v>
      </c>
      <c r="L3" s="213">
        <f>'Missing component hidden'!AD4</f>
        <v>0</v>
      </c>
      <c r="M3" s="213">
        <f>'Missing component hidden'!AE4</f>
        <v>0</v>
      </c>
      <c r="N3" s="213">
        <f>'Missing component hidden'!AF4</f>
        <v>2</v>
      </c>
    </row>
    <row r="4" spans="1:14" x14ac:dyDescent="0.25">
      <c r="A4" s="102" t="s">
        <v>6</v>
      </c>
      <c r="B4" s="4">
        <f>'Imputed and missing data hidden'!CG6</f>
        <v>11</v>
      </c>
      <c r="C4" s="203">
        <f>'Imputed and missing data hidden'!CH6</f>
        <v>0.13580246913580246</v>
      </c>
      <c r="D4" s="4">
        <f>IF(VLOOKUP(A4,'Hazard &amp; Exposure'!B$3:BW$35,65,FALSE)&gt;0,1,0)</f>
        <v>0</v>
      </c>
      <c r="E4" s="154">
        <f>'Indicator Date hidden2'!CH6</f>
        <v>0.48148148148148145</v>
      </c>
      <c r="F4" s="204">
        <f t="shared" si="0"/>
        <v>7.3333333333333339</v>
      </c>
      <c r="G4" s="204">
        <f t="shared" si="1"/>
        <v>6.4197530864197532</v>
      </c>
      <c r="H4" s="205">
        <f t="shared" si="2"/>
        <v>6.8765432098765435</v>
      </c>
      <c r="J4" s="206">
        <f>'Missing component hidden'!AB5</f>
        <v>2</v>
      </c>
      <c r="K4" s="203">
        <f>'Missing component hidden'!AC5</f>
        <v>0.08</v>
      </c>
      <c r="L4" s="213">
        <f>'Missing component hidden'!AD5</f>
        <v>0</v>
      </c>
      <c r="M4" s="213">
        <f>'Missing component hidden'!AE5</f>
        <v>0</v>
      </c>
      <c r="N4" s="213">
        <f>'Missing component hidden'!AF5</f>
        <v>2</v>
      </c>
    </row>
    <row r="5" spans="1:14" x14ac:dyDescent="0.25">
      <c r="A5" s="102" t="s">
        <v>19</v>
      </c>
      <c r="B5" s="4">
        <f>'Imputed and missing data hidden'!CG7</f>
        <v>14</v>
      </c>
      <c r="C5" s="203">
        <f>'Imputed and missing data hidden'!CH7</f>
        <v>0.1728395061728395</v>
      </c>
      <c r="D5" s="4">
        <f>IF(VLOOKUP(A5,'Hazard &amp; Exposure'!B$3:BW$35,65,FALSE)&gt;0,1,0)</f>
        <v>0</v>
      </c>
      <c r="E5" s="154">
        <f>'Indicator Date hidden2'!CH7</f>
        <v>0.2839506172839506</v>
      </c>
      <c r="F5" s="204">
        <f t="shared" si="0"/>
        <v>9.3333333333333339</v>
      </c>
      <c r="G5" s="204">
        <f t="shared" si="1"/>
        <v>3.7860082304526745</v>
      </c>
      <c r="H5" s="205">
        <f t="shared" si="2"/>
        <v>6.5596707818930042</v>
      </c>
      <c r="J5" s="206">
        <f>'Missing component hidden'!AB6</f>
        <v>1</v>
      </c>
      <c r="K5" s="203">
        <f>'Missing component hidden'!AC6</f>
        <v>0.04</v>
      </c>
      <c r="L5" s="213">
        <f>'Missing component hidden'!AD6</f>
        <v>0</v>
      </c>
      <c r="M5" s="213">
        <f>'Missing component hidden'!AE6</f>
        <v>0</v>
      </c>
      <c r="N5" s="213">
        <f>'Missing component hidden'!AF6</f>
        <v>1</v>
      </c>
    </row>
    <row r="6" spans="1:14" x14ac:dyDescent="0.25">
      <c r="A6" s="102" t="s">
        <v>21</v>
      </c>
      <c r="B6" s="4">
        <f>'Imputed and missing data hidden'!CG8</f>
        <v>21</v>
      </c>
      <c r="C6" s="203">
        <f>'Imputed and missing data hidden'!CH8</f>
        <v>0.25925925925925924</v>
      </c>
      <c r="D6" s="4">
        <f>IF(VLOOKUP(A6,'Hazard &amp; Exposure'!B$3:BW$35,65,FALSE)&gt;0,1,0)</f>
        <v>0</v>
      </c>
      <c r="E6" s="154">
        <f>'Indicator Date hidden2'!CH8</f>
        <v>0.51851851851851849</v>
      </c>
      <c r="F6" s="204">
        <f t="shared" si="0"/>
        <v>10</v>
      </c>
      <c r="G6" s="204">
        <f t="shared" si="1"/>
        <v>6.9135802469135799</v>
      </c>
      <c r="H6" s="205">
        <f t="shared" si="2"/>
        <v>8.4567901234567895</v>
      </c>
      <c r="J6" s="206">
        <f>'Missing component hidden'!AB7</f>
        <v>2</v>
      </c>
      <c r="K6" s="203">
        <f>'Missing component hidden'!AC7</f>
        <v>0.08</v>
      </c>
      <c r="L6" s="213">
        <f>'Missing component hidden'!AD7</f>
        <v>0</v>
      </c>
      <c r="M6" s="213">
        <f>'Missing component hidden'!AE7</f>
        <v>0</v>
      </c>
      <c r="N6" s="213">
        <f>'Missing component hidden'!AF7</f>
        <v>2</v>
      </c>
    </row>
    <row r="7" spans="1:14" x14ac:dyDescent="0.25">
      <c r="A7" s="102" t="s">
        <v>23</v>
      </c>
      <c r="B7" s="4">
        <f>'Imputed and missing data hidden'!CG9</f>
        <v>0</v>
      </c>
      <c r="C7" s="203">
        <f>'Imputed and missing data hidden'!CH9</f>
        <v>0</v>
      </c>
      <c r="D7" s="4">
        <f>IF(VLOOKUP(A7,'Hazard &amp; Exposure'!B$3:BW$35,65,FALSE)&gt;0,1,0)</f>
        <v>0</v>
      </c>
      <c r="E7" s="154">
        <f>'Indicator Date hidden2'!CH9</f>
        <v>0.27160493827160492</v>
      </c>
      <c r="F7" s="204">
        <f t="shared" si="0"/>
        <v>0</v>
      </c>
      <c r="G7" s="204">
        <f t="shared" si="1"/>
        <v>3.6213991769547329</v>
      </c>
      <c r="H7" s="205">
        <f t="shared" si="2"/>
        <v>1.8106995884773665</v>
      </c>
      <c r="J7" s="206">
        <f>'Missing component hidden'!AB8</f>
        <v>0</v>
      </c>
      <c r="K7" s="203">
        <f>'Missing component hidden'!AC8</f>
        <v>0</v>
      </c>
      <c r="L7" s="213">
        <f>'Missing component hidden'!AD8</f>
        <v>0</v>
      </c>
      <c r="M7" s="213">
        <f>'Missing component hidden'!AE8</f>
        <v>0</v>
      </c>
      <c r="N7" s="213">
        <f>'Missing component hidden'!AF8</f>
        <v>0</v>
      </c>
    </row>
    <row r="8" spans="1:14" x14ac:dyDescent="0.25">
      <c r="A8" s="102" t="s">
        <v>29</v>
      </c>
      <c r="B8" s="4">
        <f>'Imputed and missing data hidden'!CG10</f>
        <v>21</v>
      </c>
      <c r="C8" s="203">
        <f>'Imputed and missing data hidden'!CH10</f>
        <v>0.25925925925925924</v>
      </c>
      <c r="D8" s="4">
        <f>IF(VLOOKUP(A8,'Hazard &amp; Exposure'!B$3:BW$35,65,FALSE)&gt;0,1,0)</f>
        <v>0</v>
      </c>
      <c r="E8" s="154">
        <f>'Indicator Date hidden2'!CH10</f>
        <v>0.23456790123456789</v>
      </c>
      <c r="F8" s="204">
        <f t="shared" si="0"/>
        <v>10</v>
      </c>
      <c r="G8" s="204">
        <f t="shared" si="1"/>
        <v>3.1275720164609044</v>
      </c>
      <c r="H8" s="205">
        <f t="shared" si="2"/>
        <v>6.5637860082304522</v>
      </c>
      <c r="J8" s="206">
        <f>'Missing component hidden'!AB9</f>
        <v>1</v>
      </c>
      <c r="K8" s="203">
        <f>'Missing component hidden'!AC9</f>
        <v>0.04</v>
      </c>
      <c r="L8" s="213">
        <f>'Missing component hidden'!AD9</f>
        <v>0</v>
      </c>
      <c r="M8" s="213">
        <f>'Missing component hidden'!AE9</f>
        <v>0</v>
      </c>
      <c r="N8" s="213">
        <f>'Missing component hidden'!AF9</f>
        <v>1</v>
      </c>
    </row>
    <row r="9" spans="1:14" x14ac:dyDescent="0.25">
      <c r="A9" s="102" t="s">
        <v>35</v>
      </c>
      <c r="B9" s="4">
        <f>'Imputed and missing data hidden'!CG11</f>
        <v>5</v>
      </c>
      <c r="C9" s="203">
        <f>'Imputed and missing data hidden'!CH11</f>
        <v>6.1728395061728392E-2</v>
      </c>
      <c r="D9" s="4">
        <f>IF(VLOOKUP(A9,'Hazard &amp; Exposure'!B$3:BW$35,65,FALSE)&gt;0,1,0)</f>
        <v>0</v>
      </c>
      <c r="E9" s="154">
        <f>'Indicator Date hidden2'!CH11</f>
        <v>0.39506172839506171</v>
      </c>
      <c r="F9" s="204">
        <f t="shared" si="0"/>
        <v>3.3333333333333339</v>
      </c>
      <c r="G9" s="204">
        <f t="shared" si="1"/>
        <v>5.2674897119341564</v>
      </c>
      <c r="H9" s="205">
        <f t="shared" si="2"/>
        <v>4.3004115226337447</v>
      </c>
      <c r="J9" s="206">
        <f>'Missing component hidden'!AB10</f>
        <v>1</v>
      </c>
      <c r="K9" s="203">
        <f>'Missing component hidden'!AC10</f>
        <v>0.04</v>
      </c>
      <c r="L9" s="213">
        <f>'Missing component hidden'!AD10</f>
        <v>0</v>
      </c>
      <c r="M9" s="213">
        <f>'Missing component hidden'!AE10</f>
        <v>0</v>
      </c>
      <c r="N9" s="213">
        <f>'Missing component hidden'!AF10</f>
        <v>1</v>
      </c>
    </row>
    <row r="10" spans="1:14" x14ac:dyDescent="0.25">
      <c r="A10" s="102" t="s">
        <v>39</v>
      </c>
      <c r="B10" s="4">
        <f>'Imputed and missing data hidden'!CG12</f>
        <v>4</v>
      </c>
      <c r="C10" s="203">
        <f>'Imputed and missing data hidden'!CH12</f>
        <v>4.9382716049382713E-2</v>
      </c>
      <c r="D10" s="4">
        <f>IF(VLOOKUP(A10,'Hazard &amp; Exposure'!B$3:BW$35,65,FALSE)&gt;0,1,0)</f>
        <v>0</v>
      </c>
      <c r="E10" s="154">
        <f>'Indicator Date hidden2'!CH12</f>
        <v>0.61728395061728392</v>
      </c>
      <c r="F10" s="204">
        <f t="shared" si="0"/>
        <v>2.666666666666667</v>
      </c>
      <c r="G10" s="204">
        <f t="shared" si="1"/>
        <v>8.2304526748971192</v>
      </c>
      <c r="H10" s="205">
        <f t="shared" si="2"/>
        <v>5.4485596707818935</v>
      </c>
      <c r="J10" s="206">
        <f>'Missing component hidden'!AB11</f>
        <v>0</v>
      </c>
      <c r="K10" s="203">
        <f>'Missing component hidden'!AC11</f>
        <v>0</v>
      </c>
      <c r="L10" s="213">
        <f>'Missing component hidden'!AD11</f>
        <v>0</v>
      </c>
      <c r="M10" s="213">
        <f>'Missing component hidden'!AE11</f>
        <v>0</v>
      </c>
      <c r="N10" s="213">
        <f>'Missing component hidden'!AF11</f>
        <v>0</v>
      </c>
    </row>
    <row r="11" spans="1:14" x14ac:dyDescent="0.25">
      <c r="A11" s="102" t="s">
        <v>51</v>
      </c>
      <c r="B11" s="4">
        <f>'Imputed and missing data hidden'!CG13</f>
        <v>26</v>
      </c>
      <c r="C11" s="203">
        <f>'Imputed and missing data hidden'!CH13</f>
        <v>0.32098765432098764</v>
      </c>
      <c r="D11" s="4">
        <f>IF(VLOOKUP(A11,'Hazard &amp; Exposure'!B$3:BW$35,65,FALSE)&gt;0,1,0)</f>
        <v>0</v>
      </c>
      <c r="E11" s="154">
        <f>'Indicator Date hidden2'!CH13</f>
        <v>0.35802469135802467</v>
      </c>
      <c r="F11" s="204">
        <f t="shared" si="0"/>
        <v>10</v>
      </c>
      <c r="G11" s="204">
        <f t="shared" si="1"/>
        <v>4.7736625514403288</v>
      </c>
      <c r="H11" s="205">
        <f t="shared" si="2"/>
        <v>7.386831275720164</v>
      </c>
      <c r="J11" s="206">
        <f>'Missing component hidden'!AB12</f>
        <v>3</v>
      </c>
      <c r="K11" s="203">
        <f>'Missing component hidden'!AC12</f>
        <v>0.12</v>
      </c>
      <c r="L11" s="213">
        <f>'Missing component hidden'!AD12</f>
        <v>1</v>
      </c>
      <c r="M11" s="213">
        <f>'Missing component hidden'!AE12</f>
        <v>1</v>
      </c>
      <c r="N11" s="213">
        <f>'Missing component hidden'!AF12</f>
        <v>1</v>
      </c>
    </row>
    <row r="12" spans="1:14" x14ac:dyDescent="0.25">
      <c r="A12" s="102" t="s">
        <v>53</v>
      </c>
      <c r="B12" s="4">
        <f>'Imputed and missing data hidden'!CG14</f>
        <v>12</v>
      </c>
      <c r="C12" s="203">
        <f>'Imputed and missing data hidden'!CH14</f>
        <v>0.14814814814814814</v>
      </c>
      <c r="D12" s="4">
        <f>IF(VLOOKUP(A12,'Hazard &amp; Exposure'!B$3:BW$35,65,FALSE)&gt;0,1,0)</f>
        <v>0</v>
      </c>
      <c r="E12" s="154">
        <f>'Indicator Date hidden2'!CH14</f>
        <v>0.53086419753086422</v>
      </c>
      <c r="F12" s="204">
        <f t="shared" si="0"/>
        <v>8</v>
      </c>
      <c r="G12" s="204">
        <f t="shared" si="1"/>
        <v>7.0781893004115233</v>
      </c>
      <c r="H12" s="205">
        <f t="shared" si="2"/>
        <v>7.5390946502057616</v>
      </c>
      <c r="J12" s="206">
        <f>'Missing component hidden'!AB13</f>
        <v>1</v>
      </c>
      <c r="K12" s="203">
        <f>'Missing component hidden'!AC13</f>
        <v>0.04</v>
      </c>
      <c r="L12" s="213">
        <f>'Missing component hidden'!AD13</f>
        <v>0</v>
      </c>
      <c r="M12" s="213">
        <f>'Missing component hidden'!AE13</f>
        <v>0</v>
      </c>
      <c r="N12" s="213">
        <f>'Missing component hidden'!AF13</f>
        <v>1</v>
      </c>
    </row>
    <row r="13" spans="1:14" x14ac:dyDescent="0.25">
      <c r="A13" s="102" t="s">
        <v>55</v>
      </c>
      <c r="B13" s="4">
        <f>'Imputed and missing data hidden'!CG15</f>
        <v>16</v>
      </c>
      <c r="C13" s="203">
        <f>'Imputed and missing data hidden'!CH15</f>
        <v>0.19753086419753085</v>
      </c>
      <c r="D13" s="4">
        <f>IF(VLOOKUP(A13,'Hazard &amp; Exposure'!B$3:BW$35,65,FALSE)&gt;0,1,0)</f>
        <v>0</v>
      </c>
      <c r="E13" s="154">
        <f>'Indicator Date hidden2'!CH15</f>
        <v>0.41975308641975306</v>
      </c>
      <c r="F13" s="204">
        <f t="shared" si="0"/>
        <v>10</v>
      </c>
      <c r="G13" s="204">
        <f t="shared" si="1"/>
        <v>5.5967078189300405</v>
      </c>
      <c r="H13" s="205">
        <f t="shared" si="2"/>
        <v>7.7983539094650203</v>
      </c>
      <c r="J13" s="206">
        <f>'Missing component hidden'!AB14</f>
        <v>2</v>
      </c>
      <c r="K13" s="203">
        <f>'Missing component hidden'!AC14</f>
        <v>0.08</v>
      </c>
      <c r="L13" s="213">
        <f>'Missing component hidden'!AD14</f>
        <v>0</v>
      </c>
      <c r="M13" s="213">
        <f>'Missing component hidden'!AE14</f>
        <v>0</v>
      </c>
      <c r="N13" s="213">
        <f>'Missing component hidden'!AF14</f>
        <v>2</v>
      </c>
    </row>
    <row r="14" spans="1:14" x14ac:dyDescent="0.25">
      <c r="A14" s="102" t="s">
        <v>59</v>
      </c>
      <c r="B14" s="4">
        <f>'Imputed and missing data hidden'!CG16</f>
        <v>8</v>
      </c>
      <c r="C14" s="203">
        <f>'Imputed and missing data hidden'!CH16</f>
        <v>9.8765432098765427E-2</v>
      </c>
      <c r="D14" s="4">
        <f>IF(VLOOKUP(A14,'Hazard &amp; Exposure'!B$3:BW$35,65,FALSE)&gt;0,1,0)</f>
        <v>0</v>
      </c>
      <c r="E14" s="154">
        <f>'Indicator Date hidden2'!CH16</f>
        <v>0.72839506172839508</v>
      </c>
      <c r="F14" s="204">
        <f t="shared" si="0"/>
        <v>5.333333333333333</v>
      </c>
      <c r="G14" s="204">
        <f t="shared" si="1"/>
        <v>9.7119341563786001</v>
      </c>
      <c r="H14" s="205">
        <f t="shared" si="2"/>
        <v>7.5226337448559661</v>
      </c>
      <c r="J14" s="206">
        <f>'Missing component hidden'!AB15</f>
        <v>1</v>
      </c>
      <c r="K14" s="203">
        <f>'Missing component hidden'!AC15</f>
        <v>0.04</v>
      </c>
      <c r="L14" s="213">
        <f>'Missing component hidden'!AD15</f>
        <v>0</v>
      </c>
      <c r="M14" s="213">
        <f>'Missing component hidden'!AE15</f>
        <v>0</v>
      </c>
      <c r="N14" s="213">
        <f>'Missing component hidden'!AF15</f>
        <v>1</v>
      </c>
    </row>
    <row r="15" spans="1:14" x14ac:dyDescent="0.25">
      <c r="A15" s="102" t="s">
        <v>8</v>
      </c>
      <c r="B15" s="4">
        <f>'Imputed and missing data hidden'!CG17</f>
        <v>6</v>
      </c>
      <c r="C15" s="203">
        <f>'Imputed and missing data hidden'!CH17</f>
        <v>7.407407407407407E-2</v>
      </c>
      <c r="D15" s="4">
        <f>IF(VLOOKUP(A15,'Hazard &amp; Exposure'!B$3:BW$35,65,FALSE)&gt;0,1,0)</f>
        <v>0</v>
      </c>
      <c r="E15" s="154">
        <f>'Indicator Date hidden2'!CH17</f>
        <v>0.54320987654320985</v>
      </c>
      <c r="F15" s="204">
        <f t="shared" si="0"/>
        <v>4</v>
      </c>
      <c r="G15" s="204">
        <f t="shared" si="1"/>
        <v>7.2427983539094649</v>
      </c>
      <c r="H15" s="205">
        <f t="shared" si="2"/>
        <v>5.621399176954732</v>
      </c>
      <c r="J15" s="206">
        <f>'Missing component hidden'!AB16</f>
        <v>0</v>
      </c>
      <c r="K15" s="203">
        <f>'Missing component hidden'!AC16</f>
        <v>0</v>
      </c>
      <c r="L15" s="213">
        <f>'Missing component hidden'!AD16</f>
        <v>0</v>
      </c>
      <c r="M15" s="213">
        <f>'Missing component hidden'!AE16</f>
        <v>0</v>
      </c>
      <c r="N15" s="213">
        <f>'Missing component hidden'!AF16</f>
        <v>0</v>
      </c>
    </row>
    <row r="16" spans="1:14" x14ac:dyDescent="0.25">
      <c r="A16" s="102" t="s">
        <v>17</v>
      </c>
      <c r="B16" s="4">
        <f>'Imputed and missing data hidden'!CG18</f>
        <v>2</v>
      </c>
      <c r="C16" s="203">
        <f>'Imputed and missing data hidden'!CH18</f>
        <v>2.4691358024691357E-2</v>
      </c>
      <c r="D16" s="4">
        <f>IF(VLOOKUP(A16,'Hazard &amp; Exposure'!B$3:BW$35,65,FALSE)&gt;0,1,0)</f>
        <v>0</v>
      </c>
      <c r="E16" s="154">
        <f>'Indicator Date hidden2'!CH18</f>
        <v>0.20987654320987653</v>
      </c>
      <c r="F16" s="204">
        <f t="shared" si="0"/>
        <v>1.3333333333333321</v>
      </c>
      <c r="G16" s="204">
        <f t="shared" si="1"/>
        <v>2.7983539094650212</v>
      </c>
      <c r="H16" s="205">
        <f t="shared" si="2"/>
        <v>2.0658436213991767</v>
      </c>
      <c r="J16" s="206">
        <f>'Missing component hidden'!AB17</f>
        <v>0</v>
      </c>
      <c r="K16" s="203">
        <f>'Missing component hidden'!AC17</f>
        <v>0</v>
      </c>
      <c r="L16" s="213">
        <f>'Missing component hidden'!AD17</f>
        <v>0</v>
      </c>
      <c r="M16" s="213">
        <f>'Missing component hidden'!AE17</f>
        <v>0</v>
      </c>
      <c r="N16" s="213">
        <f>'Missing component hidden'!AF17</f>
        <v>0</v>
      </c>
    </row>
    <row r="17" spans="1:14" x14ac:dyDescent="0.25">
      <c r="A17" s="102" t="s">
        <v>27</v>
      </c>
      <c r="B17" s="4">
        <f>'Imputed and missing data hidden'!CG19</f>
        <v>4</v>
      </c>
      <c r="C17" s="203">
        <f>'Imputed and missing data hidden'!CH19</f>
        <v>4.9382716049382713E-2</v>
      </c>
      <c r="D17" s="4">
        <f>IF(VLOOKUP(A17,'Hazard &amp; Exposure'!B$3:BW$35,65,FALSE)&gt;0,1,0)</f>
        <v>1</v>
      </c>
      <c r="E17" s="154">
        <f>'Indicator Date hidden2'!CH19</f>
        <v>0.32098765432098764</v>
      </c>
      <c r="F17" s="204">
        <f t="shared" si="0"/>
        <v>2.666666666666667</v>
      </c>
      <c r="G17" s="204">
        <f t="shared" si="1"/>
        <v>4.2798353909465012</v>
      </c>
      <c r="H17" s="205">
        <f t="shared" si="2"/>
        <v>3.4732510288065841</v>
      </c>
      <c r="J17" s="206">
        <f>'Missing component hidden'!AB18</f>
        <v>0</v>
      </c>
      <c r="K17" s="203">
        <f>'Missing component hidden'!AC18</f>
        <v>0</v>
      </c>
      <c r="L17" s="213">
        <f>'Missing component hidden'!AD18</f>
        <v>0</v>
      </c>
      <c r="M17" s="213">
        <f>'Missing component hidden'!AE18</f>
        <v>0</v>
      </c>
      <c r="N17" s="213">
        <f>'Missing component hidden'!AF18</f>
        <v>0</v>
      </c>
    </row>
    <row r="18" spans="1:14" x14ac:dyDescent="0.25">
      <c r="A18" s="102" t="s">
        <v>31</v>
      </c>
      <c r="B18" s="4">
        <f>'Imputed and missing data hidden'!CG20</f>
        <v>3</v>
      </c>
      <c r="C18" s="203">
        <f>'Imputed and missing data hidden'!CH20</f>
        <v>3.7037037037037035E-2</v>
      </c>
      <c r="D18" s="4">
        <f>IF(VLOOKUP(A18,'Hazard &amp; Exposure'!B$3:BW$35,65,FALSE)&gt;0,1,0)</f>
        <v>0</v>
      </c>
      <c r="E18" s="154">
        <f>'Indicator Date hidden2'!CH20</f>
        <v>0.23456790123456789</v>
      </c>
      <c r="F18" s="204">
        <f t="shared" si="0"/>
        <v>2</v>
      </c>
      <c r="G18" s="204">
        <f t="shared" si="1"/>
        <v>3.1275720164609044</v>
      </c>
      <c r="H18" s="205">
        <f t="shared" si="2"/>
        <v>2.5637860082304522</v>
      </c>
      <c r="J18" s="206">
        <f>'Missing component hidden'!AB19</f>
        <v>0</v>
      </c>
      <c r="K18" s="203">
        <f>'Missing component hidden'!AC19</f>
        <v>0</v>
      </c>
      <c r="L18" s="213">
        <f>'Missing component hidden'!AD19</f>
        <v>0</v>
      </c>
      <c r="M18" s="213">
        <f>'Missing component hidden'!AE19</f>
        <v>0</v>
      </c>
      <c r="N18" s="213">
        <f>'Missing component hidden'!AF19</f>
        <v>0</v>
      </c>
    </row>
    <row r="19" spans="1:14" x14ac:dyDescent="0.25">
      <c r="A19" s="102" t="s">
        <v>37</v>
      </c>
      <c r="B19" s="4">
        <f>'Imputed and missing data hidden'!CG21</f>
        <v>3</v>
      </c>
      <c r="C19" s="203">
        <f>'Imputed and missing data hidden'!CH21</f>
        <v>3.7037037037037035E-2</v>
      </c>
      <c r="D19" s="4">
        <f>IF(VLOOKUP(A19,'Hazard &amp; Exposure'!B$3:BW$35,65,FALSE)&gt;0,1,0)</f>
        <v>0</v>
      </c>
      <c r="E19" s="154">
        <f>'Indicator Date hidden2'!CH21</f>
        <v>0.27160493827160492</v>
      </c>
      <c r="F19" s="204">
        <f t="shared" si="0"/>
        <v>2</v>
      </c>
      <c r="G19" s="204">
        <f t="shared" si="1"/>
        <v>3.6213991769547329</v>
      </c>
      <c r="H19" s="205">
        <f t="shared" si="2"/>
        <v>2.8106995884773665</v>
      </c>
      <c r="J19" s="206">
        <f>'Missing component hidden'!AB20</f>
        <v>0</v>
      </c>
      <c r="K19" s="203">
        <f>'Missing component hidden'!AC20</f>
        <v>0</v>
      </c>
      <c r="L19" s="213">
        <f>'Missing component hidden'!AD20</f>
        <v>0</v>
      </c>
      <c r="M19" s="213">
        <f>'Missing component hidden'!AE20</f>
        <v>0</v>
      </c>
      <c r="N19" s="213">
        <f>'Missing component hidden'!AF20</f>
        <v>0</v>
      </c>
    </row>
    <row r="20" spans="1:14" x14ac:dyDescent="0.25">
      <c r="A20" s="102" t="s">
        <v>41</v>
      </c>
      <c r="B20" s="4">
        <f>'Imputed and missing data hidden'!CG22</f>
        <v>1</v>
      </c>
      <c r="C20" s="203">
        <f>'Imputed and missing data hidden'!CH22</f>
        <v>1.2345679012345678E-2</v>
      </c>
      <c r="D20" s="4">
        <f>IF(VLOOKUP(A20,'Hazard &amp; Exposure'!B$3:BW$35,65,FALSE)&gt;0,1,0)</f>
        <v>1</v>
      </c>
      <c r="E20" s="154">
        <f>'Indicator Date hidden2'!CH22</f>
        <v>0.24691358024691357</v>
      </c>
      <c r="F20" s="204">
        <f t="shared" si="0"/>
        <v>0.66666666666666607</v>
      </c>
      <c r="G20" s="204">
        <f t="shared" si="1"/>
        <v>3.292181069958847</v>
      </c>
      <c r="H20" s="205">
        <f t="shared" si="2"/>
        <v>1.9794238683127565</v>
      </c>
      <c r="J20" s="206">
        <f>'Missing component hidden'!AB21</f>
        <v>0</v>
      </c>
      <c r="K20" s="203">
        <f>'Missing component hidden'!AC21</f>
        <v>0</v>
      </c>
      <c r="L20" s="213">
        <f>'Missing component hidden'!AD21</f>
        <v>0</v>
      </c>
      <c r="M20" s="213">
        <f>'Missing component hidden'!AE21</f>
        <v>0</v>
      </c>
      <c r="N20" s="213">
        <f>'Missing component hidden'!AF21</f>
        <v>0</v>
      </c>
    </row>
    <row r="21" spans="1:14" x14ac:dyDescent="0.25">
      <c r="A21" s="102" t="s">
        <v>43</v>
      </c>
      <c r="B21" s="4">
        <f>'Imputed and missing data hidden'!CG23</f>
        <v>4</v>
      </c>
      <c r="C21" s="203">
        <f>'Imputed and missing data hidden'!CH23</f>
        <v>4.9382716049382713E-2</v>
      </c>
      <c r="D21" s="4">
        <f>IF(VLOOKUP(A21,'Hazard &amp; Exposure'!B$3:BW$35,65,FALSE)&gt;0,1,0)</f>
        <v>0</v>
      </c>
      <c r="E21" s="154">
        <f>'Indicator Date hidden2'!CH23</f>
        <v>0.59259259259259256</v>
      </c>
      <c r="F21" s="204">
        <f t="shared" si="0"/>
        <v>2.666666666666667</v>
      </c>
      <c r="G21" s="204">
        <f t="shared" si="1"/>
        <v>7.9012345679012341</v>
      </c>
      <c r="H21" s="205">
        <f t="shared" si="2"/>
        <v>5.283950617283951</v>
      </c>
      <c r="J21" s="206">
        <f>'Missing component hidden'!AB22</f>
        <v>0</v>
      </c>
      <c r="K21" s="203">
        <f>'Missing component hidden'!AC22</f>
        <v>0</v>
      </c>
      <c r="L21" s="213">
        <f>'Missing component hidden'!AD22</f>
        <v>0</v>
      </c>
      <c r="M21" s="213">
        <f>'Missing component hidden'!AE22</f>
        <v>0</v>
      </c>
      <c r="N21" s="213">
        <f>'Missing component hidden'!AF22</f>
        <v>0</v>
      </c>
    </row>
    <row r="22" spans="1:14" x14ac:dyDescent="0.25">
      <c r="A22" s="102" t="s">
        <v>45</v>
      </c>
      <c r="B22" s="4">
        <f>'Imputed and missing data hidden'!CG24</f>
        <v>2</v>
      </c>
      <c r="C22" s="203">
        <f>'Imputed and missing data hidden'!CH24</f>
        <v>2.4691358024691357E-2</v>
      </c>
      <c r="D22" s="4">
        <f>IF(VLOOKUP(A22,'Hazard &amp; Exposure'!B$3:BW$35,65,FALSE)&gt;0,1,0)</f>
        <v>0</v>
      </c>
      <c r="E22" s="154">
        <f>'Indicator Date hidden2'!CH24</f>
        <v>0.40740740740740738</v>
      </c>
      <c r="F22" s="204">
        <f t="shared" si="0"/>
        <v>1.3333333333333321</v>
      </c>
      <c r="G22" s="204">
        <f t="shared" si="1"/>
        <v>5.432098765432098</v>
      </c>
      <c r="H22" s="205">
        <f t="shared" si="2"/>
        <v>3.3827160493827151</v>
      </c>
      <c r="J22" s="206">
        <f>'Missing component hidden'!AB23</f>
        <v>0</v>
      </c>
      <c r="K22" s="203">
        <f>'Missing component hidden'!AC23</f>
        <v>0</v>
      </c>
      <c r="L22" s="213">
        <f>'Missing component hidden'!AD23</f>
        <v>0</v>
      </c>
      <c r="M22" s="213">
        <f>'Missing component hidden'!AE23</f>
        <v>0</v>
      </c>
      <c r="N22" s="213">
        <f>'Missing component hidden'!AF23</f>
        <v>0</v>
      </c>
    </row>
    <row r="23" spans="1:14" x14ac:dyDescent="0.25">
      <c r="A23" s="102" t="s">
        <v>2</v>
      </c>
      <c r="B23" s="4">
        <f>'Imputed and missing data hidden'!CG25</f>
        <v>5</v>
      </c>
      <c r="C23" s="203">
        <f>'Imputed and missing data hidden'!CH25</f>
        <v>6.1728395061728392E-2</v>
      </c>
      <c r="D23" s="4">
        <f>IF(VLOOKUP(A23,'Hazard &amp; Exposure'!B$3:BW$35,65,FALSE)&gt;0,1,0)</f>
        <v>0</v>
      </c>
      <c r="E23" s="154">
        <f>'Indicator Date hidden2'!CH25</f>
        <v>0.53086419753086422</v>
      </c>
      <c r="F23" s="204">
        <f t="shared" si="0"/>
        <v>3.3333333333333339</v>
      </c>
      <c r="G23" s="204">
        <f t="shared" si="1"/>
        <v>7.0781893004115233</v>
      </c>
      <c r="H23" s="205">
        <f t="shared" si="2"/>
        <v>5.2057613168724286</v>
      </c>
      <c r="J23" s="206">
        <f>'Missing component hidden'!AB24</f>
        <v>0</v>
      </c>
      <c r="K23" s="203">
        <f>'Missing component hidden'!AC24</f>
        <v>0</v>
      </c>
      <c r="L23" s="213">
        <f>'Missing component hidden'!AD24</f>
        <v>0</v>
      </c>
      <c r="M23" s="213">
        <f>'Missing component hidden'!AE24</f>
        <v>0</v>
      </c>
      <c r="N23" s="213">
        <f>'Missing component hidden'!AF24</f>
        <v>0</v>
      </c>
    </row>
    <row r="24" spans="1:14" x14ac:dyDescent="0.25">
      <c r="A24" s="102" t="s">
        <v>10</v>
      </c>
      <c r="B24" s="4">
        <f>'Imputed and missing data hidden'!CG26</f>
        <v>1</v>
      </c>
      <c r="C24" s="203">
        <f>'Imputed and missing data hidden'!CH26</f>
        <v>1.2345679012345678E-2</v>
      </c>
      <c r="D24" s="4">
        <f>IF(VLOOKUP(A24,'Hazard &amp; Exposure'!B$3:BW$35,65,FALSE)&gt;0,1,0)</f>
        <v>0</v>
      </c>
      <c r="E24" s="154">
        <f>'Indicator Date hidden2'!CH26</f>
        <v>0.59259259259259256</v>
      </c>
      <c r="F24" s="204">
        <f t="shared" si="0"/>
        <v>0.66666666666666607</v>
      </c>
      <c r="G24" s="204">
        <f t="shared" si="1"/>
        <v>7.9012345679012341</v>
      </c>
      <c r="H24" s="205">
        <f t="shared" si="2"/>
        <v>4.2839506172839501</v>
      </c>
      <c r="J24" s="206">
        <f>'Missing component hidden'!AB25</f>
        <v>0</v>
      </c>
      <c r="K24" s="203">
        <f>'Missing component hidden'!AC25</f>
        <v>0</v>
      </c>
      <c r="L24" s="213">
        <f>'Missing component hidden'!AD25</f>
        <v>0</v>
      </c>
      <c r="M24" s="213">
        <f>'Missing component hidden'!AE25</f>
        <v>0</v>
      </c>
      <c r="N24" s="213">
        <f>'Missing component hidden'!AF25</f>
        <v>0</v>
      </c>
    </row>
    <row r="25" spans="1:14" x14ac:dyDescent="0.25">
      <c r="A25" s="102" t="s">
        <v>11</v>
      </c>
      <c r="B25" s="4">
        <f>'Imputed and missing data hidden'!CG27</f>
        <v>3</v>
      </c>
      <c r="C25" s="203">
        <f>'Imputed and missing data hidden'!CH27</f>
        <v>3.7037037037037035E-2</v>
      </c>
      <c r="D25" s="4">
        <f>IF(VLOOKUP(A25,'Hazard &amp; Exposure'!B$3:BW$35,65,FALSE)&gt;0,1,0)</f>
        <v>0</v>
      </c>
      <c r="E25" s="154">
        <f>'Indicator Date hidden2'!CH27</f>
        <v>0.35802469135802467</v>
      </c>
      <c r="F25" s="204">
        <f t="shared" si="0"/>
        <v>2</v>
      </c>
      <c r="G25" s="204">
        <f t="shared" si="1"/>
        <v>4.7736625514403288</v>
      </c>
      <c r="H25" s="205">
        <f t="shared" si="2"/>
        <v>3.3868312757201644</v>
      </c>
      <c r="J25" s="206">
        <f>'Missing component hidden'!AB26</f>
        <v>0</v>
      </c>
      <c r="K25" s="203">
        <f>'Missing component hidden'!AC26</f>
        <v>0</v>
      </c>
      <c r="L25" s="213">
        <f>'Missing component hidden'!AD26</f>
        <v>0</v>
      </c>
      <c r="M25" s="213">
        <f>'Missing component hidden'!AE26</f>
        <v>0</v>
      </c>
      <c r="N25" s="213">
        <f>'Missing component hidden'!AF26</f>
        <v>0</v>
      </c>
    </row>
    <row r="26" spans="1:14" x14ac:dyDescent="0.25">
      <c r="A26" s="102" t="s">
        <v>13</v>
      </c>
      <c r="B26" s="4">
        <f>'Imputed and missing data hidden'!CG28</f>
        <v>5</v>
      </c>
      <c r="C26" s="203">
        <f>'Imputed and missing data hidden'!CH28</f>
        <v>6.1728395061728392E-2</v>
      </c>
      <c r="D26" s="4">
        <f>IF(VLOOKUP(A26,'Hazard &amp; Exposure'!B$3:BW$35,65,FALSE)&gt;0,1,0)</f>
        <v>0</v>
      </c>
      <c r="E26" s="154">
        <f>'Indicator Date hidden2'!CH28</f>
        <v>0.20987654320987653</v>
      </c>
      <c r="F26" s="204">
        <f t="shared" si="0"/>
        <v>3.3333333333333339</v>
      </c>
      <c r="G26" s="204">
        <f t="shared" si="1"/>
        <v>2.7983539094650212</v>
      </c>
      <c r="H26" s="205">
        <f t="shared" si="2"/>
        <v>3.0658436213991775</v>
      </c>
      <c r="J26" s="206">
        <f>'Missing component hidden'!AB27</f>
        <v>0</v>
      </c>
      <c r="K26" s="203">
        <f>'Missing component hidden'!AC27</f>
        <v>0</v>
      </c>
      <c r="L26" s="213">
        <f>'Missing component hidden'!AD27</f>
        <v>0</v>
      </c>
      <c r="M26" s="213">
        <f>'Missing component hidden'!AE27</f>
        <v>0</v>
      </c>
      <c r="N26" s="213">
        <f>'Missing component hidden'!AF27</f>
        <v>0</v>
      </c>
    </row>
    <row r="27" spans="1:14" x14ac:dyDescent="0.25">
      <c r="A27" s="102" t="s">
        <v>15</v>
      </c>
      <c r="B27" s="4">
        <f>'Imputed and missing data hidden'!CG29</f>
        <v>0</v>
      </c>
      <c r="C27" s="203">
        <f>'Imputed and missing data hidden'!CH29</f>
        <v>0</v>
      </c>
      <c r="D27" s="4">
        <f>IF(VLOOKUP(A27,'Hazard &amp; Exposure'!B$3:BW$35,65,FALSE)&gt;0,1,0)</f>
        <v>1</v>
      </c>
      <c r="E27" s="154">
        <f>'Indicator Date hidden2'!CH29</f>
        <v>0.35802469135802467</v>
      </c>
      <c r="F27" s="204">
        <f t="shared" si="0"/>
        <v>0</v>
      </c>
      <c r="G27" s="204">
        <f t="shared" si="1"/>
        <v>4.7736625514403288</v>
      </c>
      <c r="H27" s="205">
        <f t="shared" si="2"/>
        <v>2.3868312757201644</v>
      </c>
      <c r="J27" s="206">
        <f>'Missing component hidden'!AB28</f>
        <v>0</v>
      </c>
      <c r="K27" s="203">
        <f>'Missing component hidden'!AC28</f>
        <v>0</v>
      </c>
      <c r="L27" s="213">
        <f>'Missing component hidden'!AD28</f>
        <v>0</v>
      </c>
      <c r="M27" s="213">
        <f>'Missing component hidden'!AE28</f>
        <v>0</v>
      </c>
      <c r="N27" s="213">
        <f>'Missing component hidden'!AF28</f>
        <v>0</v>
      </c>
    </row>
    <row r="28" spans="1:14" x14ac:dyDescent="0.25">
      <c r="A28" s="102" t="s">
        <v>25</v>
      </c>
      <c r="B28" s="4">
        <f>'Imputed and missing data hidden'!CG30</f>
        <v>1</v>
      </c>
      <c r="C28" s="203">
        <f>'Imputed and missing data hidden'!CH30</f>
        <v>1.2345679012345678E-2</v>
      </c>
      <c r="D28" s="4">
        <f>IF(VLOOKUP(A28,'Hazard &amp; Exposure'!B$3:BW$35,65,FALSE)&gt;0,1,0)</f>
        <v>0</v>
      </c>
      <c r="E28" s="154">
        <f>'Indicator Date hidden2'!CH30</f>
        <v>0.19753086419753085</v>
      </c>
      <c r="F28" s="204">
        <f t="shared" si="0"/>
        <v>0.66666666666666607</v>
      </c>
      <c r="G28" s="204">
        <f t="shared" si="1"/>
        <v>2.6337448559670786</v>
      </c>
      <c r="H28" s="205">
        <f t="shared" si="2"/>
        <v>1.6502057613168724</v>
      </c>
      <c r="J28" s="206">
        <f>'Missing component hidden'!AB29</f>
        <v>0</v>
      </c>
      <c r="K28" s="203">
        <f>'Missing component hidden'!AC29</f>
        <v>0</v>
      </c>
      <c r="L28" s="213">
        <f>'Missing component hidden'!AD29</f>
        <v>0</v>
      </c>
      <c r="M28" s="213">
        <f>'Missing component hidden'!AE29</f>
        <v>0</v>
      </c>
      <c r="N28" s="213">
        <f>'Missing component hidden'!AF29</f>
        <v>0</v>
      </c>
    </row>
    <row r="29" spans="1:14" x14ac:dyDescent="0.25">
      <c r="A29" s="102" t="s">
        <v>33</v>
      </c>
      <c r="B29" s="4">
        <f>'Imputed and missing data hidden'!CG31</f>
        <v>8</v>
      </c>
      <c r="C29" s="203">
        <f>'Imputed and missing data hidden'!CH31</f>
        <v>9.8765432098765427E-2</v>
      </c>
      <c r="D29" s="4">
        <f>IF(VLOOKUP(A29,'Hazard &amp; Exposure'!B$3:BW$35,65,FALSE)&gt;0,1,0)</f>
        <v>0</v>
      </c>
      <c r="E29" s="154">
        <f>'Indicator Date hidden2'!CH31</f>
        <v>0.64197530864197527</v>
      </c>
      <c r="F29" s="204">
        <f t="shared" si="0"/>
        <v>5.333333333333333</v>
      </c>
      <c r="G29" s="204">
        <f t="shared" si="1"/>
        <v>8.5596707818930042</v>
      </c>
      <c r="H29" s="205">
        <f t="shared" si="2"/>
        <v>6.9465020576131682</v>
      </c>
      <c r="J29" s="206">
        <f>'Missing component hidden'!AB30</f>
        <v>2</v>
      </c>
      <c r="K29" s="203">
        <f>'Missing component hidden'!AC30</f>
        <v>0.08</v>
      </c>
      <c r="L29" s="213">
        <f>'Missing component hidden'!AD30</f>
        <v>0</v>
      </c>
      <c r="M29" s="213">
        <f>'Missing component hidden'!AE30</f>
        <v>0</v>
      </c>
      <c r="N29" s="213">
        <f>'Missing component hidden'!AF30</f>
        <v>2</v>
      </c>
    </row>
    <row r="30" spans="1:14" x14ac:dyDescent="0.25">
      <c r="A30" s="102" t="s">
        <v>47</v>
      </c>
      <c r="B30" s="4">
        <f>'Imputed and missing data hidden'!CG32</f>
        <v>3</v>
      </c>
      <c r="C30" s="203">
        <f>'Imputed and missing data hidden'!CH32</f>
        <v>3.7037037037037035E-2</v>
      </c>
      <c r="D30" s="4">
        <f>IF(VLOOKUP(A30,'Hazard &amp; Exposure'!B$3:BW$35,65,FALSE)&gt;0,1,0)</f>
        <v>0</v>
      </c>
      <c r="E30" s="154">
        <f>'Indicator Date hidden2'!CH32</f>
        <v>0.41975308641975306</v>
      </c>
      <c r="F30" s="204">
        <f t="shared" si="0"/>
        <v>2</v>
      </c>
      <c r="G30" s="204">
        <f t="shared" si="1"/>
        <v>5.5967078189300405</v>
      </c>
      <c r="H30" s="205">
        <f t="shared" si="2"/>
        <v>3.7983539094650203</v>
      </c>
      <c r="J30" s="206">
        <f>'Missing component hidden'!AB31</f>
        <v>0</v>
      </c>
      <c r="K30" s="203">
        <f>'Missing component hidden'!AC31</f>
        <v>0</v>
      </c>
      <c r="L30" s="213">
        <f>'Missing component hidden'!AD31</f>
        <v>0</v>
      </c>
      <c r="M30" s="213">
        <f>'Missing component hidden'!AE31</f>
        <v>0</v>
      </c>
      <c r="N30" s="213">
        <f>'Missing component hidden'!AF31</f>
        <v>0</v>
      </c>
    </row>
    <row r="31" spans="1:14" x14ac:dyDescent="0.25">
      <c r="A31" s="102" t="s">
        <v>49</v>
      </c>
      <c r="B31" s="4">
        <f>'Imputed and missing data hidden'!CG33</f>
        <v>0</v>
      </c>
      <c r="C31" s="203">
        <f>'Imputed and missing data hidden'!CH33</f>
        <v>0</v>
      </c>
      <c r="D31" s="4">
        <f>IF(VLOOKUP(A31,'Hazard &amp; Exposure'!B$3:BW$35,65,FALSE)&gt;0,1,0)</f>
        <v>0</v>
      </c>
      <c r="E31" s="154">
        <f>'Indicator Date hidden2'!CH33</f>
        <v>0.27160493827160492</v>
      </c>
      <c r="F31" s="204">
        <f t="shared" si="0"/>
        <v>0</v>
      </c>
      <c r="G31" s="204">
        <f t="shared" si="1"/>
        <v>3.6213991769547329</v>
      </c>
      <c r="H31" s="205">
        <f t="shared" si="2"/>
        <v>1.8106995884773665</v>
      </c>
      <c r="J31" s="206">
        <f>'Missing component hidden'!AB32</f>
        <v>0</v>
      </c>
      <c r="K31" s="203">
        <f>'Missing component hidden'!AC32</f>
        <v>0</v>
      </c>
      <c r="L31" s="213">
        <f>'Missing component hidden'!AD32</f>
        <v>0</v>
      </c>
      <c r="M31" s="213">
        <f>'Missing component hidden'!AE32</f>
        <v>0</v>
      </c>
      <c r="N31" s="213">
        <f>'Missing component hidden'!AF32</f>
        <v>0</v>
      </c>
    </row>
    <row r="32" spans="1:14" x14ac:dyDescent="0.25">
      <c r="A32" s="102" t="s">
        <v>57</v>
      </c>
      <c r="B32" s="4">
        <f>'Imputed and missing data hidden'!CG34</f>
        <v>8</v>
      </c>
      <c r="C32" s="203">
        <f>'Imputed and missing data hidden'!CH34</f>
        <v>9.8765432098765427E-2</v>
      </c>
      <c r="D32" s="4">
        <f>IF(VLOOKUP(A32,'Hazard &amp; Exposure'!B$3:BW$35,65,FALSE)&gt;0,1,0)</f>
        <v>0</v>
      </c>
      <c r="E32" s="154">
        <f>'Indicator Date hidden2'!CH34</f>
        <v>0.39506172839506171</v>
      </c>
      <c r="F32" s="204">
        <f t="shared" si="0"/>
        <v>5.333333333333333</v>
      </c>
      <c r="G32" s="204">
        <f t="shared" si="1"/>
        <v>5.2674897119341564</v>
      </c>
      <c r="H32" s="205">
        <f t="shared" si="2"/>
        <v>5.3004115226337447</v>
      </c>
      <c r="J32" s="206">
        <f>'Missing component hidden'!AB33</f>
        <v>3</v>
      </c>
      <c r="K32" s="203">
        <f>'Missing component hidden'!AC33</f>
        <v>0.12</v>
      </c>
      <c r="L32" s="213">
        <f>'Missing component hidden'!AD33</f>
        <v>0</v>
      </c>
      <c r="M32" s="213">
        <f>'Missing component hidden'!AE33</f>
        <v>0</v>
      </c>
      <c r="N32" s="213">
        <f>'Missing component hidden'!AF33</f>
        <v>3</v>
      </c>
    </row>
    <row r="33" spans="1:14" x14ac:dyDescent="0.25">
      <c r="A33" s="102" t="s">
        <v>61</v>
      </c>
      <c r="B33" s="4">
        <f>'Imputed and missing data hidden'!CG35</f>
        <v>5</v>
      </c>
      <c r="C33" s="203">
        <f>'Imputed and missing data hidden'!CH35</f>
        <v>6.1728395061728392E-2</v>
      </c>
      <c r="D33" s="4">
        <f>IF(VLOOKUP(A33,'Hazard &amp; Exposure'!B$3:BW$35,65,FALSE)&gt;0,1,0)</f>
        <v>0</v>
      </c>
      <c r="E33" s="154">
        <f>'Indicator Date hidden2'!CH35</f>
        <v>0.35802469135802467</v>
      </c>
      <c r="F33" s="204">
        <f t="shared" si="0"/>
        <v>3.3333333333333339</v>
      </c>
      <c r="G33" s="204">
        <f t="shared" si="1"/>
        <v>4.7736625514403288</v>
      </c>
      <c r="H33" s="205">
        <f t="shared" si="2"/>
        <v>4.0534979423868318</v>
      </c>
      <c r="J33" s="206">
        <f>'Missing component hidden'!AB34</f>
        <v>0</v>
      </c>
      <c r="K33" s="203">
        <f>'Missing component hidden'!AC34</f>
        <v>0</v>
      </c>
      <c r="L33" s="213">
        <f>'Missing component hidden'!AD34</f>
        <v>0</v>
      </c>
      <c r="M33" s="213">
        <f>'Missing component hidden'!AE34</f>
        <v>0</v>
      </c>
      <c r="N33" s="213">
        <f>'Missing component hidden'!AF34</f>
        <v>0</v>
      </c>
    </row>
    <row r="34" spans="1:14" x14ac:dyDescent="0.25">
      <c r="A34" s="102" t="s">
        <v>63</v>
      </c>
      <c r="B34" s="4">
        <f>'Imputed and missing data hidden'!CG36</f>
        <v>5</v>
      </c>
      <c r="C34" s="203">
        <f>'Imputed and missing data hidden'!CH36</f>
        <v>6.1728395061728392E-2</v>
      </c>
      <c r="D34" s="4">
        <f>IF(VLOOKUP(A34,'Hazard &amp; Exposure'!B$3:BW$35,65,FALSE)&gt;0,1,0)</f>
        <v>0</v>
      </c>
      <c r="E34" s="154">
        <f>'Indicator Date hidden2'!CH36</f>
        <v>0.43209876543209874</v>
      </c>
      <c r="F34" s="204">
        <f t="shared" si="0"/>
        <v>3.3333333333333339</v>
      </c>
      <c r="G34" s="204">
        <f t="shared" si="1"/>
        <v>5.7613168724279831</v>
      </c>
      <c r="H34" s="205">
        <f t="shared" si="2"/>
        <v>4.5473251028806585</v>
      </c>
      <c r="J34" s="206">
        <f>'Missing component hidden'!AB35</f>
        <v>1</v>
      </c>
      <c r="K34" s="203">
        <f>'Missing component hidden'!AC35</f>
        <v>0.04</v>
      </c>
      <c r="L34" s="213">
        <f>'Missing component hidden'!AD35</f>
        <v>0</v>
      </c>
      <c r="M34" s="213">
        <f>'Missing component hidden'!AE35</f>
        <v>0</v>
      </c>
      <c r="N34" s="213">
        <f>'Missing component hidden'!AF35</f>
        <v>1</v>
      </c>
    </row>
    <row r="36" spans="1:14" x14ac:dyDescent="0.25">
      <c r="A36" s="4" t="s">
        <v>84</v>
      </c>
      <c r="B36" s="4">
        <f>MIN(B2:B34)</f>
        <v>0</v>
      </c>
      <c r="D36" s="4">
        <f>MIN(D2:D34)</f>
        <v>0</v>
      </c>
      <c r="E36" s="153">
        <f>MIN(E2:E34)</f>
        <v>0.19753086419753085</v>
      </c>
    </row>
    <row r="37" spans="1:14" x14ac:dyDescent="0.25">
      <c r="A37" s="4" t="s">
        <v>85</v>
      </c>
      <c r="B37" s="4">
        <f>MAX(B2:B34)</f>
        <v>26</v>
      </c>
      <c r="D37" s="4">
        <f>MAX(D2:D34)</f>
        <v>1</v>
      </c>
      <c r="E37" s="153">
        <f>MAX(E2:E34)</f>
        <v>0.72839506172839508</v>
      </c>
    </row>
    <row r="38" spans="1:14" x14ac:dyDescent="0.25">
      <c r="A38" s="4" t="s">
        <v>84</v>
      </c>
      <c r="B38" s="4">
        <v>0</v>
      </c>
      <c r="D38" s="4">
        <v>0</v>
      </c>
      <c r="E38" s="4">
        <v>0</v>
      </c>
    </row>
    <row r="39" spans="1:14" x14ac:dyDescent="0.25">
      <c r="A39" s="4" t="s">
        <v>85</v>
      </c>
      <c r="B39" s="4">
        <v>15</v>
      </c>
      <c r="D39" s="4">
        <v>1</v>
      </c>
      <c r="E39" s="4">
        <v>0.75</v>
      </c>
    </row>
  </sheetData>
  <autoFilter ref="A1:N1"/>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zoomScale="74" zoomScaleNormal="74" workbookViewId="0">
      <pane ySplit="2" topLeftCell="A3" activePane="bottomLeft" state="frozen"/>
      <selection pane="bottomLeft" activeCell="A2" sqref="A2"/>
    </sheetView>
  </sheetViews>
  <sheetFormatPr defaultColWidth="9.140625" defaultRowHeight="15" x14ac:dyDescent="0.25"/>
  <cols>
    <col min="1" max="1" width="16.7109375" style="200" customWidth="1"/>
    <col min="2" max="2" width="13.140625" style="18" customWidth="1"/>
    <col min="3" max="3" width="15.42578125" style="18" customWidth="1"/>
    <col min="4" max="4" width="23.42578125" style="18" customWidth="1"/>
    <col min="5" max="5" width="17.7109375" style="18" bestFit="1" customWidth="1"/>
    <col min="6" max="6" width="22" style="18" customWidth="1"/>
    <col min="7" max="7" width="24" style="18" customWidth="1"/>
    <col min="8" max="11" width="57.140625" style="18" customWidth="1"/>
    <col min="12" max="12" width="33.7109375" style="18" customWidth="1"/>
    <col min="13" max="13" width="64.7109375" style="18" customWidth="1"/>
    <col min="14" max="14" width="25.140625" style="18" customWidth="1"/>
    <col min="15" max="16384" width="9.140625" style="18"/>
  </cols>
  <sheetData>
    <row r="1" spans="1:13" s="3" customFormat="1" x14ac:dyDescent="0.25">
      <c r="A1" s="250"/>
      <c r="B1" s="250"/>
      <c r="C1" s="250"/>
      <c r="D1" s="250"/>
      <c r="E1" s="250"/>
      <c r="F1" s="250"/>
      <c r="G1" s="250"/>
      <c r="H1" s="250"/>
      <c r="I1" s="250"/>
      <c r="J1" s="250"/>
      <c r="K1" s="250"/>
      <c r="L1" s="250"/>
      <c r="M1" s="250"/>
    </row>
    <row r="2" spans="1:13" ht="15.75" thickBot="1" x14ac:dyDescent="0.3">
      <c r="A2" s="104" t="s">
        <v>955</v>
      </c>
      <c r="B2" s="104" t="s">
        <v>172</v>
      </c>
      <c r="C2" s="104" t="s">
        <v>173</v>
      </c>
      <c r="D2" s="104" t="s">
        <v>174</v>
      </c>
      <c r="E2" s="104" t="s">
        <v>175</v>
      </c>
      <c r="F2" s="104" t="s">
        <v>529</v>
      </c>
      <c r="G2" s="104" t="s">
        <v>176</v>
      </c>
      <c r="H2" s="104" t="s">
        <v>177</v>
      </c>
      <c r="I2" s="104" t="s">
        <v>363</v>
      </c>
      <c r="J2" s="104" t="s">
        <v>364</v>
      </c>
      <c r="K2" s="104" t="s">
        <v>365</v>
      </c>
      <c r="L2" s="104" t="s">
        <v>243</v>
      </c>
      <c r="M2" s="104" t="s">
        <v>244</v>
      </c>
    </row>
    <row r="3" spans="1:13" ht="91.5" customHeight="1" x14ac:dyDescent="0.25">
      <c r="A3" s="123" t="s">
        <v>956</v>
      </c>
      <c r="B3" s="122" t="s">
        <v>178</v>
      </c>
      <c r="C3" s="123" t="s">
        <v>70</v>
      </c>
      <c r="D3" s="123" t="s">
        <v>179</v>
      </c>
      <c r="E3" s="123" t="s">
        <v>465</v>
      </c>
      <c r="F3" s="125" t="s">
        <v>477</v>
      </c>
      <c r="G3" s="123" t="s">
        <v>470</v>
      </c>
      <c r="H3" s="123" t="s">
        <v>514</v>
      </c>
      <c r="I3" s="123" t="s">
        <v>293</v>
      </c>
      <c r="J3" s="123" t="s">
        <v>502</v>
      </c>
      <c r="K3" s="123" t="s">
        <v>503</v>
      </c>
      <c r="L3" s="123" t="s">
        <v>504</v>
      </c>
      <c r="M3" s="125" t="s">
        <v>505</v>
      </c>
    </row>
    <row r="4" spans="1:13" ht="76.5" x14ac:dyDescent="0.25">
      <c r="A4" s="123" t="s">
        <v>956</v>
      </c>
      <c r="B4" s="124" t="s">
        <v>178</v>
      </c>
      <c r="C4" s="125" t="s">
        <v>70</v>
      </c>
      <c r="D4" s="125" t="s">
        <v>179</v>
      </c>
      <c r="E4" s="123" t="s">
        <v>466</v>
      </c>
      <c r="F4" s="125" t="s">
        <v>478</v>
      </c>
      <c r="G4" s="125" t="s">
        <v>471</v>
      </c>
      <c r="H4" s="125" t="s">
        <v>515</v>
      </c>
      <c r="I4" s="125" t="s">
        <v>294</v>
      </c>
      <c r="J4" s="125" t="s">
        <v>502</v>
      </c>
      <c r="K4" s="123" t="s">
        <v>506</v>
      </c>
      <c r="L4" s="123" t="s">
        <v>507</v>
      </c>
      <c r="M4" s="125" t="s">
        <v>505</v>
      </c>
    </row>
    <row r="5" spans="1:13" ht="76.5" x14ac:dyDescent="0.25">
      <c r="A5" s="123" t="s">
        <v>956</v>
      </c>
      <c r="B5" s="124" t="s">
        <v>178</v>
      </c>
      <c r="C5" s="125" t="s">
        <v>70</v>
      </c>
      <c r="D5" s="125" t="s">
        <v>179</v>
      </c>
      <c r="E5" s="125" t="s">
        <v>467</v>
      </c>
      <c r="F5" s="125" t="s">
        <v>475</v>
      </c>
      <c r="G5" s="125" t="s">
        <v>472</v>
      </c>
      <c r="H5" s="123" t="s">
        <v>516</v>
      </c>
      <c r="I5" s="125" t="s">
        <v>295</v>
      </c>
      <c r="J5" s="125" t="s">
        <v>508</v>
      </c>
      <c r="K5" s="123" t="s">
        <v>503</v>
      </c>
      <c r="L5" s="123" t="s">
        <v>504</v>
      </c>
      <c r="M5" s="125" t="s">
        <v>505</v>
      </c>
    </row>
    <row r="6" spans="1:13" ht="76.5" x14ac:dyDescent="0.25">
      <c r="A6" s="123" t="s">
        <v>956</v>
      </c>
      <c r="B6" s="124" t="s">
        <v>178</v>
      </c>
      <c r="C6" s="125" t="s">
        <v>70</v>
      </c>
      <c r="D6" s="125" t="s">
        <v>179</v>
      </c>
      <c r="E6" s="125" t="s">
        <v>468</v>
      </c>
      <c r="F6" s="125" t="s">
        <v>476</v>
      </c>
      <c r="G6" s="125" t="s">
        <v>473</v>
      </c>
      <c r="H6" s="125" t="s">
        <v>517</v>
      </c>
      <c r="I6" s="125" t="s">
        <v>296</v>
      </c>
      <c r="J6" s="125" t="s">
        <v>508</v>
      </c>
      <c r="K6" s="123" t="s">
        <v>503</v>
      </c>
      <c r="L6" s="123" t="s">
        <v>507</v>
      </c>
      <c r="M6" s="125" t="s">
        <v>505</v>
      </c>
    </row>
    <row r="7" spans="1:13" ht="76.5" x14ac:dyDescent="0.25">
      <c r="A7" s="123" t="s">
        <v>956</v>
      </c>
      <c r="B7" s="124" t="s">
        <v>178</v>
      </c>
      <c r="C7" s="125" t="s">
        <v>70</v>
      </c>
      <c r="D7" s="125" t="s">
        <v>180</v>
      </c>
      <c r="E7" s="125" t="s">
        <v>521</v>
      </c>
      <c r="F7" s="125" t="s">
        <v>181</v>
      </c>
      <c r="G7" s="125" t="s">
        <v>182</v>
      </c>
      <c r="H7" s="125" t="s">
        <v>247</v>
      </c>
      <c r="I7" s="125" t="s">
        <v>297</v>
      </c>
      <c r="J7" s="125" t="s">
        <v>298</v>
      </c>
      <c r="K7" s="123" t="s">
        <v>474</v>
      </c>
      <c r="L7" s="123" t="s">
        <v>464</v>
      </c>
      <c r="M7" s="125" t="s">
        <v>469</v>
      </c>
    </row>
    <row r="8" spans="1:13" ht="76.5" x14ac:dyDescent="0.25">
      <c r="A8" s="123" t="s">
        <v>956</v>
      </c>
      <c r="B8" s="124" t="s">
        <v>178</v>
      </c>
      <c r="C8" s="125" t="s">
        <v>70</v>
      </c>
      <c r="D8" s="125" t="s">
        <v>180</v>
      </c>
      <c r="E8" s="125" t="s">
        <v>522</v>
      </c>
      <c r="F8" s="125" t="s">
        <v>183</v>
      </c>
      <c r="G8" s="125" t="s">
        <v>184</v>
      </c>
      <c r="H8" s="125" t="s">
        <v>248</v>
      </c>
      <c r="I8" s="125" t="s">
        <v>299</v>
      </c>
      <c r="J8" s="125" t="s">
        <v>298</v>
      </c>
      <c r="K8" s="123" t="s">
        <v>474</v>
      </c>
      <c r="L8" s="123" t="s">
        <v>528</v>
      </c>
      <c r="M8" s="125" t="s">
        <v>469</v>
      </c>
    </row>
    <row r="9" spans="1:13" ht="76.5" x14ac:dyDescent="0.25">
      <c r="A9" s="123" t="s">
        <v>956</v>
      </c>
      <c r="B9" s="124" t="s">
        <v>178</v>
      </c>
      <c r="C9" s="125" t="s">
        <v>70</v>
      </c>
      <c r="D9" s="125" t="s">
        <v>185</v>
      </c>
      <c r="E9" s="125" t="s">
        <v>523</v>
      </c>
      <c r="F9" s="125" t="s">
        <v>186</v>
      </c>
      <c r="G9" s="125" t="s">
        <v>129</v>
      </c>
      <c r="H9" s="125" t="s">
        <v>249</v>
      </c>
      <c r="I9" s="125" t="s">
        <v>300</v>
      </c>
      <c r="J9" s="125" t="s">
        <v>301</v>
      </c>
      <c r="K9" s="123" t="s">
        <v>474</v>
      </c>
      <c r="L9" s="123" t="s">
        <v>464</v>
      </c>
      <c r="M9" s="125" t="s">
        <v>469</v>
      </c>
    </row>
    <row r="10" spans="1:13" ht="76.5" x14ac:dyDescent="0.25">
      <c r="A10" s="123" t="s">
        <v>956</v>
      </c>
      <c r="B10" s="124" t="s">
        <v>178</v>
      </c>
      <c r="C10" s="125" t="s">
        <v>70</v>
      </c>
      <c r="D10" s="125" t="s">
        <v>185</v>
      </c>
      <c r="E10" s="125" t="s">
        <v>524</v>
      </c>
      <c r="F10" s="125" t="s">
        <v>187</v>
      </c>
      <c r="G10" s="125" t="s">
        <v>131</v>
      </c>
      <c r="H10" s="125" t="s">
        <v>250</v>
      </c>
      <c r="I10" s="125" t="s">
        <v>302</v>
      </c>
      <c r="J10" s="125" t="s">
        <v>301</v>
      </c>
      <c r="K10" s="123" t="s">
        <v>474</v>
      </c>
      <c r="L10" s="123" t="s">
        <v>528</v>
      </c>
      <c r="M10" s="125" t="s">
        <v>469</v>
      </c>
    </row>
    <row r="11" spans="1:13" ht="76.5" x14ac:dyDescent="0.25">
      <c r="A11" s="123" t="s">
        <v>956</v>
      </c>
      <c r="B11" s="124" t="s">
        <v>178</v>
      </c>
      <c r="C11" s="125" t="s">
        <v>70</v>
      </c>
      <c r="D11" s="125" t="s">
        <v>188</v>
      </c>
      <c r="E11" s="125" t="s">
        <v>189</v>
      </c>
      <c r="F11" s="125" t="s">
        <v>190</v>
      </c>
      <c r="G11" s="125" t="s">
        <v>251</v>
      </c>
      <c r="H11" s="125" t="s">
        <v>252</v>
      </c>
      <c r="I11" s="125" t="s">
        <v>303</v>
      </c>
      <c r="J11" s="125" t="s">
        <v>304</v>
      </c>
      <c r="K11" s="123" t="s">
        <v>474</v>
      </c>
      <c r="L11" s="123" t="s">
        <v>464</v>
      </c>
      <c r="M11" s="125" t="s">
        <v>469</v>
      </c>
    </row>
    <row r="12" spans="1:13" ht="76.5" x14ac:dyDescent="0.25">
      <c r="A12" s="123" t="s">
        <v>956</v>
      </c>
      <c r="B12" s="124" t="s">
        <v>178</v>
      </c>
      <c r="C12" s="125" t="s">
        <v>70</v>
      </c>
      <c r="D12" s="125" t="s">
        <v>188</v>
      </c>
      <c r="E12" s="125" t="s">
        <v>191</v>
      </c>
      <c r="F12" s="125" t="s">
        <v>192</v>
      </c>
      <c r="G12" s="125" t="s">
        <v>253</v>
      </c>
      <c r="H12" s="125" t="s">
        <v>254</v>
      </c>
      <c r="I12" s="125" t="s">
        <v>305</v>
      </c>
      <c r="J12" s="125" t="s">
        <v>304</v>
      </c>
      <c r="K12" s="123" t="s">
        <v>474</v>
      </c>
      <c r="L12" s="123" t="s">
        <v>528</v>
      </c>
      <c r="M12" s="125" t="s">
        <v>469</v>
      </c>
    </row>
    <row r="13" spans="1:13" ht="76.5" x14ac:dyDescent="0.25">
      <c r="A13" s="123" t="s">
        <v>956</v>
      </c>
      <c r="B13" s="124" t="s">
        <v>178</v>
      </c>
      <c r="C13" s="125" t="s">
        <v>70</v>
      </c>
      <c r="D13" s="125" t="s">
        <v>188</v>
      </c>
      <c r="E13" s="125" t="s">
        <v>519</v>
      </c>
      <c r="F13" s="125" t="s">
        <v>479</v>
      </c>
      <c r="G13" s="125" t="s">
        <v>483</v>
      </c>
      <c r="H13" s="125" t="s">
        <v>255</v>
      </c>
      <c r="I13" s="125" t="s">
        <v>306</v>
      </c>
      <c r="J13" s="125" t="s">
        <v>307</v>
      </c>
      <c r="K13" s="123" t="s">
        <v>474</v>
      </c>
      <c r="L13" s="123" t="s">
        <v>464</v>
      </c>
      <c r="M13" s="125" t="s">
        <v>469</v>
      </c>
    </row>
    <row r="14" spans="1:13" ht="76.5" x14ac:dyDescent="0.25">
      <c r="A14" s="123" t="s">
        <v>956</v>
      </c>
      <c r="B14" s="124" t="s">
        <v>178</v>
      </c>
      <c r="C14" s="125" t="s">
        <v>70</v>
      </c>
      <c r="D14" s="125" t="s">
        <v>188</v>
      </c>
      <c r="E14" s="125" t="s">
        <v>518</v>
      </c>
      <c r="F14" s="125" t="s">
        <v>480</v>
      </c>
      <c r="G14" s="125" t="s">
        <v>484</v>
      </c>
      <c r="H14" s="125" t="s">
        <v>256</v>
      </c>
      <c r="I14" s="125" t="s">
        <v>308</v>
      </c>
      <c r="J14" s="125" t="s">
        <v>307</v>
      </c>
      <c r="K14" s="123" t="s">
        <v>474</v>
      </c>
      <c r="L14" s="123" t="s">
        <v>528</v>
      </c>
      <c r="M14" s="125" t="s">
        <v>469</v>
      </c>
    </row>
    <row r="15" spans="1:13" ht="76.5" x14ac:dyDescent="0.25">
      <c r="A15" s="123" t="s">
        <v>956</v>
      </c>
      <c r="B15" s="124" t="s">
        <v>178</v>
      </c>
      <c r="C15" s="125" t="s">
        <v>70</v>
      </c>
      <c r="D15" s="125" t="s">
        <v>188</v>
      </c>
      <c r="E15" s="125" t="s">
        <v>519</v>
      </c>
      <c r="F15" s="125" t="s">
        <v>481</v>
      </c>
      <c r="G15" s="125" t="s">
        <v>485</v>
      </c>
      <c r="H15" s="125" t="s">
        <v>257</v>
      </c>
      <c r="I15" s="125" t="s">
        <v>309</v>
      </c>
      <c r="J15" s="125" t="s">
        <v>310</v>
      </c>
      <c r="K15" s="123" t="s">
        <v>474</v>
      </c>
      <c r="L15" s="123" t="s">
        <v>464</v>
      </c>
      <c r="M15" s="125" t="s">
        <v>469</v>
      </c>
    </row>
    <row r="16" spans="1:13" ht="76.5" x14ac:dyDescent="0.25">
      <c r="A16" s="123" t="s">
        <v>956</v>
      </c>
      <c r="B16" s="124" t="s">
        <v>178</v>
      </c>
      <c r="C16" s="125" t="s">
        <v>70</v>
      </c>
      <c r="D16" s="125" t="s">
        <v>188</v>
      </c>
      <c r="E16" s="125" t="s">
        <v>520</v>
      </c>
      <c r="F16" s="125" t="s">
        <v>482</v>
      </c>
      <c r="G16" s="125" t="s">
        <v>486</v>
      </c>
      <c r="H16" s="125" t="s">
        <v>258</v>
      </c>
      <c r="I16" s="125" t="s">
        <v>311</v>
      </c>
      <c r="J16" s="125" t="s">
        <v>310</v>
      </c>
      <c r="K16" s="123" t="s">
        <v>474</v>
      </c>
      <c r="L16" s="123" t="s">
        <v>528</v>
      </c>
      <c r="M16" s="125" t="s">
        <v>469</v>
      </c>
    </row>
    <row r="17" spans="1:13" ht="63.75" x14ac:dyDescent="0.25">
      <c r="A17" s="123" t="s">
        <v>956</v>
      </c>
      <c r="B17" s="124" t="s">
        <v>178</v>
      </c>
      <c r="C17" s="125" t="s">
        <v>70</v>
      </c>
      <c r="D17" s="125" t="s">
        <v>193</v>
      </c>
      <c r="E17" s="125" t="s">
        <v>525</v>
      </c>
      <c r="F17" s="125" t="s">
        <v>426</v>
      </c>
      <c r="G17" s="125" t="s">
        <v>111</v>
      </c>
      <c r="H17" s="125" t="s">
        <v>427</v>
      </c>
      <c r="I17" s="125" t="s">
        <v>428</v>
      </c>
      <c r="J17" s="125" t="s">
        <v>312</v>
      </c>
      <c r="K17" s="125" t="s">
        <v>429</v>
      </c>
      <c r="L17" s="125" t="s">
        <v>462</v>
      </c>
      <c r="M17" s="125" t="s">
        <v>195</v>
      </c>
    </row>
    <row r="18" spans="1:13" ht="63.75" x14ac:dyDescent="0.25">
      <c r="A18" s="123" t="s">
        <v>956</v>
      </c>
      <c r="B18" s="124" t="s">
        <v>178</v>
      </c>
      <c r="C18" s="125" t="s">
        <v>70</v>
      </c>
      <c r="D18" s="125" t="s">
        <v>193</v>
      </c>
      <c r="E18" s="125" t="s">
        <v>526</v>
      </c>
      <c r="F18" s="125" t="s">
        <v>430</v>
      </c>
      <c r="G18" s="125" t="s">
        <v>112</v>
      </c>
      <c r="H18" s="125" t="s">
        <v>431</v>
      </c>
      <c r="I18" s="125" t="s">
        <v>432</v>
      </c>
      <c r="J18" s="125" t="s">
        <v>312</v>
      </c>
      <c r="K18" s="125" t="s">
        <v>429</v>
      </c>
      <c r="L18" s="125" t="s">
        <v>462</v>
      </c>
      <c r="M18" s="125" t="s">
        <v>195</v>
      </c>
    </row>
    <row r="19" spans="1:13" ht="63.75" x14ac:dyDescent="0.25">
      <c r="A19" s="123" t="s">
        <v>956</v>
      </c>
      <c r="B19" s="124" t="s">
        <v>178</v>
      </c>
      <c r="C19" s="125" t="s">
        <v>70</v>
      </c>
      <c r="D19" s="125" t="s">
        <v>193</v>
      </c>
      <c r="E19" s="125" t="s">
        <v>527</v>
      </c>
      <c r="F19" s="125" t="s">
        <v>437</v>
      </c>
      <c r="G19" s="125" t="s">
        <v>438</v>
      </c>
      <c r="H19" s="125" t="s">
        <v>438</v>
      </c>
      <c r="I19" s="125" t="s">
        <v>439</v>
      </c>
      <c r="J19" s="125" t="s">
        <v>312</v>
      </c>
      <c r="K19" s="125" t="s">
        <v>429</v>
      </c>
      <c r="L19" s="125" t="s">
        <v>462</v>
      </c>
      <c r="M19" s="125" t="s">
        <v>195</v>
      </c>
    </row>
    <row r="20" spans="1:13" ht="38.25" x14ac:dyDescent="0.25">
      <c r="A20" s="123" t="s">
        <v>956</v>
      </c>
      <c r="B20" s="124" t="s">
        <v>178</v>
      </c>
      <c r="C20" s="125" t="s">
        <v>71</v>
      </c>
      <c r="D20" s="125" t="s">
        <v>393</v>
      </c>
      <c r="E20" s="125" t="s">
        <v>406</v>
      </c>
      <c r="F20" s="125" t="s">
        <v>435</v>
      </c>
      <c r="G20" s="125" t="s">
        <v>436</v>
      </c>
      <c r="H20" s="125" t="s">
        <v>436</v>
      </c>
      <c r="I20" s="125" t="s">
        <v>415</v>
      </c>
      <c r="J20" s="125" t="s">
        <v>399</v>
      </c>
      <c r="K20" s="125"/>
      <c r="L20" s="125" t="s">
        <v>416</v>
      </c>
      <c r="M20" s="125" t="s">
        <v>417</v>
      </c>
    </row>
    <row r="21" spans="1:13" ht="38.25" x14ac:dyDescent="0.25">
      <c r="A21" s="123" t="s">
        <v>956</v>
      </c>
      <c r="B21" s="124" t="s">
        <v>178</v>
      </c>
      <c r="C21" s="125" t="s">
        <v>71</v>
      </c>
      <c r="D21" s="125" t="s">
        <v>393</v>
      </c>
      <c r="E21" s="125" t="s">
        <v>406</v>
      </c>
      <c r="F21" s="125" t="s">
        <v>433</v>
      </c>
      <c r="G21" s="125" t="s">
        <v>434</v>
      </c>
      <c r="H21" s="125" t="s">
        <v>434</v>
      </c>
      <c r="I21" s="125" t="s">
        <v>415</v>
      </c>
      <c r="J21" s="125" t="s">
        <v>399</v>
      </c>
      <c r="K21" s="125"/>
      <c r="L21" s="125" t="s">
        <v>416</v>
      </c>
      <c r="M21" s="125" t="s">
        <v>417</v>
      </c>
    </row>
    <row r="22" spans="1:13" ht="25.5" x14ac:dyDescent="0.25">
      <c r="A22" s="123" t="s">
        <v>956</v>
      </c>
      <c r="B22" s="124" t="s">
        <v>178</v>
      </c>
      <c r="C22" s="125" t="s">
        <v>71</v>
      </c>
      <c r="D22" s="125" t="s">
        <v>393</v>
      </c>
      <c r="E22" s="125" t="s">
        <v>414</v>
      </c>
      <c r="F22" s="125" t="s">
        <v>420</v>
      </c>
      <c r="G22" s="125" t="s">
        <v>404</v>
      </c>
      <c r="H22" s="125" t="s">
        <v>404</v>
      </c>
      <c r="I22" s="125" t="s">
        <v>413</v>
      </c>
      <c r="J22" s="125" t="s">
        <v>399</v>
      </c>
      <c r="K22" s="125"/>
      <c r="L22" s="125" t="s">
        <v>418</v>
      </c>
      <c r="M22" s="125" t="s">
        <v>419</v>
      </c>
    </row>
    <row r="23" spans="1:13" ht="38.25" x14ac:dyDescent="0.25">
      <c r="A23" s="123" t="s">
        <v>956</v>
      </c>
      <c r="B23" s="124" t="s">
        <v>178</v>
      </c>
      <c r="C23" s="125" t="s">
        <v>71</v>
      </c>
      <c r="D23" s="125" t="s">
        <v>393</v>
      </c>
      <c r="E23" s="125" t="s">
        <v>414</v>
      </c>
      <c r="F23" s="125" t="s">
        <v>421</v>
      </c>
      <c r="G23" s="125" t="s">
        <v>405</v>
      </c>
      <c r="H23" s="125" t="s">
        <v>405</v>
      </c>
      <c r="I23" s="125" t="s">
        <v>413</v>
      </c>
      <c r="J23" s="125" t="s">
        <v>399</v>
      </c>
      <c r="K23" s="125"/>
      <c r="L23" s="125" t="s">
        <v>418</v>
      </c>
      <c r="M23" s="125" t="s">
        <v>419</v>
      </c>
    </row>
    <row r="24" spans="1:13" ht="38.25" x14ac:dyDescent="0.25">
      <c r="A24" s="123" t="s">
        <v>956</v>
      </c>
      <c r="B24" s="126" t="s">
        <v>78</v>
      </c>
      <c r="C24" s="125" t="s">
        <v>198</v>
      </c>
      <c r="D24" s="125" t="s">
        <v>199</v>
      </c>
      <c r="E24" s="125"/>
      <c r="F24" s="125" t="s">
        <v>200</v>
      </c>
      <c r="G24" s="125" t="s">
        <v>81</v>
      </c>
      <c r="H24" s="125" t="s">
        <v>81</v>
      </c>
      <c r="I24" s="125" t="s">
        <v>398</v>
      </c>
      <c r="J24" s="125" t="s">
        <v>313</v>
      </c>
      <c r="K24" s="125"/>
      <c r="L24" s="125" t="s">
        <v>201</v>
      </c>
      <c r="M24" s="125" t="s">
        <v>202</v>
      </c>
    </row>
    <row r="25" spans="1:13" ht="89.25" x14ac:dyDescent="0.25">
      <c r="A25" s="123" t="s">
        <v>956</v>
      </c>
      <c r="B25" s="126" t="s">
        <v>78</v>
      </c>
      <c r="C25" s="125" t="s">
        <v>198</v>
      </c>
      <c r="D25" s="125" t="s">
        <v>89</v>
      </c>
      <c r="E25" s="125"/>
      <c r="F25" s="125" t="s">
        <v>203</v>
      </c>
      <c r="G25" s="125" t="s">
        <v>80</v>
      </c>
      <c r="H25" s="125" t="s">
        <v>80</v>
      </c>
      <c r="I25" s="125" t="s">
        <v>314</v>
      </c>
      <c r="J25" s="125" t="s">
        <v>315</v>
      </c>
      <c r="K25" s="125"/>
      <c r="L25" s="125" t="s">
        <v>951</v>
      </c>
      <c r="M25" s="125" t="s">
        <v>953</v>
      </c>
    </row>
    <row r="26" spans="1:13" ht="114.75" x14ac:dyDescent="0.25">
      <c r="A26" s="122" t="s">
        <v>957</v>
      </c>
      <c r="B26" s="126" t="s">
        <v>78</v>
      </c>
      <c r="C26" s="125" t="s">
        <v>198</v>
      </c>
      <c r="D26" s="125" t="s">
        <v>89</v>
      </c>
      <c r="E26" s="125"/>
      <c r="F26" s="125" t="s">
        <v>204</v>
      </c>
      <c r="G26" s="125" t="s">
        <v>205</v>
      </c>
      <c r="H26" s="125" t="s">
        <v>205</v>
      </c>
      <c r="I26" s="125" t="s">
        <v>316</v>
      </c>
      <c r="J26" s="125" t="s">
        <v>317</v>
      </c>
      <c r="K26" s="125"/>
      <c r="L26" s="125" t="s">
        <v>952</v>
      </c>
      <c r="M26" s="125" t="s">
        <v>954</v>
      </c>
    </row>
    <row r="27" spans="1:13" ht="76.5" x14ac:dyDescent="0.25">
      <c r="A27" s="123" t="s">
        <v>956</v>
      </c>
      <c r="B27" s="126" t="s">
        <v>78</v>
      </c>
      <c r="C27" s="125" t="s">
        <v>98</v>
      </c>
      <c r="D27" s="125" t="s">
        <v>88</v>
      </c>
      <c r="E27" s="125"/>
      <c r="F27" s="125" t="s">
        <v>208</v>
      </c>
      <c r="G27" s="125" t="s">
        <v>167</v>
      </c>
      <c r="H27" s="125" t="s">
        <v>167</v>
      </c>
      <c r="I27" s="125" t="s">
        <v>318</v>
      </c>
      <c r="J27" s="125" t="s">
        <v>319</v>
      </c>
      <c r="K27" s="125" t="s">
        <v>320</v>
      </c>
      <c r="L27" s="125" t="s">
        <v>209</v>
      </c>
      <c r="M27" s="125" t="s">
        <v>210</v>
      </c>
    </row>
    <row r="28" spans="1:13" ht="76.5" x14ac:dyDescent="0.25">
      <c r="A28" s="123" t="s">
        <v>956</v>
      </c>
      <c r="B28" s="126" t="s">
        <v>78</v>
      </c>
      <c r="C28" s="125" t="s">
        <v>98</v>
      </c>
      <c r="D28" s="125" t="s">
        <v>88</v>
      </c>
      <c r="E28" s="125"/>
      <c r="F28" s="125" t="s">
        <v>211</v>
      </c>
      <c r="G28" s="125" t="s">
        <v>166</v>
      </c>
      <c r="H28" s="125" t="s">
        <v>166</v>
      </c>
      <c r="I28" s="125" t="s">
        <v>318</v>
      </c>
      <c r="J28" s="125" t="s">
        <v>319</v>
      </c>
      <c r="K28" s="125" t="s">
        <v>320</v>
      </c>
      <c r="L28" s="125" t="s">
        <v>212</v>
      </c>
      <c r="M28" s="125" t="s">
        <v>213</v>
      </c>
    </row>
    <row r="29" spans="1:13" ht="76.5" x14ac:dyDescent="0.25">
      <c r="A29" s="123" t="s">
        <v>956</v>
      </c>
      <c r="B29" s="126" t="s">
        <v>78</v>
      </c>
      <c r="C29" s="125" t="s">
        <v>98</v>
      </c>
      <c r="D29" s="125" t="s">
        <v>88</v>
      </c>
      <c r="E29" s="125"/>
      <c r="F29" s="125" t="s">
        <v>259</v>
      </c>
      <c r="G29" s="125" t="s">
        <v>214</v>
      </c>
      <c r="H29" s="125" t="s">
        <v>214</v>
      </c>
      <c r="I29" s="125" t="s">
        <v>318</v>
      </c>
      <c r="J29" s="125" t="s">
        <v>319</v>
      </c>
      <c r="K29" s="125" t="s">
        <v>320</v>
      </c>
      <c r="L29" s="125" t="s">
        <v>209</v>
      </c>
      <c r="M29" s="125" t="s">
        <v>210</v>
      </c>
    </row>
    <row r="30" spans="1:13" ht="51" x14ac:dyDescent="0.25">
      <c r="A30" s="123" t="s">
        <v>956</v>
      </c>
      <c r="B30" s="126" t="s">
        <v>78</v>
      </c>
      <c r="C30" s="125" t="s">
        <v>98</v>
      </c>
      <c r="D30" s="125" t="s">
        <v>108</v>
      </c>
      <c r="E30" s="125" t="s">
        <v>245</v>
      </c>
      <c r="F30" s="125" t="s">
        <v>260</v>
      </c>
      <c r="G30" s="125" t="s">
        <v>261</v>
      </c>
      <c r="H30" s="125" t="s">
        <v>262</v>
      </c>
      <c r="I30" s="125" t="s">
        <v>321</v>
      </c>
      <c r="J30" s="125" t="s">
        <v>322</v>
      </c>
      <c r="K30" s="125" t="s">
        <v>323</v>
      </c>
      <c r="L30" s="125" t="s">
        <v>215</v>
      </c>
      <c r="M30" s="125" t="s">
        <v>216</v>
      </c>
    </row>
    <row r="31" spans="1:13" ht="51" x14ac:dyDescent="0.25">
      <c r="A31" s="123" t="s">
        <v>956</v>
      </c>
      <c r="B31" s="126" t="s">
        <v>78</v>
      </c>
      <c r="C31" s="125" t="s">
        <v>98</v>
      </c>
      <c r="D31" s="125" t="s">
        <v>108</v>
      </c>
      <c r="E31" s="125" t="s">
        <v>245</v>
      </c>
      <c r="F31" s="125" t="s">
        <v>263</v>
      </c>
      <c r="G31" s="125" t="s">
        <v>497</v>
      </c>
      <c r="H31" s="125" t="s">
        <v>498</v>
      </c>
      <c r="I31" s="125" t="s">
        <v>499</v>
      </c>
      <c r="J31" s="125" t="s">
        <v>324</v>
      </c>
      <c r="K31" s="125" t="s">
        <v>325</v>
      </c>
      <c r="L31" s="125" t="s">
        <v>215</v>
      </c>
      <c r="M31" s="125" t="s">
        <v>216</v>
      </c>
    </row>
    <row r="32" spans="1:13" ht="127.5" x14ac:dyDescent="0.25">
      <c r="A32" s="123" t="s">
        <v>956</v>
      </c>
      <c r="B32" s="126" t="s">
        <v>78</v>
      </c>
      <c r="C32" s="125" t="s">
        <v>98</v>
      </c>
      <c r="D32" s="125" t="s">
        <v>108</v>
      </c>
      <c r="E32" s="125" t="s">
        <v>206</v>
      </c>
      <c r="F32" s="125" t="s">
        <v>264</v>
      </c>
      <c r="G32" s="125" t="s">
        <v>65</v>
      </c>
      <c r="H32" s="125" t="s">
        <v>207</v>
      </c>
      <c r="I32" s="125" t="s">
        <v>326</v>
      </c>
      <c r="J32" s="125" t="s">
        <v>327</v>
      </c>
      <c r="K32" s="125" t="s">
        <v>544</v>
      </c>
      <c r="L32" s="125" t="s">
        <v>545</v>
      </c>
      <c r="M32" s="125" t="s">
        <v>546</v>
      </c>
    </row>
    <row r="33" spans="1:13" ht="89.25" x14ac:dyDescent="0.25">
      <c r="A33" s="123" t="s">
        <v>956</v>
      </c>
      <c r="B33" s="126" t="s">
        <v>78</v>
      </c>
      <c r="C33" s="125" t="s">
        <v>98</v>
      </c>
      <c r="D33" s="125" t="s">
        <v>108</v>
      </c>
      <c r="E33" s="125" t="s">
        <v>217</v>
      </c>
      <c r="F33" s="125" t="s">
        <v>265</v>
      </c>
      <c r="G33" s="125" t="s">
        <v>266</v>
      </c>
      <c r="H33" s="125" t="s">
        <v>267</v>
      </c>
      <c r="I33" s="125" t="s">
        <v>328</v>
      </c>
      <c r="J33" s="125" t="s">
        <v>329</v>
      </c>
      <c r="K33" s="125" t="s">
        <v>330</v>
      </c>
      <c r="L33" s="125" t="s">
        <v>194</v>
      </c>
      <c r="M33" s="125" t="s">
        <v>195</v>
      </c>
    </row>
    <row r="34" spans="1:13" ht="51" x14ac:dyDescent="0.25">
      <c r="A34" s="123" t="s">
        <v>956</v>
      </c>
      <c r="B34" s="126" t="s">
        <v>78</v>
      </c>
      <c r="C34" s="125" t="s">
        <v>98</v>
      </c>
      <c r="D34" s="125" t="s">
        <v>108</v>
      </c>
      <c r="E34" s="125" t="s">
        <v>407</v>
      </c>
      <c r="F34" s="125" t="s">
        <v>268</v>
      </c>
      <c r="G34" s="125" t="s">
        <v>218</v>
      </c>
      <c r="H34" s="125" t="s">
        <v>218</v>
      </c>
      <c r="I34" s="125" t="s">
        <v>331</v>
      </c>
      <c r="J34" s="125" t="s">
        <v>409</v>
      </c>
      <c r="K34" s="125" t="s">
        <v>332</v>
      </c>
      <c r="L34" s="125" t="s">
        <v>219</v>
      </c>
      <c r="M34" s="125" t="s">
        <v>220</v>
      </c>
    </row>
    <row r="35" spans="1:13" ht="71.25" customHeight="1" x14ac:dyDescent="0.25">
      <c r="A35" s="123" t="s">
        <v>956</v>
      </c>
      <c r="B35" s="126" t="s">
        <v>78</v>
      </c>
      <c r="C35" s="125" t="s">
        <v>98</v>
      </c>
      <c r="D35" s="125" t="s">
        <v>108</v>
      </c>
      <c r="E35" s="125" t="s">
        <v>408</v>
      </c>
      <c r="F35" s="125" t="s">
        <v>269</v>
      </c>
      <c r="G35" s="125" t="s">
        <v>221</v>
      </c>
      <c r="H35" s="125" t="s">
        <v>270</v>
      </c>
      <c r="I35" s="125" t="s">
        <v>333</v>
      </c>
      <c r="J35" s="125" t="s">
        <v>410</v>
      </c>
      <c r="K35" s="125" t="s">
        <v>334</v>
      </c>
      <c r="L35" s="125" t="s">
        <v>219</v>
      </c>
      <c r="M35" s="125" t="s">
        <v>220</v>
      </c>
    </row>
    <row r="36" spans="1:13" ht="25.5" x14ac:dyDescent="0.25">
      <c r="A36" s="123" t="s">
        <v>956</v>
      </c>
      <c r="B36" s="126" t="s">
        <v>78</v>
      </c>
      <c r="C36" s="125" t="s">
        <v>98</v>
      </c>
      <c r="D36" s="125" t="s">
        <v>108</v>
      </c>
      <c r="E36" s="125" t="s">
        <v>246</v>
      </c>
      <c r="F36" s="125" t="s">
        <v>271</v>
      </c>
      <c r="G36" s="125" t="s">
        <v>105</v>
      </c>
      <c r="H36" s="125" t="s">
        <v>105</v>
      </c>
      <c r="I36" s="125" t="s">
        <v>335</v>
      </c>
      <c r="J36" s="125" t="s">
        <v>336</v>
      </c>
      <c r="K36" s="125" t="s">
        <v>337</v>
      </c>
      <c r="L36" s="125" t="s">
        <v>219</v>
      </c>
      <c r="M36" s="125" t="s">
        <v>220</v>
      </c>
    </row>
    <row r="37" spans="1:13" ht="25.5" x14ac:dyDescent="0.25">
      <c r="A37" s="123" t="s">
        <v>956</v>
      </c>
      <c r="B37" s="126" t="s">
        <v>78</v>
      </c>
      <c r="C37" s="125" t="s">
        <v>98</v>
      </c>
      <c r="D37" s="125" t="s">
        <v>108</v>
      </c>
      <c r="E37" s="125" t="s">
        <v>246</v>
      </c>
      <c r="F37" s="125" t="s">
        <v>272</v>
      </c>
      <c r="G37" s="125" t="s">
        <v>222</v>
      </c>
      <c r="H37" s="125" t="s">
        <v>222</v>
      </c>
      <c r="I37" s="125" t="s">
        <v>338</v>
      </c>
      <c r="J37" s="125" t="s">
        <v>339</v>
      </c>
      <c r="K37" s="125"/>
      <c r="L37" s="125" t="s">
        <v>219</v>
      </c>
      <c r="M37" s="125" t="s">
        <v>220</v>
      </c>
    </row>
    <row r="38" spans="1:13" ht="63.75" x14ac:dyDescent="0.25">
      <c r="A38" s="123" t="s">
        <v>956</v>
      </c>
      <c r="B38" s="127" t="s">
        <v>223</v>
      </c>
      <c r="C38" s="125" t="s">
        <v>72</v>
      </c>
      <c r="D38" s="125" t="s">
        <v>100</v>
      </c>
      <c r="E38" s="125"/>
      <c r="F38" s="125" t="s">
        <v>273</v>
      </c>
      <c r="G38" s="125" t="s">
        <v>224</v>
      </c>
      <c r="H38" s="125" t="s">
        <v>224</v>
      </c>
      <c r="I38" s="125" t="s">
        <v>340</v>
      </c>
      <c r="J38" s="125" t="s">
        <v>341</v>
      </c>
      <c r="K38" s="125"/>
      <c r="L38" s="125" t="s">
        <v>196</v>
      </c>
      <c r="M38" s="125" t="s">
        <v>197</v>
      </c>
    </row>
    <row r="39" spans="1:13" ht="51" x14ac:dyDescent="0.25">
      <c r="A39" s="123" t="s">
        <v>956</v>
      </c>
      <c r="B39" s="127" t="s">
        <v>223</v>
      </c>
      <c r="C39" s="125" t="s">
        <v>72</v>
      </c>
      <c r="D39" s="125" t="s">
        <v>100</v>
      </c>
      <c r="E39" s="125"/>
      <c r="F39" s="125" t="s">
        <v>274</v>
      </c>
      <c r="G39" s="125" t="s">
        <v>94</v>
      </c>
      <c r="H39" s="125" t="s">
        <v>275</v>
      </c>
      <c r="I39" s="125" t="s">
        <v>342</v>
      </c>
      <c r="J39" s="125" t="s">
        <v>343</v>
      </c>
      <c r="K39" s="125"/>
      <c r="L39" s="125" t="s">
        <v>225</v>
      </c>
      <c r="M39" s="125" t="s">
        <v>226</v>
      </c>
    </row>
    <row r="40" spans="1:13" ht="89.25" x14ac:dyDescent="0.25">
      <c r="A40" s="123" t="s">
        <v>956</v>
      </c>
      <c r="B40" s="127" t="s">
        <v>223</v>
      </c>
      <c r="C40" s="125" t="s">
        <v>72</v>
      </c>
      <c r="D40" s="125" t="s">
        <v>227</v>
      </c>
      <c r="E40" s="125"/>
      <c r="F40" s="125" t="s">
        <v>276</v>
      </c>
      <c r="G40" s="125" t="s">
        <v>228</v>
      </c>
      <c r="H40" s="125" t="s">
        <v>277</v>
      </c>
      <c r="I40" s="125" t="s">
        <v>344</v>
      </c>
      <c r="J40" s="125" t="s">
        <v>345</v>
      </c>
      <c r="K40" s="125" t="s">
        <v>346</v>
      </c>
      <c r="L40" s="125" t="s">
        <v>229</v>
      </c>
      <c r="M40" s="125" t="s">
        <v>230</v>
      </c>
    </row>
    <row r="41" spans="1:13" ht="76.5" x14ac:dyDescent="0.25">
      <c r="A41" s="123" t="s">
        <v>956</v>
      </c>
      <c r="B41" s="127" t="s">
        <v>223</v>
      </c>
      <c r="C41" s="125" t="s">
        <v>73</v>
      </c>
      <c r="D41" s="125" t="s">
        <v>76</v>
      </c>
      <c r="E41" s="125"/>
      <c r="F41" s="125" t="s">
        <v>278</v>
      </c>
      <c r="G41" s="125" t="s">
        <v>67</v>
      </c>
      <c r="H41" s="125" t="s">
        <v>232</v>
      </c>
      <c r="I41" s="125" t="s">
        <v>348</v>
      </c>
      <c r="J41" s="125" t="s">
        <v>347</v>
      </c>
      <c r="K41" s="125"/>
      <c r="L41" s="125" t="s">
        <v>233</v>
      </c>
      <c r="M41" s="125" t="s">
        <v>234</v>
      </c>
    </row>
    <row r="42" spans="1:13" ht="76.5" x14ac:dyDescent="0.25">
      <c r="A42" s="123" t="s">
        <v>956</v>
      </c>
      <c r="B42" s="127" t="s">
        <v>223</v>
      </c>
      <c r="C42" s="125" t="s">
        <v>73</v>
      </c>
      <c r="D42" s="125" t="s">
        <v>76</v>
      </c>
      <c r="E42" s="125"/>
      <c r="F42" s="125" t="s">
        <v>279</v>
      </c>
      <c r="G42" s="125" t="s">
        <v>280</v>
      </c>
      <c r="H42" s="125" t="s">
        <v>235</v>
      </c>
      <c r="I42" s="125" t="s">
        <v>349</v>
      </c>
      <c r="J42" s="125" t="s">
        <v>347</v>
      </c>
      <c r="K42" s="125"/>
      <c r="L42" s="125" t="s">
        <v>233</v>
      </c>
      <c r="M42" s="125" t="s">
        <v>236</v>
      </c>
    </row>
    <row r="43" spans="1:13" ht="76.5" x14ac:dyDescent="0.25">
      <c r="A43" s="123" t="s">
        <v>956</v>
      </c>
      <c r="B43" s="127" t="s">
        <v>223</v>
      </c>
      <c r="C43" s="125" t="s">
        <v>73</v>
      </c>
      <c r="D43" s="125" t="s">
        <v>76</v>
      </c>
      <c r="E43" s="125"/>
      <c r="F43" s="125" t="s">
        <v>281</v>
      </c>
      <c r="G43" s="125" t="s">
        <v>282</v>
      </c>
      <c r="H43" s="125" t="s">
        <v>237</v>
      </c>
      <c r="I43" s="125" t="s">
        <v>350</v>
      </c>
      <c r="J43" s="125" t="s">
        <v>347</v>
      </c>
      <c r="K43" s="125"/>
      <c r="L43" s="125" t="s">
        <v>233</v>
      </c>
      <c r="M43" s="125" t="s">
        <v>238</v>
      </c>
    </row>
    <row r="44" spans="1:13" ht="102" x14ac:dyDescent="0.25">
      <c r="A44" s="123" t="s">
        <v>956</v>
      </c>
      <c r="B44" s="127" t="s">
        <v>223</v>
      </c>
      <c r="C44" s="125" t="s">
        <v>73</v>
      </c>
      <c r="D44" s="125" t="s">
        <v>77</v>
      </c>
      <c r="E44" s="125"/>
      <c r="F44" s="125" t="s">
        <v>283</v>
      </c>
      <c r="G44" s="125" t="s">
        <v>284</v>
      </c>
      <c r="H44" s="125" t="s">
        <v>83</v>
      </c>
      <c r="I44" s="125" t="s">
        <v>351</v>
      </c>
      <c r="J44" s="125" t="s">
        <v>352</v>
      </c>
      <c r="K44" s="125" t="s">
        <v>353</v>
      </c>
      <c r="L44" s="125" t="s">
        <v>501</v>
      </c>
      <c r="M44" s="134" t="s">
        <v>500</v>
      </c>
    </row>
    <row r="45" spans="1:13" ht="140.25" x14ac:dyDescent="0.25">
      <c r="A45" s="123" t="s">
        <v>956</v>
      </c>
      <c r="B45" s="127" t="s">
        <v>223</v>
      </c>
      <c r="C45" s="125" t="s">
        <v>73</v>
      </c>
      <c r="D45" s="125" t="s">
        <v>77</v>
      </c>
      <c r="E45" s="125"/>
      <c r="F45" s="125" t="s">
        <v>285</v>
      </c>
      <c r="G45" s="125" t="s">
        <v>286</v>
      </c>
      <c r="H45" s="125" t="s">
        <v>82</v>
      </c>
      <c r="I45" s="125" t="s">
        <v>354</v>
      </c>
      <c r="J45" s="125" t="s">
        <v>355</v>
      </c>
      <c r="K45" s="125" t="s">
        <v>356</v>
      </c>
      <c r="L45" s="125" t="s">
        <v>501</v>
      </c>
      <c r="M45" s="125" t="s">
        <v>500</v>
      </c>
    </row>
    <row r="46" spans="1:13" s="19" customFormat="1" ht="63.75" x14ac:dyDescent="0.25">
      <c r="A46" s="123" t="s">
        <v>956</v>
      </c>
      <c r="B46" s="127" t="s">
        <v>223</v>
      </c>
      <c r="C46" s="125" t="s">
        <v>73</v>
      </c>
      <c r="D46" s="125" t="s">
        <v>77</v>
      </c>
      <c r="E46" s="125"/>
      <c r="F46" s="125" t="s">
        <v>287</v>
      </c>
      <c r="G46" s="125" t="s">
        <v>113</v>
      </c>
      <c r="H46" s="125" t="s">
        <v>239</v>
      </c>
      <c r="I46" s="125" t="s">
        <v>357</v>
      </c>
      <c r="J46" s="125" t="s">
        <v>358</v>
      </c>
      <c r="K46" s="125"/>
      <c r="L46" s="125" t="s">
        <v>487</v>
      </c>
      <c r="M46" s="125" t="s">
        <v>488</v>
      </c>
    </row>
    <row r="47" spans="1:13" ht="38.25" x14ac:dyDescent="0.25">
      <c r="A47" s="123" t="s">
        <v>956</v>
      </c>
      <c r="B47" s="127" t="s">
        <v>223</v>
      </c>
      <c r="C47" s="125" t="s">
        <v>73</v>
      </c>
      <c r="D47" s="125" t="s">
        <v>102</v>
      </c>
      <c r="E47" s="125"/>
      <c r="F47" s="125" t="s">
        <v>288</v>
      </c>
      <c r="G47" s="125" t="s">
        <v>162</v>
      </c>
      <c r="H47" s="125" t="s">
        <v>538</v>
      </c>
      <c r="I47" s="125" t="s">
        <v>359</v>
      </c>
      <c r="J47" s="125" t="s">
        <v>358</v>
      </c>
      <c r="K47" s="125"/>
      <c r="L47" s="125" t="s">
        <v>215</v>
      </c>
      <c r="M47" s="125" t="s">
        <v>216</v>
      </c>
    </row>
    <row r="48" spans="1:13" ht="76.5" x14ac:dyDescent="0.25">
      <c r="A48" s="123" t="s">
        <v>956</v>
      </c>
      <c r="B48" s="127" t="s">
        <v>223</v>
      </c>
      <c r="C48" s="125" t="s">
        <v>73</v>
      </c>
      <c r="D48" s="125" t="s">
        <v>102</v>
      </c>
      <c r="E48" s="125"/>
      <c r="F48" s="125" t="s">
        <v>289</v>
      </c>
      <c r="G48" s="125" t="s">
        <v>290</v>
      </c>
      <c r="H48" s="125" t="s">
        <v>291</v>
      </c>
      <c r="I48" s="125" t="s">
        <v>360</v>
      </c>
      <c r="J48" s="125" t="s">
        <v>361</v>
      </c>
      <c r="K48" s="125"/>
      <c r="L48" s="125" t="s">
        <v>215</v>
      </c>
      <c r="M48" s="125" t="s">
        <v>216</v>
      </c>
    </row>
    <row r="49" spans="1:13" ht="76.5" x14ac:dyDescent="0.25">
      <c r="A49" s="123" t="s">
        <v>956</v>
      </c>
      <c r="B49" s="127" t="s">
        <v>223</v>
      </c>
      <c r="C49" s="125" t="s">
        <v>73</v>
      </c>
      <c r="D49" s="125" t="s">
        <v>102</v>
      </c>
      <c r="E49" s="125"/>
      <c r="F49" s="125" t="s">
        <v>292</v>
      </c>
      <c r="G49" s="125" t="s">
        <v>240</v>
      </c>
      <c r="H49" s="125" t="s">
        <v>492</v>
      </c>
      <c r="I49" s="125" t="s">
        <v>494</v>
      </c>
      <c r="J49" s="125" t="s">
        <v>362</v>
      </c>
      <c r="K49" s="125"/>
      <c r="L49" s="125" t="s">
        <v>233</v>
      </c>
      <c r="M49" s="125" t="s">
        <v>493</v>
      </c>
    </row>
    <row r="50" spans="1:13" ht="89.25" x14ac:dyDescent="0.25">
      <c r="A50" s="123" t="s">
        <v>956</v>
      </c>
      <c r="B50" s="127" t="s">
        <v>223</v>
      </c>
      <c r="C50" s="125" t="s">
        <v>73</v>
      </c>
      <c r="D50" s="125" t="s">
        <v>102</v>
      </c>
      <c r="E50" s="125"/>
      <c r="F50" s="125" t="s">
        <v>550</v>
      </c>
      <c r="G50" s="125" t="s">
        <v>551</v>
      </c>
      <c r="H50" s="125" t="s">
        <v>552</v>
      </c>
      <c r="I50" s="125" t="s">
        <v>553</v>
      </c>
      <c r="J50" s="125" t="s">
        <v>554</v>
      </c>
      <c r="K50" s="125" t="s">
        <v>555</v>
      </c>
      <c r="L50" s="125" t="s">
        <v>556</v>
      </c>
      <c r="M50" s="125" t="s">
        <v>557</v>
      </c>
    </row>
    <row r="51" spans="1:13" ht="25.5" x14ac:dyDescent="0.25">
      <c r="A51" s="123" t="s">
        <v>956</v>
      </c>
      <c r="B51" s="127" t="s">
        <v>241</v>
      </c>
      <c r="C51" s="125"/>
      <c r="D51" s="125"/>
      <c r="E51" s="125"/>
      <c r="F51" s="125"/>
      <c r="G51" s="125" t="s">
        <v>587</v>
      </c>
      <c r="H51" s="125" t="s">
        <v>588</v>
      </c>
      <c r="I51" s="125"/>
      <c r="J51" s="125"/>
      <c r="K51" s="125"/>
      <c r="L51" s="125" t="s">
        <v>589</v>
      </c>
      <c r="M51" s="125" t="s">
        <v>590</v>
      </c>
    </row>
    <row r="52" spans="1:13" x14ac:dyDescent="0.25">
      <c r="A52" s="123" t="s">
        <v>956</v>
      </c>
      <c r="B52" s="128" t="s">
        <v>241</v>
      </c>
      <c r="C52" s="125"/>
      <c r="D52" s="125"/>
      <c r="E52" s="125"/>
      <c r="F52" s="125"/>
      <c r="G52" s="125" t="s">
        <v>242</v>
      </c>
      <c r="H52" s="125"/>
      <c r="I52" s="125"/>
      <c r="J52" s="125"/>
      <c r="K52" s="125"/>
      <c r="L52" s="125" t="s">
        <v>233</v>
      </c>
      <c r="M52" s="125" t="s">
        <v>388</v>
      </c>
    </row>
    <row r="53" spans="1:13" ht="63.75" x14ac:dyDescent="0.25">
      <c r="A53" s="123" t="s">
        <v>956</v>
      </c>
      <c r="B53" s="128" t="s">
        <v>241</v>
      </c>
      <c r="C53" s="125"/>
      <c r="D53" s="125"/>
      <c r="E53" s="125"/>
      <c r="F53" s="125"/>
      <c r="G53" s="125" t="s">
        <v>389</v>
      </c>
      <c r="H53" s="125" t="s">
        <v>390</v>
      </c>
      <c r="I53" s="125" t="s">
        <v>391</v>
      </c>
      <c r="J53" s="125" t="s">
        <v>392</v>
      </c>
      <c r="K53" s="125"/>
      <c r="L53" s="125" t="s">
        <v>233</v>
      </c>
      <c r="M53" s="125" t="s">
        <v>586</v>
      </c>
    </row>
  </sheetData>
  <mergeCells count="1">
    <mergeCell ref="A1:M1"/>
  </mergeCells>
  <hyperlinks>
    <hyperlink ref="M24" r:id="rId1"/>
    <hyperlink ref="M38" r:id="rId2"/>
    <hyperlink ref="M31" r:id="rId3"/>
    <hyperlink ref="M48" r:id="rId4"/>
    <hyperlink ref="M39" r:id="rId5"/>
    <hyperlink ref="M40" r:id="rId6"/>
    <hyperlink ref="M33" r:id="rId7"/>
    <hyperlink ref="M34" r:id="rId8"/>
    <hyperlink ref="M35" r:id="rId9"/>
    <hyperlink ref="M36" r:id="rId10"/>
    <hyperlink ref="M37" r:id="rId11"/>
    <hyperlink ref="M42" r:id="rId12"/>
    <hyperlink ref="M43" r:id="rId13"/>
    <hyperlink ref="M41" r:id="rId14"/>
    <hyperlink ref="M47" r:id="rId15"/>
    <hyperlink ref="M27" r:id="rId16" display="http://info.worldbank.org/governance/wgi/index.asp"/>
    <hyperlink ref="M28" r:id="rId17" display="http://stats.uis.unesco.org/unesco"/>
    <hyperlink ref="M30" r:id="rId18" display="http://preview.grid.unep.ch/"/>
    <hyperlink ref="M29" r:id="rId19" display="http://preview.grid.unep.ch/"/>
    <hyperlink ref="M26" r:id="rId20" display="http://data.worldbank.org/indicator/SI.POV.GINI"/>
    <hyperlink ref="M52" r:id="rId21"/>
    <hyperlink ref="M18" r:id="rId22"/>
    <hyperlink ref="M17" r:id="rId23"/>
    <hyperlink ref="M19" r:id="rId24"/>
    <hyperlink ref="M3" r:id="rId25" display="http://risk.preventionweb.net/capraviewer/download.jsp"/>
    <hyperlink ref="M4:M16" r:id="rId26" display="http://risk.preventionweb.net/capraviewer/download.jsp"/>
    <hyperlink ref="M46" r:id="rId27"/>
    <hyperlink ref="M49" r:id="rId28"/>
    <hyperlink ref="M25" r:id="rId29"/>
  </hyperlinks>
  <pageMargins left="0.7" right="0.7" top="0.75" bottom="0.75" header="0.3" footer="0.3"/>
  <pageSetup paperSize="9" orientation="portrait" r:id="rId3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75" zoomScaleNormal="75" workbookViewId="0">
      <pane ySplit="2" topLeftCell="A3" activePane="bottomLeft" state="frozen"/>
      <selection pane="bottomLeft" activeCell="A2" sqref="A2"/>
    </sheetView>
  </sheetViews>
  <sheetFormatPr defaultColWidth="38.28515625" defaultRowHeight="15" x14ac:dyDescent="0.25"/>
  <cols>
    <col min="1" max="1" width="13" style="4" bestFit="1" customWidth="1"/>
    <col min="2" max="2" width="14.85546875" style="4" customWidth="1"/>
    <col min="3" max="3" width="16.140625" style="4" customWidth="1"/>
    <col min="4" max="4" width="27" style="4" customWidth="1"/>
    <col min="5" max="5" width="32" style="4" customWidth="1"/>
    <col min="6" max="6" width="22.42578125" style="4" customWidth="1"/>
    <col min="7" max="7" width="34.42578125" style="4" customWidth="1"/>
    <col min="8" max="8" width="38.28515625" style="4"/>
    <col min="9" max="9" width="77.5703125" style="4" customWidth="1"/>
    <col min="10" max="10" width="88.85546875" style="4" customWidth="1"/>
    <col min="11" max="11" width="80.42578125" style="4" customWidth="1"/>
    <col min="12" max="12" width="54.7109375" style="4" customWidth="1"/>
    <col min="13" max="16384" width="38.28515625" style="4"/>
  </cols>
  <sheetData>
    <row r="1" spans="1:13" x14ac:dyDescent="0.25">
      <c r="A1" s="158"/>
      <c r="B1" s="158"/>
      <c r="C1" s="158"/>
      <c r="D1" s="158"/>
      <c r="E1" s="158"/>
      <c r="F1" s="158"/>
      <c r="G1" s="158"/>
      <c r="H1" s="158"/>
      <c r="I1" s="158"/>
      <c r="J1" s="158"/>
      <c r="K1" s="158"/>
      <c r="L1" s="158"/>
      <c r="M1" s="158"/>
    </row>
    <row r="2" spans="1:13" s="172" customFormat="1" ht="15.75" thickBot="1" x14ac:dyDescent="0.3">
      <c r="A2" s="104" t="s">
        <v>955</v>
      </c>
      <c r="B2" s="171" t="s">
        <v>172</v>
      </c>
      <c r="C2" s="104" t="s">
        <v>173</v>
      </c>
      <c r="D2" s="104" t="s">
        <v>174</v>
      </c>
      <c r="E2" s="104" t="s">
        <v>175</v>
      </c>
      <c r="F2" s="104" t="s">
        <v>529</v>
      </c>
      <c r="G2" s="104" t="s">
        <v>176</v>
      </c>
      <c r="H2" s="104" t="s">
        <v>177</v>
      </c>
      <c r="I2" s="104" t="s">
        <v>363</v>
      </c>
      <c r="J2" s="104" t="s">
        <v>364</v>
      </c>
      <c r="K2" s="104" t="s">
        <v>365</v>
      </c>
      <c r="L2" s="104" t="s">
        <v>243</v>
      </c>
      <c r="M2" s="104" t="s">
        <v>244</v>
      </c>
    </row>
    <row r="3" spans="1:13" ht="224.25" customHeight="1" x14ac:dyDescent="0.25">
      <c r="A3" s="231" t="s">
        <v>1012</v>
      </c>
      <c r="B3" s="232" t="s">
        <v>178</v>
      </c>
      <c r="C3" s="231" t="s">
        <v>714</v>
      </c>
      <c r="D3" s="231" t="s">
        <v>674</v>
      </c>
      <c r="E3" s="231" t="s">
        <v>715</v>
      </c>
      <c r="F3" s="231" t="s">
        <v>716</v>
      </c>
      <c r="G3" s="231" t="s">
        <v>717</v>
      </c>
      <c r="H3" s="231" t="s">
        <v>718</v>
      </c>
      <c r="I3" s="231" t="s">
        <v>918</v>
      </c>
      <c r="J3" s="231" t="s">
        <v>920</v>
      </c>
      <c r="K3" s="231" t="s">
        <v>919</v>
      </c>
      <c r="L3" s="231" t="s">
        <v>719</v>
      </c>
      <c r="M3" s="231" t="s">
        <v>720</v>
      </c>
    </row>
    <row r="4" spans="1:13" ht="38.25" x14ac:dyDescent="0.25">
      <c r="A4" s="231" t="s">
        <v>1012</v>
      </c>
      <c r="B4" s="232" t="s">
        <v>178</v>
      </c>
      <c r="C4" s="231" t="s">
        <v>714</v>
      </c>
      <c r="D4" s="231" t="s">
        <v>674</v>
      </c>
      <c r="E4" s="231" t="s">
        <v>721</v>
      </c>
      <c r="F4" s="231" t="s">
        <v>722</v>
      </c>
      <c r="G4" s="231" t="s">
        <v>723</v>
      </c>
      <c r="H4" s="231" t="s">
        <v>724</v>
      </c>
      <c r="I4" s="231" t="s">
        <v>725</v>
      </c>
      <c r="J4" s="231" t="s">
        <v>725</v>
      </c>
      <c r="K4" s="231" t="s">
        <v>725</v>
      </c>
      <c r="L4" s="231" t="s">
        <v>719</v>
      </c>
      <c r="M4" s="231" t="s">
        <v>720</v>
      </c>
    </row>
    <row r="5" spans="1:13" ht="38.25" x14ac:dyDescent="0.25">
      <c r="A5" s="231" t="s">
        <v>1012</v>
      </c>
      <c r="B5" s="232" t="s">
        <v>178</v>
      </c>
      <c r="C5" s="231" t="s">
        <v>714</v>
      </c>
      <c r="D5" s="231" t="s">
        <v>674</v>
      </c>
      <c r="E5" s="231" t="s">
        <v>726</v>
      </c>
      <c r="F5" s="231" t="s">
        <v>727</v>
      </c>
      <c r="G5" s="231" t="s">
        <v>728</v>
      </c>
      <c r="H5" s="231" t="s">
        <v>729</v>
      </c>
      <c r="I5" s="231" t="s">
        <v>725</v>
      </c>
      <c r="J5" s="231" t="s">
        <v>725</v>
      </c>
      <c r="K5" s="231" t="s">
        <v>725</v>
      </c>
      <c r="L5" s="231" t="s">
        <v>719</v>
      </c>
      <c r="M5" s="231" t="s">
        <v>720</v>
      </c>
    </row>
    <row r="6" spans="1:13" ht="38.25" x14ac:dyDescent="0.25">
      <c r="A6" s="231" t="s">
        <v>1012</v>
      </c>
      <c r="B6" s="232" t="s">
        <v>178</v>
      </c>
      <c r="C6" s="231" t="s">
        <v>714</v>
      </c>
      <c r="D6" s="231" t="s">
        <v>674</v>
      </c>
      <c r="E6" s="231" t="s">
        <v>730</v>
      </c>
      <c r="F6" s="231" t="s">
        <v>727</v>
      </c>
      <c r="G6" s="231" t="s">
        <v>731</v>
      </c>
      <c r="H6" s="231" t="s">
        <v>732</v>
      </c>
      <c r="I6" s="231" t="s">
        <v>725</v>
      </c>
      <c r="J6" s="231" t="s">
        <v>725</v>
      </c>
      <c r="K6" s="231" t="s">
        <v>725</v>
      </c>
      <c r="L6" s="231" t="s">
        <v>719</v>
      </c>
      <c r="M6" s="231" t="s">
        <v>720</v>
      </c>
    </row>
    <row r="7" spans="1:13" ht="81.75" customHeight="1" x14ac:dyDescent="0.25">
      <c r="A7" s="231" t="s">
        <v>1012</v>
      </c>
      <c r="B7" s="232" t="s">
        <v>178</v>
      </c>
      <c r="C7" s="231" t="s">
        <v>714</v>
      </c>
      <c r="D7" s="231" t="s">
        <v>674</v>
      </c>
      <c r="E7" s="231" t="s">
        <v>733</v>
      </c>
      <c r="F7" s="231" t="s">
        <v>734</v>
      </c>
      <c r="G7" s="231" t="s">
        <v>735</v>
      </c>
      <c r="H7" s="231" t="s">
        <v>736</v>
      </c>
      <c r="I7" s="231" t="s">
        <v>737</v>
      </c>
      <c r="J7" s="231" t="s">
        <v>738</v>
      </c>
      <c r="K7" s="231" t="s">
        <v>739</v>
      </c>
      <c r="L7" s="231" t="s">
        <v>740</v>
      </c>
      <c r="M7" s="231" t="s">
        <v>741</v>
      </c>
    </row>
    <row r="8" spans="1:13" ht="51" x14ac:dyDescent="0.25">
      <c r="A8" s="231" t="s">
        <v>1012</v>
      </c>
      <c r="B8" s="232" t="s">
        <v>178</v>
      </c>
      <c r="C8" s="233" t="s">
        <v>714</v>
      </c>
      <c r="D8" s="231" t="s">
        <v>674</v>
      </c>
      <c r="E8" s="233" t="s">
        <v>742</v>
      </c>
      <c r="F8" s="233" t="s">
        <v>743</v>
      </c>
      <c r="G8" s="233" t="s">
        <v>605</v>
      </c>
      <c r="H8" s="234" t="s">
        <v>744</v>
      </c>
      <c r="I8" s="231" t="s">
        <v>745</v>
      </c>
      <c r="J8" s="231" t="s">
        <v>746</v>
      </c>
      <c r="K8" s="231" t="s">
        <v>747</v>
      </c>
      <c r="L8" s="231" t="s">
        <v>748</v>
      </c>
      <c r="M8" s="231" t="s">
        <v>749</v>
      </c>
    </row>
    <row r="9" spans="1:13" ht="140.25" x14ac:dyDescent="0.25">
      <c r="A9" s="231" t="s">
        <v>1012</v>
      </c>
      <c r="B9" s="232" t="s">
        <v>178</v>
      </c>
      <c r="C9" s="231" t="s">
        <v>750</v>
      </c>
      <c r="D9" s="231" t="s">
        <v>670</v>
      </c>
      <c r="E9" s="231" t="s">
        <v>751</v>
      </c>
      <c r="F9" s="231" t="s">
        <v>752</v>
      </c>
      <c r="G9" s="231" t="s">
        <v>753</v>
      </c>
      <c r="H9" s="231" t="s">
        <v>754</v>
      </c>
      <c r="I9" s="231" t="s">
        <v>755</v>
      </c>
      <c r="J9" s="231" t="s">
        <v>912</v>
      </c>
      <c r="K9" s="231" t="s">
        <v>756</v>
      </c>
      <c r="L9" s="231" t="s">
        <v>757</v>
      </c>
      <c r="M9" s="231" t="s">
        <v>758</v>
      </c>
    </row>
    <row r="10" spans="1:13" ht="25.5" x14ac:dyDescent="0.25">
      <c r="A10" s="231" t="s">
        <v>1012</v>
      </c>
      <c r="B10" s="232" t="s">
        <v>178</v>
      </c>
      <c r="C10" s="231" t="s">
        <v>750</v>
      </c>
      <c r="D10" s="231" t="s">
        <v>670</v>
      </c>
      <c r="E10" s="231" t="s">
        <v>759</v>
      </c>
      <c r="F10" s="231" t="s">
        <v>760</v>
      </c>
      <c r="G10" s="231" t="s">
        <v>761</v>
      </c>
      <c r="H10" s="231" t="s">
        <v>762</v>
      </c>
      <c r="I10" s="231" t="s">
        <v>725</v>
      </c>
      <c r="J10" s="231" t="s">
        <v>725</v>
      </c>
      <c r="K10" s="231" t="s">
        <v>725</v>
      </c>
      <c r="L10" s="231" t="s">
        <v>757</v>
      </c>
      <c r="M10" s="231" t="s">
        <v>758</v>
      </c>
    </row>
    <row r="11" spans="1:13" ht="114.75" x14ac:dyDescent="0.25">
      <c r="A11" s="231" t="s">
        <v>1012</v>
      </c>
      <c r="B11" s="232" t="s">
        <v>178</v>
      </c>
      <c r="C11" s="231" t="s">
        <v>750</v>
      </c>
      <c r="D11" s="231" t="s">
        <v>763</v>
      </c>
      <c r="E11" s="231" t="s">
        <v>764</v>
      </c>
      <c r="F11" s="231" t="s">
        <v>765</v>
      </c>
      <c r="G11" s="231" t="s">
        <v>913</v>
      </c>
      <c r="H11" s="231" t="s">
        <v>914</v>
      </c>
      <c r="I11" s="231" t="s">
        <v>1017</v>
      </c>
      <c r="J11" s="231" t="s">
        <v>917</v>
      </c>
      <c r="K11" s="231" t="s">
        <v>916</v>
      </c>
      <c r="L11" s="231" t="s">
        <v>564</v>
      </c>
      <c r="M11" s="231" t="s">
        <v>766</v>
      </c>
    </row>
    <row r="12" spans="1:13" ht="76.5" x14ac:dyDescent="0.25">
      <c r="A12" s="231" t="s">
        <v>1012</v>
      </c>
      <c r="B12" s="232" t="s">
        <v>178</v>
      </c>
      <c r="C12" s="231" t="s">
        <v>750</v>
      </c>
      <c r="D12" s="231" t="s">
        <v>763</v>
      </c>
      <c r="E12" s="231" t="s">
        <v>767</v>
      </c>
      <c r="F12" s="231" t="s">
        <v>765</v>
      </c>
      <c r="G12" s="231" t="s">
        <v>768</v>
      </c>
      <c r="H12" s="231" t="s">
        <v>915</v>
      </c>
      <c r="I12" s="231" t="s">
        <v>1018</v>
      </c>
      <c r="J12" s="231" t="s">
        <v>725</v>
      </c>
      <c r="K12" s="231" t="s">
        <v>725</v>
      </c>
      <c r="L12" s="231" t="s">
        <v>564</v>
      </c>
      <c r="M12" s="235" t="s">
        <v>766</v>
      </c>
    </row>
    <row r="13" spans="1:13" ht="89.25" x14ac:dyDescent="0.25">
      <c r="A13" s="231" t="s">
        <v>1012</v>
      </c>
      <c r="B13" s="236" t="s">
        <v>78</v>
      </c>
      <c r="C13" s="231" t="s">
        <v>769</v>
      </c>
      <c r="D13" s="231" t="s">
        <v>770</v>
      </c>
      <c r="E13" s="231" t="s">
        <v>940</v>
      </c>
      <c r="F13" s="231" t="s">
        <v>941</v>
      </c>
      <c r="G13" s="231" t="s">
        <v>985</v>
      </c>
      <c r="H13" s="231" t="s">
        <v>979</v>
      </c>
      <c r="I13" s="231" t="s">
        <v>980</v>
      </c>
      <c r="J13" s="231" t="s">
        <v>982</v>
      </c>
      <c r="K13" s="231"/>
      <c r="L13" s="231" t="s">
        <v>566</v>
      </c>
      <c r="M13" s="231" t="s">
        <v>981</v>
      </c>
    </row>
    <row r="14" spans="1:13" ht="63.75" x14ac:dyDescent="0.25">
      <c r="A14" s="231" t="s">
        <v>1012</v>
      </c>
      <c r="B14" s="236" t="s">
        <v>78</v>
      </c>
      <c r="C14" s="231" t="s">
        <v>769</v>
      </c>
      <c r="D14" s="231" t="s">
        <v>770</v>
      </c>
      <c r="E14" s="231" t="s">
        <v>940</v>
      </c>
      <c r="F14" s="231" t="s">
        <v>942</v>
      </c>
      <c r="G14" s="231" t="s">
        <v>986</v>
      </c>
      <c r="H14" s="231" t="s">
        <v>987</v>
      </c>
      <c r="I14" s="231" t="s">
        <v>984</v>
      </c>
      <c r="J14" s="231" t="s">
        <v>983</v>
      </c>
      <c r="K14" s="231"/>
      <c r="L14" s="231" t="s">
        <v>566</v>
      </c>
      <c r="M14" s="231" t="s">
        <v>988</v>
      </c>
    </row>
    <row r="15" spans="1:13" ht="140.25" x14ac:dyDescent="0.25">
      <c r="A15" s="231" t="s">
        <v>1012</v>
      </c>
      <c r="B15" s="236" t="s">
        <v>78</v>
      </c>
      <c r="C15" s="231" t="s">
        <v>769</v>
      </c>
      <c r="D15" s="231" t="s">
        <v>770</v>
      </c>
      <c r="E15" s="231"/>
      <c r="F15" s="231" t="s">
        <v>771</v>
      </c>
      <c r="G15" s="231" t="s">
        <v>613</v>
      </c>
      <c r="H15" s="231" t="s">
        <v>772</v>
      </c>
      <c r="I15" s="231" t="s">
        <v>773</v>
      </c>
      <c r="J15" s="231" t="s">
        <v>921</v>
      </c>
      <c r="K15" s="231" t="s">
        <v>948</v>
      </c>
      <c r="L15" s="231" t="s">
        <v>949</v>
      </c>
      <c r="M15" s="231" t="s">
        <v>922</v>
      </c>
    </row>
    <row r="16" spans="1:13" ht="191.25" customHeight="1" x14ac:dyDescent="0.25">
      <c r="A16" s="231" t="s">
        <v>1012</v>
      </c>
      <c r="B16" s="236" t="s">
        <v>78</v>
      </c>
      <c r="C16" s="231" t="s">
        <v>769</v>
      </c>
      <c r="D16" s="231" t="s">
        <v>89</v>
      </c>
      <c r="E16" s="231"/>
      <c r="F16" s="231" t="s">
        <v>774</v>
      </c>
      <c r="G16" s="231" t="s">
        <v>775</v>
      </c>
      <c r="H16" s="231" t="s">
        <v>776</v>
      </c>
      <c r="I16" s="231" t="s">
        <v>777</v>
      </c>
      <c r="J16" s="231" t="s">
        <v>778</v>
      </c>
      <c r="K16" s="231" t="s">
        <v>923</v>
      </c>
      <c r="L16" s="231" t="s">
        <v>779</v>
      </c>
      <c r="M16" s="231" t="s">
        <v>780</v>
      </c>
    </row>
    <row r="17" spans="1:13" ht="220.5" customHeight="1" x14ac:dyDescent="0.25">
      <c r="A17" s="231" t="s">
        <v>1012</v>
      </c>
      <c r="B17" s="236" t="s">
        <v>78</v>
      </c>
      <c r="C17" s="231" t="s">
        <v>769</v>
      </c>
      <c r="D17" s="231" t="s">
        <v>675</v>
      </c>
      <c r="E17" s="231"/>
      <c r="F17" s="231" t="s">
        <v>781</v>
      </c>
      <c r="G17" s="231" t="s">
        <v>782</v>
      </c>
      <c r="H17" s="231" t="s">
        <v>783</v>
      </c>
      <c r="I17" s="231" t="s">
        <v>784</v>
      </c>
      <c r="J17" s="231" t="s">
        <v>930</v>
      </c>
      <c r="K17" s="231"/>
      <c r="L17" s="231" t="s">
        <v>785</v>
      </c>
      <c r="M17" s="231" t="s">
        <v>786</v>
      </c>
    </row>
    <row r="18" spans="1:13" ht="102" x14ac:dyDescent="0.25">
      <c r="A18" s="231" t="s">
        <v>1012</v>
      </c>
      <c r="B18" s="236" t="s">
        <v>78</v>
      </c>
      <c r="C18" s="231" t="s">
        <v>769</v>
      </c>
      <c r="D18" s="231" t="s">
        <v>675</v>
      </c>
      <c r="E18" s="231"/>
      <c r="F18" s="231" t="s">
        <v>787</v>
      </c>
      <c r="G18" s="231" t="s">
        <v>618</v>
      </c>
      <c r="H18" s="231" t="s">
        <v>788</v>
      </c>
      <c r="I18" s="231" t="s">
        <v>789</v>
      </c>
      <c r="J18" s="231" t="s">
        <v>924</v>
      </c>
      <c r="K18" s="231"/>
      <c r="L18" s="231" t="s">
        <v>790</v>
      </c>
      <c r="M18" s="231" t="s">
        <v>791</v>
      </c>
    </row>
    <row r="19" spans="1:13" ht="242.25" x14ac:dyDescent="0.25">
      <c r="A19" s="231" t="s">
        <v>1012</v>
      </c>
      <c r="B19" s="236" t="s">
        <v>78</v>
      </c>
      <c r="C19" s="231" t="s">
        <v>769</v>
      </c>
      <c r="D19" s="231" t="s">
        <v>675</v>
      </c>
      <c r="E19" s="231"/>
      <c r="F19" s="231" t="s">
        <v>792</v>
      </c>
      <c r="G19" s="231" t="s">
        <v>621</v>
      </c>
      <c r="H19" s="231" t="s">
        <v>793</v>
      </c>
      <c r="I19" s="231" t="s">
        <v>794</v>
      </c>
      <c r="J19" s="231" t="s">
        <v>931</v>
      </c>
      <c r="K19" s="231" t="s">
        <v>932</v>
      </c>
      <c r="L19" s="231" t="s">
        <v>1019</v>
      </c>
      <c r="M19" s="231" t="s">
        <v>795</v>
      </c>
    </row>
    <row r="20" spans="1:13" ht="90.75" customHeight="1" x14ac:dyDescent="0.25">
      <c r="A20" s="231" t="s">
        <v>1012</v>
      </c>
      <c r="B20" s="236" t="s">
        <v>78</v>
      </c>
      <c r="C20" s="231" t="s">
        <v>796</v>
      </c>
      <c r="D20" s="231" t="s">
        <v>108</v>
      </c>
      <c r="E20" s="231" t="s">
        <v>797</v>
      </c>
      <c r="F20" s="231" t="s">
        <v>798</v>
      </c>
      <c r="G20" s="231" t="s">
        <v>624</v>
      </c>
      <c r="H20" s="231" t="s">
        <v>799</v>
      </c>
      <c r="I20" s="231" t="s">
        <v>1020</v>
      </c>
      <c r="J20" s="231" t="s">
        <v>934</v>
      </c>
      <c r="K20" s="231" t="s">
        <v>933</v>
      </c>
      <c r="L20" s="231" t="s">
        <v>800</v>
      </c>
      <c r="M20" s="231" t="s">
        <v>801</v>
      </c>
    </row>
    <row r="21" spans="1:13" ht="102" x14ac:dyDescent="0.25">
      <c r="A21" s="231" t="s">
        <v>1012</v>
      </c>
      <c r="B21" s="236" t="s">
        <v>78</v>
      </c>
      <c r="C21" s="231" t="s">
        <v>796</v>
      </c>
      <c r="D21" s="231" t="s">
        <v>108</v>
      </c>
      <c r="E21" s="231" t="s">
        <v>802</v>
      </c>
      <c r="F21" s="231" t="s">
        <v>803</v>
      </c>
      <c r="G21" s="231" t="s">
        <v>629</v>
      </c>
      <c r="H21" s="231" t="s">
        <v>1016</v>
      </c>
      <c r="I21" s="231" t="s">
        <v>804</v>
      </c>
      <c r="J21" s="231" t="s">
        <v>990</v>
      </c>
      <c r="K21" s="231"/>
      <c r="L21" s="231" t="s">
        <v>805</v>
      </c>
      <c r="M21" s="231" t="s">
        <v>989</v>
      </c>
    </row>
    <row r="22" spans="1:13" ht="102" x14ac:dyDescent="0.25">
      <c r="A22" s="231" t="s">
        <v>1012</v>
      </c>
      <c r="B22" s="236" t="s">
        <v>78</v>
      </c>
      <c r="C22" s="231" t="s">
        <v>796</v>
      </c>
      <c r="D22" s="231" t="s">
        <v>108</v>
      </c>
      <c r="E22" s="231" t="s">
        <v>802</v>
      </c>
      <c r="F22" s="231" t="s">
        <v>806</v>
      </c>
      <c r="G22" s="231" t="s">
        <v>631</v>
      </c>
      <c r="H22" s="231" t="s">
        <v>807</v>
      </c>
      <c r="I22" s="231" t="s">
        <v>807</v>
      </c>
      <c r="J22" s="231" t="s">
        <v>808</v>
      </c>
      <c r="K22" s="231" t="s">
        <v>992</v>
      </c>
      <c r="L22" s="231" t="s">
        <v>809</v>
      </c>
      <c r="M22" s="231" t="s">
        <v>991</v>
      </c>
    </row>
    <row r="23" spans="1:13" s="173" customFormat="1" ht="195" customHeight="1" x14ac:dyDescent="0.25">
      <c r="A23" s="231" t="s">
        <v>1012</v>
      </c>
      <c r="B23" s="236" t="s">
        <v>78</v>
      </c>
      <c r="C23" s="231" t="s">
        <v>796</v>
      </c>
      <c r="D23" s="231" t="s">
        <v>108</v>
      </c>
      <c r="E23" s="231" t="s">
        <v>639</v>
      </c>
      <c r="F23" s="231" t="s">
        <v>810</v>
      </c>
      <c r="G23" s="231" t="s">
        <v>634</v>
      </c>
      <c r="H23" s="231" t="s">
        <v>811</v>
      </c>
      <c r="I23" s="231" t="s">
        <v>812</v>
      </c>
      <c r="J23" s="231" t="s">
        <v>993</v>
      </c>
      <c r="K23" s="231" t="s">
        <v>813</v>
      </c>
      <c r="L23" s="231" t="s">
        <v>814</v>
      </c>
      <c r="M23" s="231" t="s">
        <v>815</v>
      </c>
    </row>
    <row r="24" spans="1:13" s="173" customFormat="1" ht="153" x14ac:dyDescent="0.25">
      <c r="A24" s="231" t="s">
        <v>1012</v>
      </c>
      <c r="B24" s="236" t="s">
        <v>78</v>
      </c>
      <c r="C24" s="231" t="s">
        <v>796</v>
      </c>
      <c r="D24" s="231" t="s">
        <v>108</v>
      </c>
      <c r="E24" s="231" t="s">
        <v>639</v>
      </c>
      <c r="F24" s="231" t="s">
        <v>816</v>
      </c>
      <c r="G24" s="231" t="s">
        <v>817</v>
      </c>
      <c r="H24" s="231" t="s">
        <v>818</v>
      </c>
      <c r="I24" s="231" t="s">
        <v>819</v>
      </c>
      <c r="J24" s="231" t="s">
        <v>994</v>
      </c>
      <c r="K24" s="231"/>
      <c r="L24" s="231" t="s">
        <v>820</v>
      </c>
      <c r="M24" s="231" t="s">
        <v>821</v>
      </c>
    </row>
    <row r="25" spans="1:13" ht="103.5" customHeight="1" x14ac:dyDescent="0.25">
      <c r="A25" s="231" t="s">
        <v>1012</v>
      </c>
      <c r="B25" s="236" t="s">
        <v>78</v>
      </c>
      <c r="C25" s="231" t="s">
        <v>98</v>
      </c>
      <c r="D25" s="231" t="s">
        <v>108</v>
      </c>
      <c r="E25" s="231" t="s">
        <v>408</v>
      </c>
      <c r="F25" s="231" t="s">
        <v>822</v>
      </c>
      <c r="G25" s="231" t="s">
        <v>823</v>
      </c>
      <c r="H25" s="231" t="s">
        <v>1013</v>
      </c>
      <c r="I25" s="231" t="s">
        <v>824</v>
      </c>
      <c r="J25" s="231" t="s">
        <v>825</v>
      </c>
      <c r="K25" s="231" t="s">
        <v>1021</v>
      </c>
      <c r="L25" s="231" t="s">
        <v>219</v>
      </c>
      <c r="M25" s="231" t="s">
        <v>826</v>
      </c>
    </row>
    <row r="26" spans="1:13" ht="153" x14ac:dyDescent="0.25">
      <c r="A26" s="231" t="s">
        <v>1012</v>
      </c>
      <c r="B26" s="237" t="s">
        <v>153</v>
      </c>
      <c r="C26" s="231" t="s">
        <v>72</v>
      </c>
      <c r="D26" s="231" t="s">
        <v>827</v>
      </c>
      <c r="E26" s="231"/>
      <c r="F26" s="231" t="s">
        <v>828</v>
      </c>
      <c r="G26" s="231" t="s">
        <v>640</v>
      </c>
      <c r="H26" s="231" t="s">
        <v>829</v>
      </c>
      <c r="I26" s="231" t="s">
        <v>1022</v>
      </c>
      <c r="J26" s="231" t="s">
        <v>830</v>
      </c>
      <c r="K26" s="231" t="s">
        <v>831</v>
      </c>
      <c r="L26" s="231" t="s">
        <v>641</v>
      </c>
      <c r="M26" s="235" t="s">
        <v>832</v>
      </c>
    </row>
    <row r="27" spans="1:13" ht="220.5" customHeight="1" x14ac:dyDescent="0.25">
      <c r="A27" s="231" t="s">
        <v>1012</v>
      </c>
      <c r="B27" s="237" t="s">
        <v>153</v>
      </c>
      <c r="C27" s="231" t="s">
        <v>72</v>
      </c>
      <c r="D27" s="231" t="s">
        <v>671</v>
      </c>
      <c r="E27" s="231"/>
      <c r="F27" s="231" t="s">
        <v>833</v>
      </c>
      <c r="G27" s="231" t="s">
        <v>647</v>
      </c>
      <c r="H27" s="231" t="s">
        <v>834</v>
      </c>
      <c r="I27" s="231" t="s">
        <v>925</v>
      </c>
      <c r="J27" s="231" t="s">
        <v>928</v>
      </c>
      <c r="K27" s="231" t="s">
        <v>927</v>
      </c>
      <c r="L27" s="231" t="s">
        <v>926</v>
      </c>
      <c r="M27" s="231" t="s">
        <v>835</v>
      </c>
    </row>
    <row r="28" spans="1:13" ht="51" x14ac:dyDescent="0.25">
      <c r="A28" s="231" t="s">
        <v>1012</v>
      </c>
      <c r="B28" s="237" t="s">
        <v>153</v>
      </c>
      <c r="C28" s="231" t="s">
        <v>72</v>
      </c>
      <c r="D28" s="231" t="s">
        <v>651</v>
      </c>
      <c r="E28" s="231" t="s">
        <v>836</v>
      </c>
      <c r="F28" s="231" t="s">
        <v>837</v>
      </c>
      <c r="G28" s="231" t="s">
        <v>652</v>
      </c>
      <c r="H28" s="231" t="s">
        <v>838</v>
      </c>
      <c r="I28" s="231" t="s">
        <v>1023</v>
      </c>
      <c r="J28" s="231" t="s">
        <v>1024</v>
      </c>
      <c r="K28" s="231" t="s">
        <v>998</v>
      </c>
      <c r="L28" s="231" t="s">
        <v>656</v>
      </c>
      <c r="M28" s="231" t="s">
        <v>839</v>
      </c>
    </row>
    <row r="29" spans="1:13" ht="140.25" customHeight="1" x14ac:dyDescent="0.25">
      <c r="A29" s="231" t="s">
        <v>1012</v>
      </c>
      <c r="B29" s="237" t="s">
        <v>153</v>
      </c>
      <c r="C29" s="231" t="s">
        <v>72</v>
      </c>
      <c r="D29" s="231" t="s">
        <v>651</v>
      </c>
      <c r="E29" s="231" t="s">
        <v>836</v>
      </c>
      <c r="F29" s="231" t="s">
        <v>840</v>
      </c>
      <c r="G29" s="231" t="s">
        <v>841</v>
      </c>
      <c r="H29" s="231" t="s">
        <v>842</v>
      </c>
      <c r="I29" s="231" t="s">
        <v>995</v>
      </c>
      <c r="J29" s="231" t="s">
        <v>996</v>
      </c>
      <c r="K29" s="231" t="s">
        <v>997</v>
      </c>
      <c r="L29" s="231" t="s">
        <v>843</v>
      </c>
      <c r="M29" s="231" t="s">
        <v>844</v>
      </c>
    </row>
    <row r="30" spans="1:13" ht="140.25" x14ac:dyDescent="0.25">
      <c r="A30" s="231" t="s">
        <v>1012</v>
      </c>
      <c r="B30" s="237" t="s">
        <v>153</v>
      </c>
      <c r="C30" s="231" t="s">
        <v>72</v>
      </c>
      <c r="D30" s="231" t="s">
        <v>651</v>
      </c>
      <c r="E30" s="231" t="s">
        <v>655</v>
      </c>
      <c r="F30" s="231" t="s">
        <v>845</v>
      </c>
      <c r="G30" s="231" t="s">
        <v>846</v>
      </c>
      <c r="H30" s="231" t="s">
        <v>847</v>
      </c>
      <c r="I30" s="231" t="s">
        <v>1028</v>
      </c>
      <c r="J30" s="231" t="s">
        <v>848</v>
      </c>
      <c r="K30" s="231" t="s">
        <v>849</v>
      </c>
      <c r="L30" s="231" t="s">
        <v>850</v>
      </c>
      <c r="M30" s="231" t="s">
        <v>851</v>
      </c>
    </row>
    <row r="31" spans="1:13" ht="114.75" x14ac:dyDescent="0.25">
      <c r="A31" s="231" t="s">
        <v>1012</v>
      </c>
      <c r="B31" s="237" t="s">
        <v>153</v>
      </c>
      <c r="C31" s="231" t="s">
        <v>73</v>
      </c>
      <c r="D31" s="231" t="s">
        <v>852</v>
      </c>
      <c r="E31" s="231" t="s">
        <v>853</v>
      </c>
      <c r="F31" s="231" t="s">
        <v>854</v>
      </c>
      <c r="G31" s="231" t="s">
        <v>855</v>
      </c>
      <c r="H31" s="231" t="s">
        <v>856</v>
      </c>
      <c r="I31" s="231" t="s">
        <v>857</v>
      </c>
      <c r="J31" s="231" t="s">
        <v>858</v>
      </c>
      <c r="K31" s="231" t="s">
        <v>859</v>
      </c>
      <c r="L31" s="231" t="s">
        <v>929</v>
      </c>
      <c r="M31" s="231" t="s">
        <v>860</v>
      </c>
    </row>
    <row r="32" spans="1:13" ht="38.25" x14ac:dyDescent="0.25">
      <c r="A32" s="231" t="s">
        <v>1012</v>
      </c>
      <c r="B32" s="237" t="s">
        <v>153</v>
      </c>
      <c r="C32" s="231" t="s">
        <v>73</v>
      </c>
      <c r="D32" s="231" t="s">
        <v>852</v>
      </c>
      <c r="E32" s="231" t="s">
        <v>853</v>
      </c>
      <c r="F32" s="231" t="s">
        <v>861</v>
      </c>
      <c r="G32" s="231" t="s">
        <v>862</v>
      </c>
      <c r="H32" s="231" t="s">
        <v>863</v>
      </c>
      <c r="I32" s="231" t="s">
        <v>864</v>
      </c>
      <c r="J32" s="231" t="s">
        <v>725</v>
      </c>
      <c r="K32" s="231" t="s">
        <v>725</v>
      </c>
      <c r="L32" s="231" t="s">
        <v>929</v>
      </c>
      <c r="M32" s="231" t="s">
        <v>860</v>
      </c>
    </row>
    <row r="33" spans="1:13" ht="88.5" customHeight="1" x14ac:dyDescent="0.25">
      <c r="A33" s="231" t="s">
        <v>1012</v>
      </c>
      <c r="B33" s="237" t="s">
        <v>153</v>
      </c>
      <c r="C33" s="231" t="s">
        <v>73</v>
      </c>
      <c r="D33" s="231" t="s">
        <v>102</v>
      </c>
      <c r="E33" s="231" t="s">
        <v>665</v>
      </c>
      <c r="F33" s="231" t="s">
        <v>865</v>
      </c>
      <c r="G33" s="231" t="s">
        <v>666</v>
      </c>
      <c r="H33" s="231" t="s">
        <v>866</v>
      </c>
      <c r="I33" s="231" t="s">
        <v>999</v>
      </c>
      <c r="J33" s="231" t="s">
        <v>1000</v>
      </c>
      <c r="K33" s="231"/>
      <c r="L33" s="231" t="s">
        <v>664</v>
      </c>
      <c r="M33" s="231" t="s">
        <v>867</v>
      </c>
    </row>
    <row r="34" spans="1:13" ht="89.25" x14ac:dyDescent="0.25">
      <c r="A34" s="231" t="s">
        <v>1012</v>
      </c>
      <c r="B34" s="237" t="s">
        <v>153</v>
      </c>
      <c r="C34" s="231" t="s">
        <v>73</v>
      </c>
      <c r="D34" s="231" t="s">
        <v>102</v>
      </c>
      <c r="E34" s="231" t="s">
        <v>868</v>
      </c>
      <c r="F34" s="231" t="s">
        <v>869</v>
      </c>
      <c r="G34" s="231" t="s">
        <v>668</v>
      </c>
      <c r="H34" s="231" t="s">
        <v>870</v>
      </c>
      <c r="I34" s="231" t="s">
        <v>871</v>
      </c>
      <c r="J34" s="231" t="s">
        <v>1029</v>
      </c>
      <c r="K34" s="231"/>
      <c r="L34" s="231" t="s">
        <v>664</v>
      </c>
      <c r="M34" s="231" t="s">
        <v>872</v>
      </c>
    </row>
    <row r="35" spans="1:13" ht="102" x14ac:dyDescent="0.25">
      <c r="A35" s="231" t="s">
        <v>1012</v>
      </c>
      <c r="B35" s="237" t="s">
        <v>153</v>
      </c>
      <c r="C35" s="231" t="s">
        <v>73</v>
      </c>
      <c r="D35" s="231" t="s">
        <v>102</v>
      </c>
      <c r="E35" s="231" t="s">
        <v>868</v>
      </c>
      <c r="F35" s="231" t="s">
        <v>873</v>
      </c>
      <c r="G35" s="231" t="s">
        <v>667</v>
      </c>
      <c r="H35" s="231" t="s">
        <v>874</v>
      </c>
      <c r="I35" s="231" t="s">
        <v>1025</v>
      </c>
      <c r="J35" s="231" t="s">
        <v>1026</v>
      </c>
      <c r="K35" s="231"/>
      <c r="L35" s="231" t="s">
        <v>664</v>
      </c>
      <c r="M35" s="231" t="s">
        <v>872</v>
      </c>
    </row>
    <row r="36" spans="1:13" ht="114.75" x14ac:dyDescent="0.25">
      <c r="A36" s="231" t="s">
        <v>1012</v>
      </c>
      <c r="B36" s="237" t="s">
        <v>153</v>
      </c>
      <c r="C36" s="231" t="s">
        <v>73</v>
      </c>
      <c r="D36" s="231" t="s">
        <v>693</v>
      </c>
      <c r="E36" s="231" t="s">
        <v>684</v>
      </c>
      <c r="F36" s="231" t="s">
        <v>875</v>
      </c>
      <c r="G36" s="231" t="s">
        <v>876</v>
      </c>
      <c r="H36" s="231" t="s">
        <v>877</v>
      </c>
      <c r="I36" s="231" t="s">
        <v>878</v>
      </c>
      <c r="J36" s="231" t="s">
        <v>1004</v>
      </c>
      <c r="K36" s="231" t="s">
        <v>879</v>
      </c>
      <c r="L36" s="238" t="s">
        <v>1003</v>
      </c>
      <c r="M36" s="231" t="s">
        <v>880</v>
      </c>
    </row>
    <row r="37" spans="1:13" ht="216.75" x14ac:dyDescent="0.25">
      <c r="A37" s="231" t="s">
        <v>1012</v>
      </c>
      <c r="B37" s="237" t="s">
        <v>153</v>
      </c>
      <c r="C37" s="231" t="s">
        <v>73</v>
      </c>
      <c r="D37" s="231" t="s">
        <v>693</v>
      </c>
      <c r="E37" s="231" t="s">
        <v>684</v>
      </c>
      <c r="F37" s="231" t="s">
        <v>881</v>
      </c>
      <c r="G37" s="231" t="s">
        <v>882</v>
      </c>
      <c r="H37" s="231" t="s">
        <v>883</v>
      </c>
      <c r="I37" s="231" t="s">
        <v>884</v>
      </c>
      <c r="J37" s="231" t="s">
        <v>1005</v>
      </c>
      <c r="K37" s="231" t="s">
        <v>725</v>
      </c>
      <c r="L37" s="231" t="s">
        <v>231</v>
      </c>
      <c r="M37" s="231" t="s">
        <v>885</v>
      </c>
    </row>
    <row r="38" spans="1:13" ht="105" customHeight="1" x14ac:dyDescent="0.25">
      <c r="A38" s="231" t="s">
        <v>1012</v>
      </c>
      <c r="B38" s="237" t="s">
        <v>153</v>
      </c>
      <c r="C38" s="231" t="s">
        <v>73</v>
      </c>
      <c r="D38" s="231" t="s">
        <v>693</v>
      </c>
      <c r="E38" s="231" t="s">
        <v>684</v>
      </c>
      <c r="F38" s="231" t="s">
        <v>886</v>
      </c>
      <c r="G38" s="231" t="s">
        <v>887</v>
      </c>
      <c r="H38" s="231" t="s">
        <v>888</v>
      </c>
      <c r="I38" s="231" t="s">
        <v>1027</v>
      </c>
      <c r="J38" s="231" t="s">
        <v>1006</v>
      </c>
      <c r="K38" s="231"/>
      <c r="L38" s="231" t="s">
        <v>1001</v>
      </c>
      <c r="M38" s="231" t="s">
        <v>889</v>
      </c>
    </row>
    <row r="39" spans="1:13" ht="76.5" x14ac:dyDescent="0.25">
      <c r="A39" s="231" t="s">
        <v>1012</v>
      </c>
      <c r="B39" s="237" t="s">
        <v>153</v>
      </c>
      <c r="C39" s="231" t="s">
        <v>73</v>
      </c>
      <c r="D39" s="231" t="s">
        <v>693</v>
      </c>
      <c r="E39" s="231" t="s">
        <v>890</v>
      </c>
      <c r="F39" s="231" t="s">
        <v>891</v>
      </c>
      <c r="G39" s="231" t="s">
        <v>679</v>
      </c>
      <c r="H39" s="231" t="s">
        <v>892</v>
      </c>
      <c r="I39" s="231" t="s">
        <v>893</v>
      </c>
      <c r="J39" s="231" t="s">
        <v>1008</v>
      </c>
      <c r="K39" s="231" t="s">
        <v>1007</v>
      </c>
      <c r="L39" s="231" t="s">
        <v>894</v>
      </c>
      <c r="M39" s="231" t="s">
        <v>895</v>
      </c>
    </row>
    <row r="40" spans="1:13" ht="67.5" customHeight="1" x14ac:dyDescent="0.25">
      <c r="A40" s="231" t="s">
        <v>1012</v>
      </c>
      <c r="B40" s="237" t="s">
        <v>153</v>
      </c>
      <c r="C40" s="231" t="s">
        <v>73</v>
      </c>
      <c r="D40" s="231" t="s">
        <v>693</v>
      </c>
      <c r="E40" s="231" t="s">
        <v>890</v>
      </c>
      <c r="F40" s="231" t="s">
        <v>896</v>
      </c>
      <c r="G40" s="231" t="s">
        <v>897</v>
      </c>
      <c r="H40" s="231" t="s">
        <v>678</v>
      </c>
      <c r="I40" s="231" t="s">
        <v>898</v>
      </c>
      <c r="J40" s="231" t="s">
        <v>899</v>
      </c>
      <c r="K40" s="231" t="s">
        <v>900</v>
      </c>
      <c r="L40" s="231" t="s">
        <v>1002</v>
      </c>
      <c r="M40" s="231" t="s">
        <v>901</v>
      </c>
    </row>
  </sheetData>
  <hyperlinks>
    <hyperlink ref="M25" r:id="rId1"/>
    <hyperlink ref="M7" r:id="rId2"/>
    <hyperlink ref="M20" r:id="rId3"/>
    <hyperlink ref="J16" display="Cities in the region are deeply divided socially and spatially and inequality is persistent. Although unsystematic, there is a strong correlation between income inequality and spatial fragmentation; they are mutually reinforcing and represent a challenge "/>
    <hyperlink ref="M17" r:id="rId4"/>
    <hyperlink ref="M26" r:id="rId5"/>
    <hyperlink ref="M16" r:id="rId6"/>
    <hyperlink ref="M27" r:id="rId7"/>
    <hyperlink ref="M29" r:id="rId8"/>
    <hyperlink ref="M31" r:id="rId9"/>
    <hyperlink ref="M34" r:id="rId10"/>
    <hyperlink ref="M35" r:id="rId11"/>
    <hyperlink ref="M40" r:id="rId12" display="http://data.uis.unesco.org/"/>
    <hyperlink ref="M3" r:id="rId13"/>
    <hyperlink ref="M4" r:id="rId14"/>
    <hyperlink ref="M5" r:id="rId15"/>
    <hyperlink ref="M6" r:id="rId16"/>
    <hyperlink ref="M8" r:id="rId17" display="http://www.fao.org/nr/water/aquastat/data/query/results.html"/>
    <hyperlink ref="M9" r:id="rId18" location="state:0"/>
    <hyperlink ref="M10" r:id="rId19" location="state:0"/>
    <hyperlink ref="M32" r:id="rId20"/>
    <hyperlink ref="M37" r:id="rId21"/>
    <hyperlink ref="M38" r:id="rId22" display="http://data.uis.unesco.org/"/>
    <hyperlink ref="M36" r:id="rId23" display="http://data.uis.unesco.org/"/>
    <hyperlink ref="M39" r:id="rId24"/>
    <hyperlink ref="M12" r:id="rId25"/>
    <hyperlink ref="M15" r:id="rId26" display="http://data.worldbank.org/indicator/SI.POV.NAHC, VU_SEV_PD_PHC_PovertyIndicators_CAR_2016"/>
    <hyperlink ref="M18" r:id="rId27"/>
    <hyperlink ref="M19" r:id="rId28"/>
    <hyperlink ref="M13" r:id="rId29"/>
    <hyperlink ref="M21" r:id="rId30"/>
    <hyperlink ref="M22" r:id="rId31"/>
  </hyperlinks>
  <pageMargins left="0.7" right="0.7" top="0.75" bottom="0.75" header="0.3" footer="0.3"/>
  <pageSetup orientation="portrait" horizontalDpi="4294967293" verticalDpi="0" r:id="rId3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pane ySplit="2" topLeftCell="A3" activePane="bottomLeft" state="frozen"/>
      <selection pane="bottomLeft" sqref="A1:H1"/>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50"/>
      <c r="B1" s="250"/>
      <c r="C1" s="250"/>
      <c r="D1" s="250"/>
      <c r="E1" s="250"/>
      <c r="F1" s="250"/>
      <c r="G1" s="250"/>
      <c r="H1" s="250"/>
    </row>
    <row r="2" spans="1:9" x14ac:dyDescent="0.25">
      <c r="A2" s="105" t="s">
        <v>75</v>
      </c>
      <c r="B2" s="105" t="s">
        <v>64</v>
      </c>
      <c r="C2" s="106" t="s">
        <v>368</v>
      </c>
      <c r="D2" s="106" t="s">
        <v>369</v>
      </c>
      <c r="E2" s="107" t="s">
        <v>370</v>
      </c>
      <c r="F2" s="107" t="s">
        <v>371</v>
      </c>
      <c r="G2" s="107" t="s">
        <v>372</v>
      </c>
      <c r="H2" s="107" t="s">
        <v>373</v>
      </c>
      <c r="I2" s="20"/>
    </row>
    <row r="3" spans="1:9" x14ac:dyDescent="0.25">
      <c r="A3" s="102" t="s">
        <v>1</v>
      </c>
      <c r="B3" s="102" t="s">
        <v>0</v>
      </c>
      <c r="C3" s="102" t="s">
        <v>376</v>
      </c>
      <c r="D3" s="102" t="s">
        <v>377</v>
      </c>
      <c r="E3" s="102" t="s">
        <v>378</v>
      </c>
      <c r="F3" s="102" t="s">
        <v>379</v>
      </c>
      <c r="G3" s="102" t="s">
        <v>380</v>
      </c>
      <c r="H3" s="102" t="s">
        <v>381</v>
      </c>
    </row>
    <row r="4" spans="1:9" x14ac:dyDescent="0.25">
      <c r="A4" s="102" t="s">
        <v>5</v>
      </c>
      <c r="B4" s="102" t="s">
        <v>4</v>
      </c>
      <c r="C4" s="102" t="s">
        <v>376</v>
      </c>
      <c r="D4" s="102" t="s">
        <v>377</v>
      </c>
      <c r="E4" s="102" t="s">
        <v>378</v>
      </c>
      <c r="F4" s="102" t="s">
        <v>379</v>
      </c>
      <c r="G4" s="102" t="s">
        <v>380</v>
      </c>
      <c r="H4" s="102" t="s">
        <v>381</v>
      </c>
    </row>
    <row r="5" spans="1:9" x14ac:dyDescent="0.25">
      <c r="A5" s="102" t="s">
        <v>7</v>
      </c>
      <c r="B5" s="102" t="s">
        <v>6</v>
      </c>
      <c r="C5" s="102" t="s">
        <v>376</v>
      </c>
      <c r="D5" s="102" t="s">
        <v>377</v>
      </c>
      <c r="E5" s="102" t="s">
        <v>378</v>
      </c>
      <c r="F5" s="102" t="s">
        <v>379</v>
      </c>
      <c r="G5" s="102" t="s">
        <v>380</v>
      </c>
      <c r="H5" s="102" t="s">
        <v>381</v>
      </c>
    </row>
    <row r="6" spans="1:9" x14ac:dyDescent="0.25">
      <c r="A6" s="102" t="s">
        <v>20</v>
      </c>
      <c r="B6" s="102" t="s">
        <v>19</v>
      </c>
      <c r="C6" s="102" t="s">
        <v>376</v>
      </c>
      <c r="D6" s="102" t="s">
        <v>375</v>
      </c>
      <c r="E6" s="102" t="s">
        <v>378</v>
      </c>
      <c r="F6" s="102" t="s">
        <v>379</v>
      </c>
      <c r="G6" s="102" t="s">
        <v>380</v>
      </c>
      <c r="H6" s="102" t="s">
        <v>381</v>
      </c>
    </row>
    <row r="7" spans="1:9" x14ac:dyDescent="0.25">
      <c r="A7" s="102" t="s">
        <v>22</v>
      </c>
      <c r="B7" s="102" t="s">
        <v>21</v>
      </c>
      <c r="C7" s="102" t="s">
        <v>376</v>
      </c>
      <c r="D7" s="102" t="s">
        <v>375</v>
      </c>
      <c r="E7" s="102" t="s">
        <v>378</v>
      </c>
      <c r="F7" s="102" t="s">
        <v>379</v>
      </c>
      <c r="G7" s="102" t="s">
        <v>380</v>
      </c>
      <c r="H7" s="102" t="s">
        <v>381</v>
      </c>
    </row>
    <row r="8" spans="1:9" x14ac:dyDescent="0.25">
      <c r="A8" s="102" t="s">
        <v>24</v>
      </c>
      <c r="B8" s="102" t="s">
        <v>23</v>
      </c>
      <c r="C8" s="102" t="s">
        <v>376</v>
      </c>
      <c r="D8" s="102" t="s">
        <v>375</v>
      </c>
      <c r="E8" s="102" t="s">
        <v>378</v>
      </c>
      <c r="F8" s="102" t="s">
        <v>379</v>
      </c>
      <c r="G8" s="102" t="s">
        <v>380</v>
      </c>
      <c r="H8" s="102" t="s">
        <v>381</v>
      </c>
    </row>
    <row r="9" spans="1:9" x14ac:dyDescent="0.25">
      <c r="A9" s="102" t="s">
        <v>30</v>
      </c>
      <c r="B9" s="102" t="s">
        <v>29</v>
      </c>
      <c r="C9" s="102" t="s">
        <v>376</v>
      </c>
      <c r="D9" s="102" t="s">
        <v>375</v>
      </c>
      <c r="E9" s="102" t="s">
        <v>378</v>
      </c>
      <c r="F9" s="102" t="s">
        <v>379</v>
      </c>
      <c r="G9" s="102" t="s">
        <v>380</v>
      </c>
      <c r="H9" s="102" t="s">
        <v>381</v>
      </c>
    </row>
    <row r="10" spans="1:9" x14ac:dyDescent="0.25">
      <c r="A10" s="102" t="s">
        <v>36</v>
      </c>
      <c r="B10" s="102" t="s">
        <v>35</v>
      </c>
      <c r="C10" s="102" t="s">
        <v>376</v>
      </c>
      <c r="D10" s="102" t="s">
        <v>374</v>
      </c>
      <c r="E10" s="102" t="s">
        <v>378</v>
      </c>
      <c r="F10" s="102" t="s">
        <v>379</v>
      </c>
      <c r="G10" s="102" t="s">
        <v>380</v>
      </c>
      <c r="H10" s="102" t="s">
        <v>381</v>
      </c>
    </row>
    <row r="11" spans="1:9" x14ac:dyDescent="0.25">
      <c r="A11" s="102" t="s">
        <v>40</v>
      </c>
      <c r="B11" s="102" t="s">
        <v>39</v>
      </c>
      <c r="C11" s="102" t="s">
        <v>376</v>
      </c>
      <c r="D11" s="102" t="s">
        <v>375</v>
      </c>
      <c r="E11" s="102" t="s">
        <v>378</v>
      </c>
      <c r="F11" s="102" t="s">
        <v>379</v>
      </c>
      <c r="G11" s="102" t="s">
        <v>380</v>
      </c>
      <c r="H11" s="102" t="s">
        <v>381</v>
      </c>
    </row>
    <row r="12" spans="1:9" x14ac:dyDescent="0.25">
      <c r="A12" s="102" t="s">
        <v>52</v>
      </c>
      <c r="B12" s="102" t="s">
        <v>51</v>
      </c>
      <c r="C12" s="102" t="s">
        <v>376</v>
      </c>
      <c r="D12" s="102" t="s">
        <v>377</v>
      </c>
      <c r="E12" s="102" t="s">
        <v>378</v>
      </c>
      <c r="F12" s="102" t="s">
        <v>379</v>
      </c>
      <c r="G12" s="102" t="s">
        <v>380</v>
      </c>
      <c r="H12" s="102" t="s">
        <v>381</v>
      </c>
    </row>
    <row r="13" spans="1:9" x14ac:dyDescent="0.25">
      <c r="A13" s="102" t="s">
        <v>54</v>
      </c>
      <c r="B13" s="102" t="s">
        <v>53</v>
      </c>
      <c r="C13" s="102" t="s">
        <v>376</v>
      </c>
      <c r="D13" s="102" t="s">
        <v>375</v>
      </c>
      <c r="E13" s="102" t="s">
        <v>378</v>
      </c>
      <c r="F13" s="102" t="s">
        <v>379</v>
      </c>
      <c r="G13" s="102" t="s">
        <v>380</v>
      </c>
      <c r="H13" s="102" t="s">
        <v>381</v>
      </c>
    </row>
    <row r="14" spans="1:9" x14ac:dyDescent="0.25">
      <c r="A14" s="102" t="s">
        <v>60</v>
      </c>
      <c r="B14" s="102" t="s">
        <v>59</v>
      </c>
      <c r="C14" s="102" t="s">
        <v>376</v>
      </c>
      <c r="D14" s="102" t="s">
        <v>377</v>
      </c>
      <c r="E14" s="102" t="s">
        <v>378</v>
      </c>
      <c r="F14" s="102" t="s">
        <v>379</v>
      </c>
      <c r="G14" s="102" t="s">
        <v>380</v>
      </c>
      <c r="H14" s="102" t="s">
        <v>381</v>
      </c>
    </row>
    <row r="15" spans="1:9" x14ac:dyDescent="0.25">
      <c r="A15" s="102" t="s">
        <v>56</v>
      </c>
      <c r="B15" s="102" t="s">
        <v>55</v>
      </c>
      <c r="C15" s="102" t="s">
        <v>376</v>
      </c>
      <c r="D15" s="102" t="s">
        <v>375</v>
      </c>
      <c r="E15" s="102" t="s">
        <v>378</v>
      </c>
      <c r="F15" s="102" t="s">
        <v>379</v>
      </c>
      <c r="G15" s="102" t="s">
        <v>380</v>
      </c>
      <c r="H15" s="102" t="s">
        <v>381</v>
      </c>
    </row>
    <row r="16" spans="1:9" x14ac:dyDescent="0.25">
      <c r="A16" s="102" t="s">
        <v>9</v>
      </c>
      <c r="B16" s="102" t="s">
        <v>8</v>
      </c>
      <c r="C16" s="102" t="s">
        <v>376</v>
      </c>
      <c r="D16" s="102" t="s">
        <v>375</v>
      </c>
      <c r="E16" s="102" t="s">
        <v>378</v>
      </c>
      <c r="F16" s="102" t="s">
        <v>379</v>
      </c>
      <c r="G16" s="102" t="s">
        <v>380</v>
      </c>
      <c r="H16" s="102" t="s">
        <v>386</v>
      </c>
    </row>
    <row r="17" spans="1:8" x14ac:dyDescent="0.25">
      <c r="A17" s="102" t="s">
        <v>18</v>
      </c>
      <c r="B17" s="102" t="s">
        <v>17</v>
      </c>
      <c r="C17" s="102" t="s">
        <v>376</v>
      </c>
      <c r="D17" s="102" t="s">
        <v>375</v>
      </c>
      <c r="E17" s="102" t="s">
        <v>378</v>
      </c>
      <c r="F17" s="102" t="s">
        <v>379</v>
      </c>
      <c r="G17" s="102" t="s">
        <v>380</v>
      </c>
      <c r="H17" s="102" t="s">
        <v>386</v>
      </c>
    </row>
    <row r="18" spans="1:8" x14ac:dyDescent="0.25">
      <c r="A18" s="102" t="s">
        <v>32</v>
      </c>
      <c r="B18" s="102" t="s">
        <v>31</v>
      </c>
      <c r="C18" s="102" t="s">
        <v>376</v>
      </c>
      <c r="D18" s="102" t="s">
        <v>384</v>
      </c>
      <c r="E18" s="102" t="s">
        <v>378</v>
      </c>
      <c r="F18" s="102" t="s">
        <v>379</v>
      </c>
      <c r="G18" s="102" t="s">
        <v>380</v>
      </c>
      <c r="H18" s="102" t="s">
        <v>386</v>
      </c>
    </row>
    <row r="19" spans="1:8" x14ac:dyDescent="0.25">
      <c r="A19" s="102" t="s">
        <v>38</v>
      </c>
      <c r="B19" s="102" t="s">
        <v>37</v>
      </c>
      <c r="C19" s="102" t="s">
        <v>376</v>
      </c>
      <c r="D19" s="102" t="s">
        <v>384</v>
      </c>
      <c r="E19" s="102" t="s">
        <v>378</v>
      </c>
      <c r="F19" s="102" t="s">
        <v>379</v>
      </c>
      <c r="G19" s="102" t="s">
        <v>380</v>
      </c>
      <c r="H19" s="102" t="s">
        <v>386</v>
      </c>
    </row>
    <row r="20" spans="1:8" x14ac:dyDescent="0.25">
      <c r="A20" s="102" t="s">
        <v>42</v>
      </c>
      <c r="B20" s="102" t="s">
        <v>41</v>
      </c>
      <c r="C20" s="102" t="s">
        <v>376</v>
      </c>
      <c r="D20" s="102" t="s">
        <v>375</v>
      </c>
      <c r="E20" s="102" t="s">
        <v>378</v>
      </c>
      <c r="F20" s="102" t="s">
        <v>379</v>
      </c>
      <c r="G20" s="102" t="s">
        <v>380</v>
      </c>
      <c r="H20" s="102" t="s">
        <v>386</v>
      </c>
    </row>
    <row r="21" spans="1:8" x14ac:dyDescent="0.25">
      <c r="A21" s="102" t="s">
        <v>44</v>
      </c>
      <c r="B21" s="102" t="s">
        <v>43</v>
      </c>
      <c r="C21" s="102" t="s">
        <v>376</v>
      </c>
      <c r="D21" s="102" t="s">
        <v>384</v>
      </c>
      <c r="E21" s="102" t="s">
        <v>378</v>
      </c>
      <c r="F21" s="102" t="s">
        <v>379</v>
      </c>
      <c r="G21" s="102" t="s">
        <v>380</v>
      </c>
      <c r="H21" s="102" t="s">
        <v>386</v>
      </c>
    </row>
    <row r="22" spans="1:8" x14ac:dyDescent="0.25">
      <c r="A22" s="102" t="s">
        <v>46</v>
      </c>
      <c r="B22" s="102" t="s">
        <v>45</v>
      </c>
      <c r="C22" s="102" t="s">
        <v>376</v>
      </c>
      <c r="D22" s="102" t="s">
        <v>375</v>
      </c>
      <c r="E22" s="102" t="s">
        <v>378</v>
      </c>
      <c r="F22" s="102" t="s">
        <v>379</v>
      </c>
      <c r="G22" s="102" t="s">
        <v>380</v>
      </c>
      <c r="H22" s="102" t="s">
        <v>386</v>
      </c>
    </row>
    <row r="23" spans="1:8" x14ac:dyDescent="0.25">
      <c r="A23" s="102" t="s">
        <v>28</v>
      </c>
      <c r="B23" s="102" t="s">
        <v>27</v>
      </c>
      <c r="C23" s="102" t="s">
        <v>376</v>
      </c>
      <c r="D23" s="102" t="s">
        <v>384</v>
      </c>
      <c r="E23" s="102" t="s">
        <v>378</v>
      </c>
      <c r="F23" s="102" t="s">
        <v>379</v>
      </c>
      <c r="G23" s="102" t="s">
        <v>380</v>
      </c>
      <c r="H23" s="102" t="s">
        <v>386</v>
      </c>
    </row>
    <row r="24" spans="1:8" x14ac:dyDescent="0.25">
      <c r="A24" s="102" t="s">
        <v>3</v>
      </c>
      <c r="B24" s="102" t="s">
        <v>2</v>
      </c>
      <c r="C24" s="102" t="s">
        <v>376</v>
      </c>
      <c r="D24" s="102" t="s">
        <v>375</v>
      </c>
      <c r="E24" s="102" t="s">
        <v>378</v>
      </c>
      <c r="F24" s="102" t="s">
        <v>382</v>
      </c>
      <c r="G24" s="102" t="s">
        <v>380</v>
      </c>
      <c r="H24" s="102" t="s">
        <v>383</v>
      </c>
    </row>
    <row r="25" spans="1:8" x14ac:dyDescent="0.25">
      <c r="A25" s="102" t="s">
        <v>442</v>
      </c>
      <c r="B25" s="102" t="s">
        <v>10</v>
      </c>
      <c r="C25" s="102" t="s">
        <v>376</v>
      </c>
      <c r="D25" s="102" t="s">
        <v>384</v>
      </c>
      <c r="E25" s="102" t="s">
        <v>378</v>
      </c>
      <c r="F25" s="102" t="s">
        <v>379</v>
      </c>
      <c r="G25" s="102" t="s">
        <v>380</v>
      </c>
      <c r="H25" s="102" t="s">
        <v>383</v>
      </c>
    </row>
    <row r="26" spans="1:8" x14ac:dyDescent="0.25">
      <c r="A26" s="102" t="s">
        <v>12</v>
      </c>
      <c r="B26" s="102" t="s">
        <v>11</v>
      </c>
      <c r="C26" s="102" t="s">
        <v>376</v>
      </c>
      <c r="D26" s="102" t="s">
        <v>375</v>
      </c>
      <c r="E26" s="102" t="s">
        <v>378</v>
      </c>
      <c r="F26" s="102" t="s">
        <v>382</v>
      </c>
      <c r="G26" s="102" t="s">
        <v>380</v>
      </c>
      <c r="H26" s="102" t="s">
        <v>383</v>
      </c>
    </row>
    <row r="27" spans="1:8" x14ac:dyDescent="0.25">
      <c r="A27" s="102" t="s">
        <v>14</v>
      </c>
      <c r="B27" s="102" t="s">
        <v>13</v>
      </c>
      <c r="C27" s="102" t="s">
        <v>376</v>
      </c>
      <c r="D27" s="102" t="s">
        <v>385</v>
      </c>
      <c r="E27" s="102" t="s">
        <v>378</v>
      </c>
      <c r="F27" s="102" t="s">
        <v>382</v>
      </c>
      <c r="G27" s="102" t="s">
        <v>380</v>
      </c>
      <c r="H27" s="102" t="s">
        <v>383</v>
      </c>
    </row>
    <row r="28" spans="1:8" x14ac:dyDescent="0.25">
      <c r="A28" s="102" t="s">
        <v>16</v>
      </c>
      <c r="B28" s="102" t="s">
        <v>15</v>
      </c>
      <c r="C28" s="102" t="s">
        <v>376</v>
      </c>
      <c r="D28" s="102" t="s">
        <v>375</v>
      </c>
      <c r="E28" s="102" t="s">
        <v>378</v>
      </c>
      <c r="F28" s="102" t="s">
        <v>382</v>
      </c>
      <c r="G28" s="102" t="s">
        <v>380</v>
      </c>
      <c r="H28" s="102" t="s">
        <v>383</v>
      </c>
    </row>
    <row r="29" spans="1:8" x14ac:dyDescent="0.25">
      <c r="A29" s="102" t="s">
        <v>26</v>
      </c>
      <c r="B29" s="102" t="s">
        <v>25</v>
      </c>
      <c r="C29" s="102" t="s">
        <v>376</v>
      </c>
      <c r="D29" s="102" t="s">
        <v>375</v>
      </c>
      <c r="E29" s="102" t="s">
        <v>378</v>
      </c>
      <c r="F29" s="102" t="s">
        <v>379</v>
      </c>
      <c r="G29" s="102" t="s">
        <v>380</v>
      </c>
      <c r="H29" s="102" t="s">
        <v>383</v>
      </c>
    </row>
    <row r="30" spans="1:8" x14ac:dyDescent="0.25">
      <c r="A30" s="102" t="s">
        <v>34</v>
      </c>
      <c r="B30" s="102" t="s">
        <v>33</v>
      </c>
      <c r="C30" s="102" t="s">
        <v>376</v>
      </c>
      <c r="D30" s="102" t="s">
        <v>384</v>
      </c>
      <c r="E30" s="102" t="s">
        <v>378</v>
      </c>
      <c r="F30" s="102" t="s">
        <v>382</v>
      </c>
      <c r="G30" s="102" t="s">
        <v>380</v>
      </c>
      <c r="H30" s="102" t="s">
        <v>383</v>
      </c>
    </row>
    <row r="31" spans="1:8" x14ac:dyDescent="0.25">
      <c r="A31" s="102" t="s">
        <v>50</v>
      </c>
      <c r="B31" s="102" t="s">
        <v>49</v>
      </c>
      <c r="C31" s="102" t="s">
        <v>376</v>
      </c>
      <c r="D31" s="102" t="s">
        <v>375</v>
      </c>
      <c r="E31" s="102" t="s">
        <v>378</v>
      </c>
      <c r="F31" s="102" t="s">
        <v>382</v>
      </c>
      <c r="G31" s="102" t="s">
        <v>380</v>
      </c>
      <c r="H31" s="102" t="s">
        <v>383</v>
      </c>
    </row>
    <row r="32" spans="1:8" x14ac:dyDescent="0.25">
      <c r="A32" s="102" t="s">
        <v>48</v>
      </c>
      <c r="B32" s="102" t="s">
        <v>47</v>
      </c>
      <c r="C32" s="102" t="s">
        <v>376</v>
      </c>
      <c r="D32" s="102" t="s">
        <v>384</v>
      </c>
      <c r="E32" s="102" t="s">
        <v>378</v>
      </c>
      <c r="F32" s="102" t="s">
        <v>382</v>
      </c>
      <c r="G32" s="102" t="s">
        <v>380</v>
      </c>
      <c r="H32" s="102" t="s">
        <v>383</v>
      </c>
    </row>
    <row r="33" spans="1:8" x14ac:dyDescent="0.25">
      <c r="A33" s="102" t="s">
        <v>58</v>
      </c>
      <c r="B33" s="102" t="s">
        <v>57</v>
      </c>
      <c r="C33" s="102" t="s">
        <v>376</v>
      </c>
      <c r="D33" s="102" t="s">
        <v>375</v>
      </c>
      <c r="E33" s="102" t="s">
        <v>378</v>
      </c>
      <c r="F33" s="102" t="s">
        <v>382</v>
      </c>
      <c r="G33" s="102" t="s">
        <v>380</v>
      </c>
      <c r="H33" s="102" t="s">
        <v>383</v>
      </c>
    </row>
    <row r="34" spans="1:8" x14ac:dyDescent="0.25">
      <c r="A34" s="102" t="s">
        <v>62</v>
      </c>
      <c r="B34" s="102" t="s">
        <v>61</v>
      </c>
      <c r="C34" s="102" t="s">
        <v>376</v>
      </c>
      <c r="D34" s="102" t="s">
        <v>377</v>
      </c>
      <c r="E34" s="102" t="s">
        <v>378</v>
      </c>
      <c r="F34" s="102" t="s">
        <v>382</v>
      </c>
      <c r="G34" s="102" t="s">
        <v>380</v>
      </c>
      <c r="H34" s="102" t="s">
        <v>383</v>
      </c>
    </row>
    <row r="35" spans="1:8" x14ac:dyDescent="0.25">
      <c r="A35" s="102" t="s">
        <v>443</v>
      </c>
      <c r="B35" s="102" t="s">
        <v>63</v>
      </c>
      <c r="C35" s="102" t="s">
        <v>376</v>
      </c>
      <c r="D35" s="102" t="s">
        <v>375</v>
      </c>
      <c r="E35" s="102" t="s">
        <v>378</v>
      </c>
      <c r="F35" s="102" t="s">
        <v>382</v>
      </c>
      <c r="G35" s="102" t="s">
        <v>380</v>
      </c>
      <c r="H35" s="102" t="s">
        <v>383</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70.42578125" customWidth="1"/>
    <col min="2" max="2" width="24" customWidth="1"/>
  </cols>
  <sheetData>
    <row r="1" spans="1:2" ht="29.25" customHeight="1" x14ac:dyDescent="0.35">
      <c r="A1" s="45" t="s">
        <v>150</v>
      </c>
      <c r="B1" s="245" t="s">
        <v>117</v>
      </c>
    </row>
    <row r="2" spans="1:2" s="4" customFormat="1" ht="16.5" customHeight="1" x14ac:dyDescent="0.25">
      <c r="A2" s="27"/>
      <c r="B2" s="245"/>
    </row>
    <row r="3" spans="1:2" s="4" customFormat="1" ht="10.5" customHeight="1" x14ac:dyDescent="0.25">
      <c r="A3" s="22"/>
      <c r="B3" s="23"/>
    </row>
    <row r="4" spans="1:2" x14ac:dyDescent="0.25">
      <c r="A4" s="114" t="s">
        <v>116</v>
      </c>
      <c r="B4" s="24"/>
    </row>
    <row r="5" spans="1:2" ht="18.75" customHeight="1" x14ac:dyDescent="0.25">
      <c r="A5" s="115" t="s">
        <v>118</v>
      </c>
      <c r="B5" s="25" t="s">
        <v>1031</v>
      </c>
    </row>
    <row r="6" spans="1:2" ht="18.75" customHeight="1" x14ac:dyDescent="0.25">
      <c r="A6" s="115" t="s">
        <v>152</v>
      </c>
      <c r="B6" s="25" t="s">
        <v>151</v>
      </c>
    </row>
    <row r="7" spans="1:2" ht="18.75" customHeight="1" x14ac:dyDescent="0.25">
      <c r="A7" s="115" t="s">
        <v>119</v>
      </c>
      <c r="B7" s="25" t="s">
        <v>78</v>
      </c>
    </row>
    <row r="8" spans="1:2" ht="18.75" customHeight="1" x14ac:dyDescent="0.25">
      <c r="A8" s="115" t="s">
        <v>120</v>
      </c>
      <c r="B8" s="25" t="s">
        <v>153</v>
      </c>
    </row>
    <row r="9" spans="1:2" s="4" customFormat="1" ht="18.75" customHeight="1" x14ac:dyDescent="0.25">
      <c r="A9" s="115" t="s">
        <v>366</v>
      </c>
      <c r="B9" s="26" t="s">
        <v>366</v>
      </c>
    </row>
    <row r="10" spans="1:2" s="4" customFormat="1" ht="18.75" customHeight="1" x14ac:dyDescent="0.25">
      <c r="A10" s="115" t="s">
        <v>570</v>
      </c>
      <c r="B10" s="26" t="s">
        <v>570</v>
      </c>
    </row>
    <row r="11" spans="1:2" s="4" customFormat="1" ht="18.75" customHeight="1" x14ac:dyDescent="0.25">
      <c r="A11" s="115" t="s">
        <v>571</v>
      </c>
      <c r="B11" s="26" t="s">
        <v>571</v>
      </c>
    </row>
    <row r="12" spans="1:2" s="4" customFormat="1" ht="18.75" customHeight="1" x14ac:dyDescent="0.25">
      <c r="A12" s="115" t="s">
        <v>572</v>
      </c>
      <c r="B12" s="26" t="s">
        <v>572</v>
      </c>
    </row>
    <row r="13" spans="1:2" s="4" customFormat="1" ht="18.75" customHeight="1" x14ac:dyDescent="0.25">
      <c r="A13" s="115" t="s">
        <v>591</v>
      </c>
      <c r="B13" s="26" t="s">
        <v>592</v>
      </c>
    </row>
    <row r="14" spans="1:2" ht="18.75" customHeight="1" x14ac:dyDescent="0.25">
      <c r="A14" s="115" t="s">
        <v>902</v>
      </c>
      <c r="B14" s="25" t="s">
        <v>367</v>
      </c>
    </row>
    <row r="15" spans="1:2" s="4" customFormat="1" ht="18.75" customHeight="1" x14ac:dyDescent="0.25">
      <c r="A15" s="115" t="s">
        <v>903</v>
      </c>
      <c r="B15" s="25" t="s">
        <v>367</v>
      </c>
    </row>
    <row r="16" spans="1:2" ht="18.75" customHeight="1" x14ac:dyDescent="0.25">
      <c r="A16" s="115" t="s">
        <v>387</v>
      </c>
      <c r="B16" s="25" t="s">
        <v>387</v>
      </c>
    </row>
  </sheetData>
  <mergeCells count="1">
    <mergeCell ref="B1:B2"/>
  </mergeCells>
  <hyperlinks>
    <hyperlink ref="A4" location="Home!A1" display="(home)"/>
    <hyperlink ref="B5" location="'INFORM 2017'!A1" display="INFORM 2017 (a-z)"/>
    <hyperlink ref="B6" location="'Hazard &amp; Exposure'!A1" display="Hazard &amp; Exposure"/>
    <hyperlink ref="B7" location="Vulnerability!A1" display="Vulnerability"/>
    <hyperlink ref="B8" location="'Lack of Coping Capacity'!A1" display="Lack of Coping Capacity"/>
    <hyperlink ref="B14" location="'LAC Indicator Metadata'!A1" display="Indicator Metadata"/>
    <hyperlink ref="B9" location="'Indicator Data'!A1" display="Indicator Data"/>
    <hyperlink ref="B16" location="Regions!A1" display="Regions!A1"/>
    <hyperlink ref="B12" location="'Indicator Data imputation'!A1" display="Indicator Data"/>
    <hyperlink ref="B10" location="'Indicator Date'!A1" display="'Indicator Date'!A1"/>
    <hyperlink ref="B11" location="'Indicator Source'!A1" display="'Indicator Source'!A1"/>
    <hyperlink ref="B13" location="'INFORM Reliability Index'!A1" display="'INFORM Reliability Index'!A1"/>
    <hyperlink ref="B15" location="'Global Indicator Metadata'!A1" display="Indicator Metadat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39"/>
  <sheetViews>
    <sheetView showGridLines="0" zoomScale="84" zoomScaleNormal="84" workbookViewId="0">
      <pane xSplit="3" ySplit="3" topLeftCell="N4" activePane="bottomRight" state="frozen"/>
      <selection pane="topRight" activeCell="C1" sqref="C1"/>
      <selection pane="bottomLeft" activeCell="A4" sqref="A4"/>
      <selection pane="bottomRight" sqref="A1:AU1"/>
    </sheetView>
  </sheetViews>
  <sheetFormatPr defaultColWidth="9.140625" defaultRowHeight="15" x14ac:dyDescent="0.25"/>
  <cols>
    <col min="1" max="1" width="18.5703125" style="3" customWidth="1"/>
    <col min="2" max="2" width="25.7109375" style="3" bestFit="1" customWidth="1"/>
    <col min="3" max="3" width="9.140625" style="3"/>
    <col min="4" max="38" width="7.85546875" style="3" customWidth="1"/>
    <col min="39" max="39" width="6.85546875" style="3" customWidth="1"/>
    <col min="40" max="40" width="10.5703125" style="3" customWidth="1"/>
    <col min="41" max="41" width="2.85546875" style="3" customWidth="1"/>
    <col min="42" max="42" width="8" style="3" customWidth="1"/>
    <col min="43" max="43" width="9.140625" style="3"/>
    <col min="44" max="44" width="9.140625" style="215"/>
    <col min="45" max="45" width="3.7109375" style="3" customWidth="1"/>
    <col min="46" max="46" width="8.85546875" style="199" customWidth="1"/>
    <col min="47" max="47" width="8" style="215" customWidth="1"/>
    <col min="48" max="16384" width="9.140625" style="3"/>
  </cols>
  <sheetData>
    <row r="1" spans="1:47" s="256" customFormat="1" ht="15.75" customHeight="1" x14ac:dyDescent="0.3">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row>
    <row r="2" spans="1:47" s="2" customFormat="1" ht="113.25" customHeight="1" thickBot="1" x14ac:dyDescent="0.35">
      <c r="A2" s="116" t="s">
        <v>594</v>
      </c>
      <c r="B2" s="116" t="s">
        <v>75</v>
      </c>
      <c r="C2" s="42" t="s">
        <v>64</v>
      </c>
      <c r="D2" s="28" t="s">
        <v>959</v>
      </c>
      <c r="E2" s="28" t="s">
        <v>185</v>
      </c>
      <c r="F2" s="28" t="s">
        <v>188</v>
      </c>
      <c r="G2" s="28" t="s">
        <v>674</v>
      </c>
      <c r="H2" s="29" t="s">
        <v>70</v>
      </c>
      <c r="I2" s="28" t="s">
        <v>699</v>
      </c>
      <c r="J2" s="28" t="s">
        <v>670</v>
      </c>
      <c r="K2" s="28" t="s">
        <v>960</v>
      </c>
      <c r="L2" s="169" t="s">
        <v>71</v>
      </c>
      <c r="M2" s="30" t="s">
        <v>444</v>
      </c>
      <c r="N2" s="31" t="s">
        <v>110</v>
      </c>
      <c r="O2" s="31" t="s">
        <v>89</v>
      </c>
      <c r="P2" s="31" t="s">
        <v>675</v>
      </c>
      <c r="Q2" s="32" t="s">
        <v>170</v>
      </c>
      <c r="R2" s="31" t="s">
        <v>88</v>
      </c>
      <c r="S2" s="33" t="s">
        <v>149</v>
      </c>
      <c r="T2" s="33" t="s">
        <v>95</v>
      </c>
      <c r="U2" s="33" t="s">
        <v>639</v>
      </c>
      <c r="V2" s="33" t="s">
        <v>96</v>
      </c>
      <c r="W2" s="33" t="s">
        <v>97</v>
      </c>
      <c r="X2" s="34" t="s">
        <v>108</v>
      </c>
      <c r="Y2" s="32" t="s">
        <v>98</v>
      </c>
      <c r="Z2" s="35" t="s">
        <v>74</v>
      </c>
      <c r="AA2" s="36" t="s">
        <v>99</v>
      </c>
      <c r="AB2" s="36" t="s">
        <v>100</v>
      </c>
      <c r="AC2" s="36" t="s">
        <v>671</v>
      </c>
      <c r="AD2" s="36" t="s">
        <v>651</v>
      </c>
      <c r="AE2" s="37" t="s">
        <v>72</v>
      </c>
      <c r="AF2" s="36" t="s">
        <v>76</v>
      </c>
      <c r="AG2" s="36" t="s">
        <v>101</v>
      </c>
      <c r="AH2" s="36" t="s">
        <v>102</v>
      </c>
      <c r="AI2" s="36" t="s">
        <v>693</v>
      </c>
      <c r="AJ2" s="37" t="s">
        <v>73</v>
      </c>
      <c r="AK2" s="38" t="s">
        <v>402</v>
      </c>
      <c r="AL2" s="39" t="s">
        <v>446</v>
      </c>
      <c r="AM2" s="216" t="s">
        <v>441</v>
      </c>
      <c r="AN2" s="217" t="s">
        <v>905</v>
      </c>
      <c r="AO2" s="217"/>
      <c r="AP2" s="218" t="s">
        <v>973</v>
      </c>
      <c r="AQ2" s="218" t="s">
        <v>974</v>
      </c>
      <c r="AR2" s="218" t="s">
        <v>908</v>
      </c>
      <c r="AS2" s="218"/>
      <c r="AT2" s="219" t="s">
        <v>977</v>
      </c>
      <c r="AU2" s="218" t="s">
        <v>978</v>
      </c>
    </row>
    <row r="3" spans="1:47" s="2" customFormat="1" ht="15" customHeight="1" thickTop="1" thickBot="1" x14ac:dyDescent="0.35">
      <c r="B3" s="117"/>
      <c r="C3" s="43"/>
      <c r="D3" s="44" t="s">
        <v>395</v>
      </c>
      <c r="E3" s="44" t="s">
        <v>395</v>
      </c>
      <c r="F3" s="44" t="s">
        <v>395</v>
      </c>
      <c r="G3" s="44" t="s">
        <v>395</v>
      </c>
      <c r="H3" s="44" t="s">
        <v>395</v>
      </c>
      <c r="I3" s="44" t="s">
        <v>395</v>
      </c>
      <c r="J3" s="44" t="s">
        <v>395</v>
      </c>
      <c r="K3" s="44" t="s">
        <v>395</v>
      </c>
      <c r="L3" s="44" t="s">
        <v>395</v>
      </c>
      <c r="M3" s="44" t="s">
        <v>395</v>
      </c>
      <c r="N3" s="44" t="s">
        <v>395</v>
      </c>
      <c r="O3" s="44" t="s">
        <v>395</v>
      </c>
      <c r="P3" s="44" t="s">
        <v>395</v>
      </c>
      <c r="Q3" s="44" t="s">
        <v>395</v>
      </c>
      <c r="R3" s="44" t="s">
        <v>395</v>
      </c>
      <c r="S3" s="44" t="s">
        <v>395</v>
      </c>
      <c r="T3" s="44" t="s">
        <v>395</v>
      </c>
      <c r="U3" s="44" t="s">
        <v>395</v>
      </c>
      <c r="V3" s="44" t="s">
        <v>395</v>
      </c>
      <c r="W3" s="44" t="s">
        <v>395</v>
      </c>
      <c r="X3" s="44" t="s">
        <v>395</v>
      </c>
      <c r="Y3" s="44" t="s">
        <v>395</v>
      </c>
      <c r="Z3" s="44" t="s">
        <v>395</v>
      </c>
      <c r="AA3" s="44" t="s">
        <v>395</v>
      </c>
      <c r="AB3" s="44" t="s">
        <v>395</v>
      </c>
      <c r="AC3" s="44" t="s">
        <v>395</v>
      </c>
      <c r="AD3" s="44" t="s">
        <v>395</v>
      </c>
      <c r="AE3" s="44" t="s">
        <v>395</v>
      </c>
      <c r="AF3" s="44" t="s">
        <v>395</v>
      </c>
      <c r="AG3" s="44" t="s">
        <v>395</v>
      </c>
      <c r="AH3" s="44" t="s">
        <v>395</v>
      </c>
      <c r="AI3" s="44" t="s">
        <v>395</v>
      </c>
      <c r="AJ3" s="44" t="s">
        <v>395</v>
      </c>
      <c r="AK3" s="44" t="s">
        <v>395</v>
      </c>
      <c r="AL3" s="44" t="s">
        <v>395</v>
      </c>
      <c r="AM3" s="44" t="s">
        <v>700</v>
      </c>
      <c r="AN3" s="44" t="s">
        <v>395</v>
      </c>
      <c r="AO3" s="44"/>
      <c r="AP3" s="44" t="s">
        <v>975</v>
      </c>
      <c r="AQ3" s="44" t="s">
        <v>909</v>
      </c>
      <c r="AR3" s="222" t="s">
        <v>910</v>
      </c>
      <c r="AS3" s="44"/>
      <c r="AT3" s="220" t="s">
        <v>976</v>
      </c>
      <c r="AU3" s="222" t="s">
        <v>909</v>
      </c>
    </row>
    <row r="4" spans="1:47" ht="15.75" thickTop="1" x14ac:dyDescent="0.25">
      <c r="A4" s="3" t="str">
        <f>VLOOKUP(C4,Regions!B$3:H$35,7,FALSE)</f>
        <v>Caribbean</v>
      </c>
      <c r="B4" s="119" t="s">
        <v>1</v>
      </c>
      <c r="C4" s="102" t="s">
        <v>0</v>
      </c>
      <c r="D4" s="141">
        <f>'Hazard &amp; Exposure'!AZ3</f>
        <v>0.4</v>
      </c>
      <c r="E4" s="141">
        <f>'Hazard &amp; Exposure'!AX3</f>
        <v>0.1</v>
      </c>
      <c r="F4" s="141">
        <f>'Hazard &amp; Exposure'!BA3</f>
        <v>8.5</v>
      </c>
      <c r="G4" s="141">
        <f>'Hazard &amp; Exposure'!BG3</f>
        <v>1</v>
      </c>
      <c r="H4" s="40">
        <f>'Hazard &amp; Exposure'!BH3</f>
        <v>3.6</v>
      </c>
      <c r="I4" s="141">
        <f>'Hazard &amp; Exposure'!BO3</f>
        <v>0.7</v>
      </c>
      <c r="J4" s="141">
        <f>'Hazard &amp; Exposure'!BR3</f>
        <v>3</v>
      </c>
      <c r="K4" s="141">
        <f>'Hazard &amp; Exposure'!BV3</f>
        <v>2.5</v>
      </c>
      <c r="L4" s="40">
        <f>'Hazard &amp; Exposure'!BW3</f>
        <v>2.1</v>
      </c>
      <c r="M4" s="41">
        <f t="shared" ref="M4:M36" si="0">ROUND((10-GEOMEAN(((10-H4)/10*9+1),((10-L4)/10*9+1)))/9*10,1)</f>
        <v>2.9</v>
      </c>
      <c r="N4" s="140">
        <f>Vulnerability!H3</f>
        <v>3.4</v>
      </c>
      <c r="O4" s="138">
        <f>Vulnerability!L3</f>
        <v>5.8</v>
      </c>
      <c r="P4" s="138">
        <f>Vulnerability!P3</f>
        <v>2</v>
      </c>
      <c r="Q4" s="40">
        <f>Vulnerability!Q3</f>
        <v>3.7</v>
      </c>
      <c r="R4" s="138">
        <f>Vulnerability!V3</f>
        <v>1.2</v>
      </c>
      <c r="S4" s="137">
        <f>Vulnerability!Z3</f>
        <v>0.8</v>
      </c>
      <c r="T4" s="137">
        <f>Vulnerability!AE3</f>
        <v>3.2</v>
      </c>
      <c r="U4" s="137">
        <f>Vulnerability!AH3</f>
        <v>1.8</v>
      </c>
      <c r="V4" s="137">
        <f>Vulnerability!AM3</f>
        <v>0</v>
      </c>
      <c r="W4" s="137">
        <f>Vulnerability!AU3</f>
        <v>3.8</v>
      </c>
      <c r="X4" s="138">
        <f>Vulnerability!AV3</f>
        <v>2</v>
      </c>
      <c r="Y4" s="40">
        <f>Vulnerability!AW3</f>
        <v>1.6</v>
      </c>
      <c r="Z4" s="41">
        <f t="shared" ref="Z4:Z36" si="1">ROUND((10-GEOMEAN(((10-Q4)/10*9+1),((10-Y4)/10*9+1)))/9*10,1)</f>
        <v>2.7</v>
      </c>
      <c r="AA4" s="139">
        <f>'Lack of Coping Capacity'!E3</f>
        <v>7.2</v>
      </c>
      <c r="AB4" s="136">
        <f>'Lack of Coping Capacity'!H3</f>
        <v>5.2</v>
      </c>
      <c r="AC4" s="136" t="str">
        <f>'Lack of Coping Capacity'!J3</f>
        <v>x</v>
      </c>
      <c r="AD4" s="136">
        <f>'Lack of Coping Capacity'!O3</f>
        <v>1.4</v>
      </c>
      <c r="AE4" s="40">
        <f>'Lack of Coping Capacity'!P3</f>
        <v>5</v>
      </c>
      <c r="AF4" s="136">
        <f>'Lack of Coping Capacity'!T3</f>
        <v>4.2</v>
      </c>
      <c r="AG4" s="136">
        <f>'Lack of Coping Capacity'!AB3</f>
        <v>1</v>
      </c>
      <c r="AH4" s="136">
        <f>'Lack of Coping Capacity'!AL3</f>
        <v>2.6</v>
      </c>
      <c r="AI4" s="136">
        <f>'Lack of Coping Capacity'!AU3</f>
        <v>5.6</v>
      </c>
      <c r="AJ4" s="40">
        <f>'Lack of Coping Capacity'!AV3</f>
        <v>3.4</v>
      </c>
      <c r="AK4" s="41">
        <f t="shared" ref="AK4:AK36" si="2">ROUND((10-GEOMEAN(((10-AE4)/10*9+1),((10-AJ4)/10*9+1)))/9*10,1)</f>
        <v>4.2</v>
      </c>
      <c r="AL4" s="142">
        <f t="shared" ref="AL4:AL36" si="3">ROUND(M4^(1/3)*Z4^(1/3)*AK4^(1/3),1)</f>
        <v>3.2</v>
      </c>
      <c r="AM4" s="156">
        <f t="shared" ref="AM4:AM36" si="4">_xlfn.RANK.EQ(AL4,AL$4:AL$36)</f>
        <v>30</v>
      </c>
      <c r="AN4" s="188">
        <f>VLOOKUP(C4,'INFORM Reliability Index'!A$2:H$34,8,FALSE)</f>
        <v>7.7983539094650203</v>
      </c>
      <c r="AO4" s="188"/>
      <c r="AP4" s="46">
        <f>'Imputed and missing data hidden'!CG4</f>
        <v>21</v>
      </c>
      <c r="AQ4" s="189">
        <f t="shared" ref="AQ4:AQ36" si="5">AP4/81</f>
        <v>0.25925925925925924</v>
      </c>
      <c r="AR4" s="223">
        <f>'Indicator Date hidden2'!CH4</f>
        <v>0.41975308641975306</v>
      </c>
      <c r="AS4" s="190"/>
      <c r="AT4" s="221">
        <f>'Missing component hidden'!AB3</f>
        <v>1</v>
      </c>
      <c r="AU4" s="224">
        <f>'Missing component hidden'!AC3</f>
        <v>0.04</v>
      </c>
    </row>
    <row r="5" spans="1:47" x14ac:dyDescent="0.25">
      <c r="A5" s="3" t="str">
        <f>VLOOKUP(C5,Regions!B$3:H$35,7,FALSE)</f>
        <v>South America</v>
      </c>
      <c r="B5" s="119" t="s">
        <v>3</v>
      </c>
      <c r="C5" s="102" t="s">
        <v>2</v>
      </c>
      <c r="D5" s="141">
        <f>'Hazard &amp; Exposure'!AZ24</f>
        <v>2.9</v>
      </c>
      <c r="E5" s="141">
        <f>'Hazard &amp; Exposure'!AX24</f>
        <v>8</v>
      </c>
      <c r="F5" s="141">
        <f>'Hazard &amp; Exposure'!BA24</f>
        <v>0</v>
      </c>
      <c r="G5" s="141">
        <f>'Hazard &amp; Exposure'!BG24</f>
        <v>5.5</v>
      </c>
      <c r="H5" s="40">
        <f>'Hazard &amp; Exposure'!BH24</f>
        <v>4.8</v>
      </c>
      <c r="I5" s="141">
        <f>'Hazard &amp; Exposure'!BO24</f>
        <v>2.6</v>
      </c>
      <c r="J5" s="141">
        <f>'Hazard &amp; Exposure'!BR24</f>
        <v>5.8</v>
      </c>
      <c r="K5" s="141">
        <f>'Hazard &amp; Exposure'!BV24</f>
        <v>1.3</v>
      </c>
      <c r="L5" s="40">
        <f>'Hazard &amp; Exposure'!BW24</f>
        <v>3.5</v>
      </c>
      <c r="M5" s="41">
        <f t="shared" si="0"/>
        <v>4.2</v>
      </c>
      <c r="N5" s="140">
        <f>Vulnerability!H24</f>
        <v>2.2000000000000002</v>
      </c>
      <c r="O5" s="138">
        <f>Vulnerability!L24</f>
        <v>4.7</v>
      </c>
      <c r="P5" s="138">
        <f>Vulnerability!P24</f>
        <v>3.4</v>
      </c>
      <c r="Q5" s="40">
        <f>Vulnerability!Q24</f>
        <v>3.1</v>
      </c>
      <c r="R5" s="138">
        <f>Vulnerability!V24</f>
        <v>4.4000000000000004</v>
      </c>
      <c r="S5" s="137">
        <f>Vulnerability!Z24</f>
        <v>1.9</v>
      </c>
      <c r="T5" s="137">
        <f>Vulnerability!AE24</f>
        <v>3.8</v>
      </c>
      <c r="U5" s="137">
        <f>Vulnerability!AH24</f>
        <v>4.8</v>
      </c>
      <c r="V5" s="137">
        <f>Vulnerability!AM24</f>
        <v>4.0999999999999996</v>
      </c>
      <c r="W5" s="137">
        <f>Vulnerability!AU24</f>
        <v>2</v>
      </c>
      <c r="X5" s="138">
        <f>Vulnerability!AV24</f>
        <v>3.4</v>
      </c>
      <c r="Y5" s="40">
        <f>Vulnerability!AW24</f>
        <v>3.9</v>
      </c>
      <c r="Z5" s="41">
        <f t="shared" si="1"/>
        <v>3.5</v>
      </c>
      <c r="AA5" s="151">
        <f>'Lack of Coping Capacity'!E24</f>
        <v>5.4</v>
      </c>
      <c r="AB5" s="136">
        <f>'Lack of Coping Capacity'!H24</f>
        <v>6.1</v>
      </c>
      <c r="AC5" s="136">
        <f>'Lack of Coping Capacity'!J24</f>
        <v>0</v>
      </c>
      <c r="AD5" s="136">
        <f>'Lack of Coping Capacity'!O24</f>
        <v>3.4</v>
      </c>
      <c r="AE5" s="40">
        <f>'Lack of Coping Capacity'!P24</f>
        <v>4.0999999999999996</v>
      </c>
      <c r="AF5" s="136">
        <f>'Lack of Coping Capacity'!T24</f>
        <v>1.5</v>
      </c>
      <c r="AG5" s="136">
        <f>'Lack of Coping Capacity'!AB24</f>
        <v>4.5999999999999996</v>
      </c>
      <c r="AH5" s="136">
        <f>'Lack of Coping Capacity'!AL24</f>
        <v>3.3</v>
      </c>
      <c r="AI5" s="136">
        <f>'Lack of Coping Capacity'!AU24</f>
        <v>3.8</v>
      </c>
      <c r="AJ5" s="40">
        <f>'Lack of Coping Capacity'!AV24</f>
        <v>3.3</v>
      </c>
      <c r="AK5" s="41">
        <f t="shared" si="2"/>
        <v>3.7</v>
      </c>
      <c r="AL5" s="143">
        <f t="shared" si="3"/>
        <v>3.8</v>
      </c>
      <c r="AM5" s="156">
        <f t="shared" si="4"/>
        <v>22</v>
      </c>
      <c r="AN5" s="188">
        <f>VLOOKUP(C5,'INFORM Reliability Index'!A$2:H$34,8,FALSE)</f>
        <v>5.2057613168724286</v>
      </c>
      <c r="AO5" s="188"/>
      <c r="AP5" s="46">
        <f>'Imputed and missing data hidden'!CG25</f>
        <v>5</v>
      </c>
      <c r="AQ5" s="189">
        <f t="shared" si="5"/>
        <v>6.1728395061728392E-2</v>
      </c>
      <c r="AR5" s="223">
        <f>'Indicator Date hidden2'!CH25</f>
        <v>0.53086419753086422</v>
      </c>
      <c r="AS5" s="190"/>
      <c r="AT5" s="221">
        <f>'Missing component hidden'!AB24</f>
        <v>0</v>
      </c>
      <c r="AU5" s="224">
        <f>'Missing component hidden'!AC24</f>
        <v>0</v>
      </c>
    </row>
    <row r="6" spans="1:47" x14ac:dyDescent="0.25">
      <c r="A6" s="3" t="str">
        <f>VLOOKUP(C6,Regions!B$3:H$35,7,FALSE)</f>
        <v>Caribbean</v>
      </c>
      <c r="B6" s="119" t="s">
        <v>5</v>
      </c>
      <c r="C6" s="102" t="s">
        <v>4</v>
      </c>
      <c r="D6" s="141">
        <f>'Hazard &amp; Exposure'!AZ4</f>
        <v>0.1</v>
      </c>
      <c r="E6" s="141">
        <f>'Hazard &amp; Exposure'!AX4</f>
        <v>0.1</v>
      </c>
      <c r="F6" s="141">
        <f>'Hazard &amp; Exposure'!BA4</f>
        <v>9.1999999999999993</v>
      </c>
      <c r="G6" s="141">
        <f>'Hazard &amp; Exposure'!BG4</f>
        <v>0.5</v>
      </c>
      <c r="H6" s="40">
        <f>'Hazard &amp; Exposure'!BH4</f>
        <v>4.0999999999999996</v>
      </c>
      <c r="I6" s="141">
        <f>'Hazard &amp; Exposure'!BO4</f>
        <v>0</v>
      </c>
      <c r="J6" s="141">
        <f>'Hazard &amp; Exposure'!BR4</f>
        <v>8.3000000000000007</v>
      </c>
      <c r="K6" s="141">
        <f>'Hazard &amp; Exposure'!BV4</f>
        <v>1.9</v>
      </c>
      <c r="L6" s="40">
        <f>'Hazard &amp; Exposure'!BW4</f>
        <v>4.5</v>
      </c>
      <c r="M6" s="41">
        <f t="shared" si="0"/>
        <v>4.3</v>
      </c>
      <c r="N6" s="140">
        <f>Vulnerability!H4</f>
        <v>2.9</v>
      </c>
      <c r="O6" s="138">
        <f>Vulnerability!L4</f>
        <v>4</v>
      </c>
      <c r="P6" s="138">
        <f>Vulnerability!P4</f>
        <v>0.5</v>
      </c>
      <c r="Q6" s="40">
        <f>Vulnerability!Q4</f>
        <v>2.6</v>
      </c>
      <c r="R6" s="138">
        <f>Vulnerability!V4</f>
        <v>0</v>
      </c>
      <c r="S6" s="137">
        <f>Vulnerability!Z4</f>
        <v>6.2</v>
      </c>
      <c r="T6" s="137">
        <f>Vulnerability!AE4</f>
        <v>4.8</v>
      </c>
      <c r="U6" s="137">
        <f>Vulnerability!AH4</f>
        <v>0.1</v>
      </c>
      <c r="V6" s="137">
        <f>Vulnerability!AM4</f>
        <v>1.5</v>
      </c>
      <c r="W6" s="137">
        <f>Vulnerability!AU4</f>
        <v>3.3</v>
      </c>
      <c r="X6" s="138">
        <f>Vulnerability!AV4</f>
        <v>3.5</v>
      </c>
      <c r="Y6" s="40">
        <f>Vulnerability!AW4</f>
        <v>1.9</v>
      </c>
      <c r="Z6" s="41">
        <f t="shared" si="1"/>
        <v>2.2999999999999998</v>
      </c>
      <c r="AA6" s="151">
        <f>'Lack of Coping Capacity'!E4</f>
        <v>7.6</v>
      </c>
      <c r="AB6" s="136">
        <f>'Lack of Coping Capacity'!H4</f>
        <v>3.3</v>
      </c>
      <c r="AC6" s="136" t="str">
        <f>'Lack of Coping Capacity'!J4</f>
        <v>x</v>
      </c>
      <c r="AD6" s="136" t="str">
        <f>'Lack of Coping Capacity'!O4</f>
        <v>x</v>
      </c>
      <c r="AE6" s="40">
        <f>'Lack of Coping Capacity'!P4</f>
        <v>5.9</v>
      </c>
      <c r="AF6" s="136">
        <f>'Lack of Coping Capacity'!T4</f>
        <v>3.7</v>
      </c>
      <c r="AG6" s="136">
        <f>'Lack of Coping Capacity'!AB4</f>
        <v>2.9</v>
      </c>
      <c r="AH6" s="136">
        <f>'Lack of Coping Capacity'!AL4</f>
        <v>4.2</v>
      </c>
      <c r="AI6" s="136">
        <f>'Lack of Coping Capacity'!AU4</f>
        <v>4.9000000000000004</v>
      </c>
      <c r="AJ6" s="40">
        <f>'Lack of Coping Capacity'!AV4</f>
        <v>3.9</v>
      </c>
      <c r="AK6" s="41">
        <f t="shared" si="2"/>
        <v>5</v>
      </c>
      <c r="AL6" s="143">
        <f t="shared" si="3"/>
        <v>3.7</v>
      </c>
      <c r="AM6" s="156">
        <f t="shared" si="4"/>
        <v>24</v>
      </c>
      <c r="AN6" s="188">
        <f>VLOOKUP(C6,'INFORM Reliability Index'!A$2:H$34,8,FALSE)</f>
        <v>7.1399176954732511</v>
      </c>
      <c r="AO6" s="188"/>
      <c r="AP6" s="46">
        <f>'Imputed and missing data hidden'!CG5</f>
        <v>21</v>
      </c>
      <c r="AQ6" s="189">
        <f t="shared" si="5"/>
        <v>0.25925925925925924</v>
      </c>
      <c r="AR6" s="223">
        <f>'Indicator Date hidden2'!CH5</f>
        <v>0.32098765432098764</v>
      </c>
      <c r="AS6" s="190"/>
      <c r="AT6" s="221">
        <f>'Missing component hidden'!AB4</f>
        <v>2</v>
      </c>
      <c r="AU6" s="224">
        <f>'Missing component hidden'!AC4</f>
        <v>0.08</v>
      </c>
    </row>
    <row r="7" spans="1:47" x14ac:dyDescent="0.25">
      <c r="A7" s="3" t="str">
        <f>VLOOKUP(C7,Regions!B$3:H$35,7,FALSE)</f>
        <v>Caribbean</v>
      </c>
      <c r="B7" s="119" t="s">
        <v>7</v>
      </c>
      <c r="C7" s="102" t="s">
        <v>6</v>
      </c>
      <c r="D7" s="141">
        <f>'Hazard &amp; Exposure'!AZ5</f>
        <v>3.5</v>
      </c>
      <c r="E7" s="141">
        <f>'Hazard &amp; Exposure'!AX5</f>
        <v>0.1</v>
      </c>
      <c r="F7" s="141">
        <f>'Hazard &amp; Exposure'!BA5</f>
        <v>5.6</v>
      </c>
      <c r="G7" s="141">
        <f>'Hazard &amp; Exposure'!BG5</f>
        <v>0.4</v>
      </c>
      <c r="H7" s="40">
        <f>'Hazard &amp; Exposure'!BH5</f>
        <v>2.7</v>
      </c>
      <c r="I7" s="141">
        <f>'Hazard &amp; Exposure'!BO5</f>
        <v>0</v>
      </c>
      <c r="J7" s="141">
        <f>'Hazard &amp; Exposure'!BR5</f>
        <v>3</v>
      </c>
      <c r="K7" s="141">
        <f>'Hazard &amp; Exposure'!BV5</f>
        <v>1.6</v>
      </c>
      <c r="L7" s="40">
        <f>'Hazard &amp; Exposure'!BW5</f>
        <v>1.6</v>
      </c>
      <c r="M7" s="41">
        <f t="shared" si="0"/>
        <v>2.2000000000000002</v>
      </c>
      <c r="N7" s="140">
        <f>Vulnerability!H5</f>
        <v>2.8</v>
      </c>
      <c r="O7" s="138">
        <f>Vulnerability!L5</f>
        <v>5.2</v>
      </c>
      <c r="P7" s="138">
        <f>Vulnerability!P5</f>
        <v>3.2</v>
      </c>
      <c r="Q7" s="40">
        <f>Vulnerability!Q5</f>
        <v>3.5</v>
      </c>
      <c r="R7" s="138">
        <f>Vulnerability!V5</f>
        <v>0</v>
      </c>
      <c r="S7" s="137">
        <f>Vulnerability!Z5</f>
        <v>4.3</v>
      </c>
      <c r="T7" s="137">
        <f>Vulnerability!AE5</f>
        <v>4.4000000000000004</v>
      </c>
      <c r="U7" s="137">
        <f>Vulnerability!AH5</f>
        <v>2.2999999999999998</v>
      </c>
      <c r="V7" s="137">
        <f>Vulnerability!AM5</f>
        <v>0</v>
      </c>
      <c r="W7" s="137">
        <f>Vulnerability!AU5</f>
        <v>3</v>
      </c>
      <c r="X7" s="138">
        <f>Vulnerability!AV5</f>
        <v>2.9</v>
      </c>
      <c r="Y7" s="40">
        <f>Vulnerability!AW5</f>
        <v>1.6</v>
      </c>
      <c r="Z7" s="41">
        <f t="shared" si="1"/>
        <v>2.6</v>
      </c>
      <c r="AA7" s="151">
        <f>'Lack of Coping Capacity'!E5</f>
        <v>3.8</v>
      </c>
      <c r="AB7" s="136">
        <f>'Lack of Coping Capacity'!H5</f>
        <v>2.6</v>
      </c>
      <c r="AC7" s="136" t="str">
        <f>'Lack of Coping Capacity'!J5</f>
        <v>x</v>
      </c>
      <c r="AD7" s="136" t="str">
        <f>'Lack of Coping Capacity'!O5</f>
        <v>x</v>
      </c>
      <c r="AE7" s="40">
        <f>'Lack of Coping Capacity'!P5</f>
        <v>3.2</v>
      </c>
      <c r="AF7" s="136">
        <f>'Lack of Coping Capacity'!T5</f>
        <v>4.0999999999999996</v>
      </c>
      <c r="AG7" s="136">
        <f>'Lack of Coping Capacity'!AB5</f>
        <v>0.4</v>
      </c>
      <c r="AH7" s="136">
        <f>'Lack of Coping Capacity'!AL5</f>
        <v>3.6</v>
      </c>
      <c r="AI7" s="136">
        <f>'Lack of Coping Capacity'!AU5</f>
        <v>2.5</v>
      </c>
      <c r="AJ7" s="40">
        <f>'Lack of Coping Capacity'!AV5</f>
        <v>2.7</v>
      </c>
      <c r="AK7" s="41">
        <f t="shared" si="2"/>
        <v>3</v>
      </c>
      <c r="AL7" s="143">
        <f t="shared" si="3"/>
        <v>2.6</v>
      </c>
      <c r="AM7" s="156">
        <f t="shared" si="4"/>
        <v>31</v>
      </c>
      <c r="AN7" s="188">
        <f>VLOOKUP(C7,'INFORM Reliability Index'!A$2:H$34,8,FALSE)</f>
        <v>6.8765432098765435</v>
      </c>
      <c r="AO7" s="188"/>
      <c r="AP7" s="46">
        <f>'Imputed and missing data hidden'!CG6</f>
        <v>11</v>
      </c>
      <c r="AQ7" s="189">
        <f t="shared" si="5"/>
        <v>0.13580246913580246</v>
      </c>
      <c r="AR7" s="223">
        <f>'Indicator Date hidden2'!CH6</f>
        <v>0.48148148148148145</v>
      </c>
      <c r="AS7" s="190"/>
      <c r="AT7" s="221">
        <f>'Missing component hidden'!AB5</f>
        <v>2</v>
      </c>
      <c r="AU7" s="224">
        <f>'Missing component hidden'!AC5</f>
        <v>0.08</v>
      </c>
    </row>
    <row r="8" spans="1:47" x14ac:dyDescent="0.25">
      <c r="A8" s="3" t="str">
        <f>VLOOKUP(C8,Regions!B$3:H$35,7,FALSE)</f>
        <v>Central America</v>
      </c>
      <c r="B8" s="119" t="s">
        <v>9</v>
      </c>
      <c r="C8" s="102" t="s">
        <v>8</v>
      </c>
      <c r="D8" s="141">
        <f>'Hazard &amp; Exposure'!AZ16</f>
        <v>2.2000000000000002</v>
      </c>
      <c r="E8" s="141">
        <f>'Hazard &amp; Exposure'!AX16</f>
        <v>8.4</v>
      </c>
      <c r="F8" s="141">
        <f>'Hazard &amp; Exposure'!BA16</f>
        <v>7.8</v>
      </c>
      <c r="G8" s="141">
        <f>'Hazard &amp; Exposure'!BG16</f>
        <v>2.9</v>
      </c>
      <c r="H8" s="40">
        <f>'Hazard &amp; Exposure'!BH16</f>
        <v>6</v>
      </c>
      <c r="I8" s="141">
        <f>'Hazard &amp; Exposure'!BO16</f>
        <v>0.1</v>
      </c>
      <c r="J8" s="141">
        <f>'Hazard &amp; Exposure'!BR16</f>
        <v>8.4</v>
      </c>
      <c r="K8" s="141">
        <f>'Hazard &amp; Exposure'!BV16</f>
        <v>2.5</v>
      </c>
      <c r="L8" s="40">
        <f>'Hazard &amp; Exposure'!BW16</f>
        <v>4.8</v>
      </c>
      <c r="M8" s="41">
        <f t="shared" si="0"/>
        <v>5.4</v>
      </c>
      <c r="N8" s="140">
        <f>Vulnerability!H16</f>
        <v>5.0999999999999996</v>
      </c>
      <c r="O8" s="138">
        <f>Vulnerability!L16</f>
        <v>3.9</v>
      </c>
      <c r="P8" s="138">
        <f>Vulnerability!P16</f>
        <v>5.8</v>
      </c>
      <c r="Q8" s="40">
        <f>Vulnerability!Q16</f>
        <v>5</v>
      </c>
      <c r="R8" s="138">
        <f>Vulnerability!V16</f>
        <v>1.6</v>
      </c>
      <c r="S8" s="137">
        <f>Vulnerability!Z16</f>
        <v>7.6</v>
      </c>
      <c r="T8" s="137">
        <f>Vulnerability!AE16</f>
        <v>4.9000000000000004</v>
      </c>
      <c r="U8" s="137">
        <f>Vulnerability!AH16</f>
        <v>5.9</v>
      </c>
      <c r="V8" s="137">
        <f>Vulnerability!AM16</f>
        <v>3.5</v>
      </c>
      <c r="W8" s="137">
        <f>Vulnerability!AU16</f>
        <v>4.0999999999999996</v>
      </c>
      <c r="X8" s="138">
        <f>Vulnerability!AV16</f>
        <v>5.4</v>
      </c>
      <c r="Y8" s="40">
        <f>Vulnerability!AW16</f>
        <v>3.7</v>
      </c>
      <c r="Z8" s="41">
        <f t="shared" si="1"/>
        <v>4.4000000000000004</v>
      </c>
      <c r="AA8" s="151">
        <f>'Lack of Coping Capacity'!E16</f>
        <v>5.9</v>
      </c>
      <c r="AB8" s="136">
        <f>'Lack of Coping Capacity'!H16</f>
        <v>6.3</v>
      </c>
      <c r="AC8" s="136">
        <f>'Lack of Coping Capacity'!J16</f>
        <v>0</v>
      </c>
      <c r="AD8" s="136">
        <f>'Lack of Coping Capacity'!O16</f>
        <v>1.3</v>
      </c>
      <c r="AE8" s="40">
        <f>'Lack of Coping Capacity'!P16</f>
        <v>3.9</v>
      </c>
      <c r="AF8" s="136">
        <f>'Lack of Coping Capacity'!T16</f>
        <v>5.9</v>
      </c>
      <c r="AG8" s="136">
        <f>'Lack of Coping Capacity'!AB16</f>
        <v>5.2</v>
      </c>
      <c r="AH8" s="136">
        <f>'Lack of Coping Capacity'!AL16</f>
        <v>4.8</v>
      </c>
      <c r="AI8" s="136">
        <f>'Lack of Coping Capacity'!AU16</f>
        <v>6.3</v>
      </c>
      <c r="AJ8" s="40">
        <f>'Lack of Coping Capacity'!AV16</f>
        <v>5.6</v>
      </c>
      <c r="AK8" s="41">
        <f t="shared" si="2"/>
        <v>4.8</v>
      </c>
      <c r="AL8" s="143">
        <f t="shared" si="3"/>
        <v>4.8</v>
      </c>
      <c r="AM8" s="156">
        <f t="shared" si="4"/>
        <v>17</v>
      </c>
      <c r="AN8" s="188">
        <f>VLOOKUP(C8,'INFORM Reliability Index'!A$2:H$34,8,FALSE)</f>
        <v>5.621399176954732</v>
      </c>
      <c r="AO8" s="188"/>
      <c r="AP8" s="46">
        <f>'Imputed and missing data hidden'!CG17</f>
        <v>6</v>
      </c>
      <c r="AQ8" s="189">
        <f t="shared" si="5"/>
        <v>7.407407407407407E-2</v>
      </c>
      <c r="AR8" s="223">
        <f>'Indicator Date hidden2'!CH17</f>
        <v>0.54320987654320985</v>
      </c>
      <c r="AS8" s="190"/>
      <c r="AT8" s="221">
        <f>'Missing component hidden'!AB16</f>
        <v>0</v>
      </c>
      <c r="AU8" s="224">
        <f>'Missing component hidden'!AC16</f>
        <v>0</v>
      </c>
    </row>
    <row r="9" spans="1:47" x14ac:dyDescent="0.25">
      <c r="A9" s="3" t="str">
        <f>VLOOKUP(C9,Regions!B$3:H$35,7,FALSE)</f>
        <v>South America</v>
      </c>
      <c r="B9" s="119" t="s">
        <v>442</v>
      </c>
      <c r="C9" s="102" t="s">
        <v>10</v>
      </c>
      <c r="D9" s="141">
        <f>'Hazard &amp; Exposure'!AZ25</f>
        <v>3.8</v>
      </c>
      <c r="E9" s="141">
        <f>'Hazard &amp; Exposure'!AX25</f>
        <v>9</v>
      </c>
      <c r="F9" s="141">
        <f>'Hazard &amp; Exposure'!BA25</f>
        <v>0</v>
      </c>
      <c r="G9" s="141">
        <f>'Hazard &amp; Exposure'!BG25</f>
        <v>6.7</v>
      </c>
      <c r="H9" s="40">
        <f>'Hazard &amp; Exposure'!BH25</f>
        <v>5.9</v>
      </c>
      <c r="I9" s="141">
        <f>'Hazard &amp; Exposure'!BO25</f>
        <v>6</v>
      </c>
      <c r="J9" s="141">
        <f>'Hazard &amp; Exposure'!BR25</f>
        <v>5.7</v>
      </c>
      <c r="K9" s="141">
        <f>'Hazard &amp; Exposure'!BV25</f>
        <v>2.4</v>
      </c>
      <c r="L9" s="40">
        <f>'Hazard &amp; Exposure'!BW25</f>
        <v>4.9000000000000004</v>
      </c>
      <c r="M9" s="41">
        <f t="shared" si="0"/>
        <v>5.4</v>
      </c>
      <c r="N9" s="140">
        <f>Vulnerability!H25</f>
        <v>6.8</v>
      </c>
      <c r="O9" s="138">
        <f>Vulnerability!L25</f>
        <v>7.2</v>
      </c>
      <c r="P9" s="138">
        <f>Vulnerability!P25</f>
        <v>8.6</v>
      </c>
      <c r="Q9" s="40">
        <f>Vulnerability!Q25</f>
        <v>7.4</v>
      </c>
      <c r="R9" s="138">
        <f>Vulnerability!V25</f>
        <v>3.3</v>
      </c>
      <c r="S9" s="137">
        <f>Vulnerability!Z25</f>
        <v>8.8000000000000007</v>
      </c>
      <c r="T9" s="137">
        <f>Vulnerability!AE25</f>
        <v>7</v>
      </c>
      <c r="U9" s="137">
        <f>Vulnerability!AH25</f>
        <v>4.9000000000000004</v>
      </c>
      <c r="V9" s="137">
        <f>Vulnerability!AM25</f>
        <v>4.5999999999999996</v>
      </c>
      <c r="W9" s="137">
        <f>Vulnerability!AU25</f>
        <v>6.3</v>
      </c>
      <c r="X9" s="138">
        <f>Vulnerability!AV25</f>
        <v>6.6</v>
      </c>
      <c r="Y9" s="40">
        <f>Vulnerability!AW25</f>
        <v>5.2</v>
      </c>
      <c r="Z9" s="41">
        <f t="shared" si="1"/>
        <v>6.4</v>
      </c>
      <c r="AA9" s="151">
        <f>'Lack of Coping Capacity'!E25</f>
        <v>8</v>
      </c>
      <c r="AB9" s="136">
        <f>'Lack of Coping Capacity'!H25</f>
        <v>6.4</v>
      </c>
      <c r="AC9" s="136">
        <f>'Lack of Coping Capacity'!J25</f>
        <v>8.1999999999999993</v>
      </c>
      <c r="AD9" s="136">
        <f>'Lack of Coping Capacity'!O25</f>
        <v>2.5</v>
      </c>
      <c r="AE9" s="40">
        <f>'Lack of Coping Capacity'!P25</f>
        <v>6.7</v>
      </c>
      <c r="AF9" s="136">
        <f>'Lack of Coping Capacity'!T25</f>
        <v>6.1</v>
      </c>
      <c r="AG9" s="136">
        <f>'Lack of Coping Capacity'!AB25</f>
        <v>7.3</v>
      </c>
      <c r="AH9" s="136">
        <f>'Lack of Coping Capacity'!AL25</f>
        <v>7.5</v>
      </c>
      <c r="AI9" s="136">
        <f>'Lack of Coping Capacity'!AU25</f>
        <v>3.3</v>
      </c>
      <c r="AJ9" s="40">
        <f>'Lack of Coping Capacity'!AV25</f>
        <v>6.1</v>
      </c>
      <c r="AK9" s="41">
        <f t="shared" si="2"/>
        <v>6.4</v>
      </c>
      <c r="AL9" s="143">
        <f t="shared" si="3"/>
        <v>6</v>
      </c>
      <c r="AM9" s="156">
        <f t="shared" si="4"/>
        <v>10</v>
      </c>
      <c r="AN9" s="188">
        <f>VLOOKUP(C9,'INFORM Reliability Index'!A$2:H$34,8,FALSE)</f>
        <v>4.2839506172839501</v>
      </c>
      <c r="AO9" s="188"/>
      <c r="AP9" s="46">
        <f>'Imputed and missing data hidden'!CG26</f>
        <v>1</v>
      </c>
      <c r="AQ9" s="189">
        <f t="shared" si="5"/>
        <v>1.2345679012345678E-2</v>
      </c>
      <c r="AR9" s="223">
        <f>'Indicator Date hidden2'!CH26</f>
        <v>0.59259259259259256</v>
      </c>
      <c r="AS9" s="190"/>
      <c r="AT9" s="221">
        <f>'Missing component hidden'!AB25</f>
        <v>0</v>
      </c>
      <c r="AU9" s="224">
        <f>'Missing component hidden'!AC25</f>
        <v>0</v>
      </c>
    </row>
    <row r="10" spans="1:47" x14ac:dyDescent="0.25">
      <c r="A10" s="3" t="str">
        <f>VLOOKUP(C10,Regions!B$3:H$35,7,FALSE)</f>
        <v>South America</v>
      </c>
      <c r="B10" s="119" t="s">
        <v>12</v>
      </c>
      <c r="C10" s="102" t="s">
        <v>11</v>
      </c>
      <c r="D10" s="141">
        <f>'Hazard &amp; Exposure'!AZ26</f>
        <v>1.3</v>
      </c>
      <c r="E10" s="141">
        <f>'Hazard &amp; Exposure'!AX26</f>
        <v>8.8000000000000007</v>
      </c>
      <c r="F10" s="141">
        <f>'Hazard &amp; Exposure'!BA26</f>
        <v>0</v>
      </c>
      <c r="G10" s="141">
        <f>'Hazard &amp; Exposure'!BG26</f>
        <v>6.4</v>
      </c>
      <c r="H10" s="40">
        <f>'Hazard &amp; Exposure'!BH26</f>
        <v>5.2</v>
      </c>
      <c r="I10" s="141">
        <f>'Hazard &amp; Exposure'!BO26</f>
        <v>6.4</v>
      </c>
      <c r="J10" s="141">
        <f>'Hazard &amp; Exposure'!BR26</f>
        <v>9.3000000000000007</v>
      </c>
      <c r="K10" s="141">
        <f>'Hazard &amp; Exposure'!BV26</f>
        <v>3.6</v>
      </c>
      <c r="L10" s="40">
        <f>'Hazard &amp; Exposure'!BW26</f>
        <v>7.1</v>
      </c>
      <c r="M10" s="41">
        <f t="shared" si="0"/>
        <v>6.2</v>
      </c>
      <c r="N10" s="140">
        <f>Vulnerability!H26</f>
        <v>3.1</v>
      </c>
      <c r="O10" s="138">
        <f>Vulnerability!L26</f>
        <v>6.5</v>
      </c>
      <c r="P10" s="138">
        <f>Vulnerability!P26</f>
        <v>1.6</v>
      </c>
      <c r="Q10" s="40">
        <f>Vulnerability!Q26</f>
        <v>3.6</v>
      </c>
      <c r="R10" s="138">
        <f>Vulnerability!V26</f>
        <v>4.5999999999999996</v>
      </c>
      <c r="S10" s="137">
        <f>Vulnerability!Z26</f>
        <v>7.1</v>
      </c>
      <c r="T10" s="137">
        <f>Vulnerability!AE26</f>
        <v>4.4000000000000004</v>
      </c>
      <c r="U10" s="137">
        <f>Vulnerability!AH26</f>
        <v>8.1</v>
      </c>
      <c r="V10" s="137">
        <f>Vulnerability!AM26</f>
        <v>8.4</v>
      </c>
      <c r="W10" s="137">
        <f>Vulnerability!AU26</f>
        <v>3</v>
      </c>
      <c r="X10" s="138">
        <f>Vulnerability!AV26</f>
        <v>6.6</v>
      </c>
      <c r="Y10" s="40">
        <f>Vulnerability!AW26</f>
        <v>5.7</v>
      </c>
      <c r="Z10" s="41">
        <f t="shared" si="1"/>
        <v>4.7</v>
      </c>
      <c r="AA10" s="151">
        <f>'Lack of Coping Capacity'!E26</f>
        <v>5.7</v>
      </c>
      <c r="AB10" s="136">
        <f>'Lack of Coping Capacity'!H26</f>
        <v>5.8</v>
      </c>
      <c r="AC10" s="136">
        <f>'Lack of Coping Capacity'!J26</f>
        <v>0</v>
      </c>
      <c r="AD10" s="136">
        <f>'Lack of Coping Capacity'!O26</f>
        <v>7.1</v>
      </c>
      <c r="AE10" s="40">
        <f>'Lack of Coping Capacity'!P26</f>
        <v>5.0999999999999996</v>
      </c>
      <c r="AF10" s="136">
        <f>'Lack of Coping Capacity'!T26</f>
        <v>2.5</v>
      </c>
      <c r="AG10" s="136">
        <f>'Lack of Coping Capacity'!AB26</f>
        <v>4.2</v>
      </c>
      <c r="AH10" s="136">
        <f>'Lack of Coping Capacity'!AL26</f>
        <v>3.7</v>
      </c>
      <c r="AI10" s="136">
        <f>'Lack of Coping Capacity'!AU26</f>
        <v>5.3</v>
      </c>
      <c r="AJ10" s="40">
        <f>'Lack of Coping Capacity'!AV26</f>
        <v>3.9</v>
      </c>
      <c r="AK10" s="41">
        <f t="shared" si="2"/>
        <v>4.5</v>
      </c>
      <c r="AL10" s="143">
        <f t="shared" si="3"/>
        <v>5.0999999999999996</v>
      </c>
      <c r="AM10" s="156">
        <f t="shared" si="4"/>
        <v>15</v>
      </c>
      <c r="AN10" s="188">
        <f>VLOOKUP(C10,'INFORM Reliability Index'!A$2:H$34,8,FALSE)</f>
        <v>3.3868312757201644</v>
      </c>
      <c r="AO10" s="188"/>
      <c r="AP10" s="46">
        <f>'Imputed and missing data hidden'!CG27</f>
        <v>3</v>
      </c>
      <c r="AQ10" s="189">
        <f t="shared" si="5"/>
        <v>3.7037037037037035E-2</v>
      </c>
      <c r="AR10" s="223">
        <f>'Indicator Date hidden2'!CH27</f>
        <v>0.35802469135802467</v>
      </c>
      <c r="AS10" s="190"/>
      <c r="AT10" s="221">
        <f>'Missing component hidden'!AB26</f>
        <v>0</v>
      </c>
      <c r="AU10" s="224">
        <f>'Missing component hidden'!AC26</f>
        <v>0</v>
      </c>
    </row>
    <row r="11" spans="1:47" x14ac:dyDescent="0.25">
      <c r="A11" s="3" t="str">
        <f>VLOOKUP(C11,Regions!B$3:H$35,7,FALSE)</f>
        <v>South America</v>
      </c>
      <c r="B11" s="119" t="s">
        <v>14</v>
      </c>
      <c r="C11" s="102" t="s">
        <v>13</v>
      </c>
      <c r="D11" s="141">
        <f>'Hazard &amp; Exposure'!AZ27</f>
        <v>9.6999999999999993</v>
      </c>
      <c r="E11" s="141">
        <f>'Hazard &amp; Exposure'!AX27</f>
        <v>7.2</v>
      </c>
      <c r="F11" s="141">
        <f>'Hazard &amp; Exposure'!BA27</f>
        <v>0</v>
      </c>
      <c r="G11" s="141">
        <f>'Hazard &amp; Exposure'!BG27</f>
        <v>3.7</v>
      </c>
      <c r="H11" s="40">
        <f>'Hazard &amp; Exposure'!BH27</f>
        <v>6.5</v>
      </c>
      <c r="I11" s="141">
        <f>'Hazard &amp; Exposure'!BO27</f>
        <v>1.5</v>
      </c>
      <c r="J11" s="141">
        <f>'Hazard &amp; Exposure'!BR27</f>
        <v>4.0999999999999996</v>
      </c>
      <c r="K11" s="141">
        <f>'Hazard &amp; Exposure'!BV27</f>
        <v>1.4</v>
      </c>
      <c r="L11" s="40">
        <f>'Hazard &amp; Exposure'!BW27</f>
        <v>2.4</v>
      </c>
      <c r="M11" s="41">
        <f t="shared" si="0"/>
        <v>4.8</v>
      </c>
      <c r="N11" s="140">
        <f>Vulnerability!H27</f>
        <v>2.5</v>
      </c>
      <c r="O11" s="138">
        <f>Vulnerability!L27</f>
        <v>5.5</v>
      </c>
      <c r="P11" s="138">
        <f>Vulnerability!P27</f>
        <v>1.2</v>
      </c>
      <c r="Q11" s="40">
        <f>Vulnerability!Q27</f>
        <v>2.9</v>
      </c>
      <c r="R11" s="138">
        <f>Vulnerability!V27</f>
        <v>4</v>
      </c>
      <c r="S11" s="137">
        <f>Vulnerability!Z27</f>
        <v>1.1000000000000001</v>
      </c>
      <c r="T11" s="137">
        <f>Vulnerability!AE27</f>
        <v>2.7</v>
      </c>
      <c r="U11" s="137">
        <f>Vulnerability!AH27</f>
        <v>2.9</v>
      </c>
      <c r="V11" s="137">
        <f>Vulnerability!AM27</f>
        <v>7.5</v>
      </c>
      <c r="W11" s="137">
        <f>Vulnerability!AU27</f>
        <v>3.1</v>
      </c>
      <c r="X11" s="138">
        <f>Vulnerability!AV27</f>
        <v>3.9</v>
      </c>
      <c r="Y11" s="40">
        <f>Vulnerability!AW27</f>
        <v>4</v>
      </c>
      <c r="Z11" s="41">
        <f t="shared" si="1"/>
        <v>3.5</v>
      </c>
      <c r="AA11" s="151">
        <f>'Lack of Coping Capacity'!E27</f>
        <v>4.5</v>
      </c>
      <c r="AB11" s="136">
        <f>'Lack of Coping Capacity'!H27</f>
        <v>2.9</v>
      </c>
      <c r="AC11" s="136">
        <f>'Lack of Coping Capacity'!J27</f>
        <v>0</v>
      </c>
      <c r="AD11" s="136">
        <f>'Lack of Coping Capacity'!O27</f>
        <v>3.5</v>
      </c>
      <c r="AE11" s="40">
        <f>'Lack of Coping Capacity'!P27</f>
        <v>2.9</v>
      </c>
      <c r="AF11" s="136">
        <f>'Lack of Coping Capacity'!T27</f>
        <v>2</v>
      </c>
      <c r="AG11" s="136">
        <f>'Lack of Coping Capacity'!AB27</f>
        <v>2.9</v>
      </c>
      <c r="AH11" s="136">
        <f>'Lack of Coping Capacity'!AL27</f>
        <v>4</v>
      </c>
      <c r="AI11" s="136">
        <f>'Lack of Coping Capacity'!AU27</f>
        <v>2.4</v>
      </c>
      <c r="AJ11" s="40">
        <f>'Lack of Coping Capacity'!AV27</f>
        <v>2.8</v>
      </c>
      <c r="AK11" s="41">
        <f t="shared" si="2"/>
        <v>2.9</v>
      </c>
      <c r="AL11" s="143">
        <f t="shared" si="3"/>
        <v>3.7</v>
      </c>
      <c r="AM11" s="156">
        <f t="shared" si="4"/>
        <v>24</v>
      </c>
      <c r="AN11" s="188">
        <f>VLOOKUP(C11,'INFORM Reliability Index'!A$2:H$34,8,FALSE)</f>
        <v>3.0658436213991775</v>
      </c>
      <c r="AO11" s="188"/>
      <c r="AP11" s="46">
        <f>'Imputed and missing data hidden'!CG28</f>
        <v>5</v>
      </c>
      <c r="AQ11" s="189">
        <f t="shared" si="5"/>
        <v>6.1728395061728392E-2</v>
      </c>
      <c r="AR11" s="223">
        <f>'Indicator Date hidden2'!CH28</f>
        <v>0.20987654320987653</v>
      </c>
      <c r="AS11" s="190"/>
      <c r="AT11" s="221">
        <f>'Missing component hidden'!AB27</f>
        <v>0</v>
      </c>
      <c r="AU11" s="224">
        <f>'Missing component hidden'!AC27</f>
        <v>0</v>
      </c>
    </row>
    <row r="12" spans="1:47" x14ac:dyDescent="0.25">
      <c r="A12" s="3" t="str">
        <f>VLOOKUP(C12,Regions!B$3:H$35,7,FALSE)</f>
        <v>South America</v>
      </c>
      <c r="B12" s="119" t="s">
        <v>16</v>
      </c>
      <c r="C12" s="102" t="s">
        <v>15</v>
      </c>
      <c r="D12" s="141">
        <f>'Hazard &amp; Exposure'!AZ28</f>
        <v>8.8000000000000007</v>
      </c>
      <c r="E12" s="141">
        <f>'Hazard &amp; Exposure'!AX28</f>
        <v>8.6</v>
      </c>
      <c r="F12" s="141">
        <f>'Hazard &amp; Exposure'!BA28</f>
        <v>5.9</v>
      </c>
      <c r="G12" s="141">
        <f>'Hazard &amp; Exposure'!BG28</f>
        <v>4.5999999999999996</v>
      </c>
      <c r="H12" s="40">
        <f>'Hazard &amp; Exposure'!BH28</f>
        <v>7.4</v>
      </c>
      <c r="I12" s="141">
        <f>'Hazard &amp; Exposure'!BO28</f>
        <v>7</v>
      </c>
      <c r="J12" s="141">
        <f>'Hazard &amp; Exposure'!BR28</f>
        <v>9.3000000000000007</v>
      </c>
      <c r="K12" s="141">
        <f>'Hazard &amp; Exposure'!BV28</f>
        <v>7.2</v>
      </c>
      <c r="L12" s="40">
        <f>'Hazard &amp; Exposure'!BW28</f>
        <v>8</v>
      </c>
      <c r="M12" s="41">
        <f t="shared" si="0"/>
        <v>7.7</v>
      </c>
      <c r="N12" s="140">
        <f>Vulnerability!H28</f>
        <v>4.5999999999999996</v>
      </c>
      <c r="O12" s="138">
        <f>Vulnerability!L28</f>
        <v>5.5</v>
      </c>
      <c r="P12" s="138">
        <f>Vulnerability!P28</f>
        <v>4.9000000000000004</v>
      </c>
      <c r="Q12" s="40">
        <f>Vulnerability!Q28</f>
        <v>4.9000000000000004</v>
      </c>
      <c r="R12" s="138">
        <f>Vulnerability!V28</f>
        <v>10</v>
      </c>
      <c r="S12" s="137">
        <f>Vulnerability!Z28</f>
        <v>3.9</v>
      </c>
      <c r="T12" s="137">
        <f>Vulnerability!AE28</f>
        <v>4.8</v>
      </c>
      <c r="U12" s="137">
        <f>Vulnerability!AH28</f>
        <v>6.8</v>
      </c>
      <c r="V12" s="137">
        <f>Vulnerability!AM28</f>
        <v>2.4</v>
      </c>
      <c r="W12" s="137">
        <f>Vulnerability!AU28</f>
        <v>3.6</v>
      </c>
      <c r="X12" s="138">
        <f>Vulnerability!AV28</f>
        <v>4.5</v>
      </c>
      <c r="Y12" s="40">
        <f>Vulnerability!AW28</f>
        <v>8.4</v>
      </c>
      <c r="Z12" s="41">
        <f t="shared" si="1"/>
        <v>7</v>
      </c>
      <c r="AA12" s="151">
        <f>'Lack of Coping Capacity'!E28</f>
        <v>3.9</v>
      </c>
      <c r="AB12" s="136">
        <f>'Lack of Coping Capacity'!H28</f>
        <v>5.8</v>
      </c>
      <c r="AC12" s="136">
        <f>'Lack of Coping Capacity'!J28</f>
        <v>8.1</v>
      </c>
      <c r="AD12" s="136">
        <f>'Lack of Coping Capacity'!O28</f>
        <v>8.9</v>
      </c>
      <c r="AE12" s="40">
        <f>'Lack of Coping Capacity'!P28</f>
        <v>7.1</v>
      </c>
      <c r="AF12" s="136">
        <f>'Lack of Coping Capacity'!T28</f>
        <v>3.9</v>
      </c>
      <c r="AG12" s="136">
        <f>'Lack of Coping Capacity'!AB28</f>
        <v>5.9</v>
      </c>
      <c r="AH12" s="136">
        <f>'Lack of Coping Capacity'!AL28</f>
        <v>5</v>
      </c>
      <c r="AI12" s="136">
        <f>'Lack of Coping Capacity'!AU28</f>
        <v>8.1</v>
      </c>
      <c r="AJ12" s="40">
        <f>'Lack of Coping Capacity'!AV28</f>
        <v>5.7</v>
      </c>
      <c r="AK12" s="41">
        <f t="shared" si="2"/>
        <v>6.5</v>
      </c>
      <c r="AL12" s="143">
        <f t="shared" si="3"/>
        <v>7</v>
      </c>
      <c r="AM12" s="156">
        <f t="shared" si="4"/>
        <v>5</v>
      </c>
      <c r="AN12" s="188">
        <f>VLOOKUP(C12,'INFORM Reliability Index'!A$2:H$34,8,FALSE)</f>
        <v>2.3868312757201644</v>
      </c>
      <c r="AO12" s="188"/>
      <c r="AP12" s="46">
        <f>'Imputed and missing data hidden'!CG29</f>
        <v>0</v>
      </c>
      <c r="AQ12" s="189">
        <f t="shared" si="5"/>
        <v>0</v>
      </c>
      <c r="AR12" s="223">
        <f>'Indicator Date hidden2'!CH29</f>
        <v>0.35802469135802467</v>
      </c>
      <c r="AS12" s="190"/>
      <c r="AT12" s="221">
        <f>'Missing component hidden'!AB28</f>
        <v>0</v>
      </c>
      <c r="AU12" s="224">
        <f>'Missing component hidden'!AC28</f>
        <v>0</v>
      </c>
    </row>
    <row r="13" spans="1:47" x14ac:dyDescent="0.25">
      <c r="A13" s="3" t="str">
        <f>VLOOKUP(C13,Regions!B$3:H$35,7,FALSE)</f>
        <v>Central America</v>
      </c>
      <c r="B13" s="119" t="s">
        <v>18</v>
      </c>
      <c r="C13" s="102" t="s">
        <v>17</v>
      </c>
      <c r="D13" s="141">
        <f>'Hazard &amp; Exposure'!AZ17</f>
        <v>9.6999999999999993</v>
      </c>
      <c r="E13" s="141">
        <f>'Hazard &amp; Exposure'!AX17</f>
        <v>4.3</v>
      </c>
      <c r="F13" s="141">
        <f>'Hazard &amp; Exposure'!BA17</f>
        <v>2.6</v>
      </c>
      <c r="G13" s="141">
        <f>'Hazard &amp; Exposure'!BG17</f>
        <v>4.2</v>
      </c>
      <c r="H13" s="40">
        <f>'Hazard &amp; Exposure'!BH17</f>
        <v>6.2</v>
      </c>
      <c r="I13" s="141">
        <f>'Hazard &amp; Exposure'!BO17</f>
        <v>0.1</v>
      </c>
      <c r="J13" s="141">
        <f>'Hazard &amp; Exposure'!BR17</f>
        <v>4.8</v>
      </c>
      <c r="K13" s="141">
        <f>'Hazard &amp; Exposure'!BV17</f>
        <v>1.5</v>
      </c>
      <c r="L13" s="40">
        <f>'Hazard &amp; Exposure'!BW17</f>
        <v>2.4</v>
      </c>
      <c r="M13" s="41">
        <f t="shared" si="0"/>
        <v>4.5999999999999996</v>
      </c>
      <c r="N13" s="140">
        <f>Vulnerability!H17</f>
        <v>3.9</v>
      </c>
      <c r="O13" s="138">
        <f>Vulnerability!L17</f>
        <v>4.0999999999999996</v>
      </c>
      <c r="P13" s="138">
        <f>Vulnerability!P17</f>
        <v>1.7</v>
      </c>
      <c r="Q13" s="40">
        <f>Vulnerability!Q17</f>
        <v>3.4</v>
      </c>
      <c r="R13" s="138">
        <f>Vulnerability!V17</f>
        <v>4.9000000000000004</v>
      </c>
      <c r="S13" s="137">
        <f>Vulnerability!Z17</f>
        <v>6.4</v>
      </c>
      <c r="T13" s="137">
        <f>Vulnerability!AE17</f>
        <v>3.4</v>
      </c>
      <c r="U13" s="137">
        <f>Vulnerability!AH17</f>
        <v>3.5</v>
      </c>
      <c r="V13" s="137">
        <f>Vulnerability!AM17</f>
        <v>2.2999999999999998</v>
      </c>
      <c r="W13" s="137">
        <f>Vulnerability!AU17</f>
        <v>3.6</v>
      </c>
      <c r="X13" s="138">
        <f>Vulnerability!AV17</f>
        <v>4</v>
      </c>
      <c r="Y13" s="40">
        <f>Vulnerability!AW17</f>
        <v>4.5</v>
      </c>
      <c r="Z13" s="41">
        <f t="shared" si="1"/>
        <v>4</v>
      </c>
      <c r="AA13" s="151">
        <f>'Lack of Coping Capacity'!E17</f>
        <v>2.5</v>
      </c>
      <c r="AB13" s="136">
        <f>'Lack of Coping Capacity'!H17</f>
        <v>4.4000000000000004</v>
      </c>
      <c r="AC13" s="136">
        <f>'Lack of Coping Capacity'!J17</f>
        <v>5</v>
      </c>
      <c r="AD13" s="136">
        <f>'Lack of Coping Capacity'!O17</f>
        <v>3.8</v>
      </c>
      <c r="AE13" s="40">
        <f>'Lack of Coping Capacity'!P17</f>
        <v>4</v>
      </c>
      <c r="AF13" s="136">
        <f>'Lack of Coping Capacity'!T17</f>
        <v>2.7</v>
      </c>
      <c r="AG13" s="136">
        <f>'Lack of Coping Capacity'!AB17</f>
        <v>4.3</v>
      </c>
      <c r="AH13" s="136">
        <f>'Lack of Coping Capacity'!AL17</f>
        <v>4</v>
      </c>
      <c r="AI13" s="136">
        <f>'Lack of Coping Capacity'!AU17</f>
        <v>4.5</v>
      </c>
      <c r="AJ13" s="40">
        <f>'Lack of Coping Capacity'!AV17</f>
        <v>3.9</v>
      </c>
      <c r="AK13" s="41">
        <f t="shared" si="2"/>
        <v>4</v>
      </c>
      <c r="AL13" s="143">
        <f t="shared" si="3"/>
        <v>4.2</v>
      </c>
      <c r="AM13" s="156">
        <f t="shared" si="4"/>
        <v>19</v>
      </c>
      <c r="AN13" s="188">
        <f>VLOOKUP(C13,'INFORM Reliability Index'!A$2:H$34,8,FALSE)</f>
        <v>2.0658436213991767</v>
      </c>
      <c r="AO13" s="188"/>
      <c r="AP13" s="46">
        <f>'Imputed and missing data hidden'!CG18</f>
        <v>2</v>
      </c>
      <c r="AQ13" s="189">
        <f t="shared" si="5"/>
        <v>2.4691358024691357E-2</v>
      </c>
      <c r="AR13" s="223">
        <f>'Indicator Date hidden2'!CH18</f>
        <v>0.20987654320987653</v>
      </c>
      <c r="AS13" s="190"/>
      <c r="AT13" s="221">
        <f>'Missing component hidden'!AB17</f>
        <v>0</v>
      </c>
      <c r="AU13" s="224">
        <f>'Missing component hidden'!AC17</f>
        <v>0</v>
      </c>
    </row>
    <row r="14" spans="1:47" x14ac:dyDescent="0.25">
      <c r="A14" s="3" t="str">
        <f>VLOOKUP(C14,Regions!B$3:H$35,7,FALSE)</f>
        <v>Caribbean</v>
      </c>
      <c r="B14" s="119" t="s">
        <v>20</v>
      </c>
      <c r="C14" s="102" t="s">
        <v>19</v>
      </c>
      <c r="D14" s="141">
        <f>'Hazard &amp; Exposure'!AZ6</f>
        <v>5</v>
      </c>
      <c r="E14" s="141">
        <f>'Hazard &amp; Exposure'!AX6</f>
        <v>4.2</v>
      </c>
      <c r="F14" s="141">
        <f>'Hazard &amp; Exposure'!BA6</f>
        <v>9.1</v>
      </c>
      <c r="G14" s="141">
        <f>'Hazard &amp; Exposure'!BG6</f>
        <v>6.1</v>
      </c>
      <c r="H14" s="40">
        <f>'Hazard &amp; Exposure'!BH6</f>
        <v>6.6</v>
      </c>
      <c r="I14" s="141">
        <f>'Hazard &amp; Exposure'!BO6</f>
        <v>1.1000000000000001</v>
      </c>
      <c r="J14" s="141">
        <f>'Hazard &amp; Exposure'!BR6</f>
        <v>4.2</v>
      </c>
      <c r="K14" s="141">
        <f>'Hazard &amp; Exposure'!BV6</f>
        <v>6.2</v>
      </c>
      <c r="L14" s="40">
        <f>'Hazard &amp; Exposure'!BW6</f>
        <v>4.0999999999999996</v>
      </c>
      <c r="M14" s="41">
        <f t="shared" si="0"/>
        <v>5.5</v>
      </c>
      <c r="N14" s="140">
        <f>Vulnerability!H6</f>
        <v>4</v>
      </c>
      <c r="O14" s="138">
        <f>Vulnerability!L6</f>
        <v>4.7</v>
      </c>
      <c r="P14" s="138">
        <f>Vulnerability!P6</f>
        <v>1.4</v>
      </c>
      <c r="Q14" s="40">
        <f>Vulnerability!Q6</f>
        <v>3.5</v>
      </c>
      <c r="R14" s="138">
        <f>Vulnerability!V6</f>
        <v>2</v>
      </c>
      <c r="S14" s="137">
        <f>Vulnerability!Z6</f>
        <v>1.1000000000000001</v>
      </c>
      <c r="T14" s="137">
        <f>Vulnerability!AE6</f>
        <v>2.8</v>
      </c>
      <c r="U14" s="137">
        <f>Vulnerability!AH6</f>
        <v>2</v>
      </c>
      <c r="V14" s="137">
        <f>Vulnerability!AM6</f>
        <v>3.6</v>
      </c>
      <c r="W14" s="137">
        <f>Vulnerability!AU6</f>
        <v>2.5</v>
      </c>
      <c r="X14" s="138">
        <f>Vulnerability!AV6</f>
        <v>2.4</v>
      </c>
      <c r="Y14" s="40">
        <f>Vulnerability!AW6</f>
        <v>2.2000000000000002</v>
      </c>
      <c r="Z14" s="41">
        <f t="shared" si="1"/>
        <v>2.9</v>
      </c>
      <c r="AA14" s="151">
        <f>'Lack of Coping Capacity'!E6</f>
        <v>3.3</v>
      </c>
      <c r="AB14" s="136">
        <f>'Lack of Coping Capacity'!H6</f>
        <v>5.2</v>
      </c>
      <c r="AC14" s="136" t="str">
        <f>'Lack of Coping Capacity'!J6</f>
        <v>x</v>
      </c>
      <c r="AD14" s="136">
        <f>'Lack of Coping Capacity'!O6</f>
        <v>1.4</v>
      </c>
      <c r="AE14" s="40">
        <f>'Lack of Coping Capacity'!P6</f>
        <v>3.5</v>
      </c>
      <c r="AF14" s="136">
        <f>'Lack of Coping Capacity'!T6</f>
        <v>6.3</v>
      </c>
      <c r="AG14" s="136">
        <f>'Lack of Coping Capacity'!AB6</f>
        <v>2.2000000000000002</v>
      </c>
      <c r="AH14" s="136">
        <f>'Lack of Coping Capacity'!AL6</f>
        <v>0.7</v>
      </c>
      <c r="AI14" s="136">
        <f>'Lack of Coping Capacity'!AU6</f>
        <v>0.5</v>
      </c>
      <c r="AJ14" s="40">
        <f>'Lack of Coping Capacity'!AV6</f>
        <v>2.4</v>
      </c>
      <c r="AK14" s="41">
        <f t="shared" si="2"/>
        <v>3</v>
      </c>
      <c r="AL14" s="143">
        <f t="shared" si="3"/>
        <v>3.6</v>
      </c>
      <c r="AM14" s="156">
        <f t="shared" si="4"/>
        <v>26</v>
      </c>
      <c r="AN14" s="188">
        <f>VLOOKUP(C14,'INFORM Reliability Index'!A$2:H$34,8,FALSE)</f>
        <v>6.5596707818930042</v>
      </c>
      <c r="AO14" s="188"/>
      <c r="AP14" s="46">
        <f>'Imputed and missing data hidden'!CG7</f>
        <v>14</v>
      </c>
      <c r="AQ14" s="189">
        <f t="shared" si="5"/>
        <v>0.1728395061728395</v>
      </c>
      <c r="AR14" s="223">
        <f>'Indicator Date hidden2'!CH7</f>
        <v>0.2839506172839506</v>
      </c>
      <c r="AS14" s="190"/>
      <c r="AT14" s="221">
        <f>'Missing component hidden'!AB6</f>
        <v>1</v>
      </c>
      <c r="AU14" s="224">
        <f>'Missing component hidden'!AC6</f>
        <v>0.04</v>
      </c>
    </row>
    <row r="15" spans="1:47" x14ac:dyDescent="0.25">
      <c r="A15" s="3" t="str">
        <f>VLOOKUP(C15,Regions!B$3:H$35,7,FALSE)</f>
        <v>Caribbean</v>
      </c>
      <c r="B15" s="119" t="s">
        <v>22</v>
      </c>
      <c r="C15" s="102" t="s">
        <v>21</v>
      </c>
      <c r="D15" s="141">
        <f>'Hazard &amp; Exposure'!AZ7</f>
        <v>5.6</v>
      </c>
      <c r="E15" s="141">
        <f>'Hazard &amp; Exposure'!AX7</f>
        <v>0.1</v>
      </c>
      <c r="F15" s="141">
        <f>'Hazard &amp; Exposure'!BA7</f>
        <v>7.8</v>
      </c>
      <c r="G15" s="141">
        <f>'Hazard &amp; Exposure'!BG7</f>
        <v>2.6</v>
      </c>
      <c r="H15" s="40">
        <f>'Hazard &amp; Exposure'!BH7</f>
        <v>4.7</v>
      </c>
      <c r="I15" s="141">
        <f>'Hazard &amp; Exposure'!BO7</f>
        <v>0.1</v>
      </c>
      <c r="J15" s="141">
        <f>'Hazard &amp; Exposure'!BR7</f>
        <v>2.2999999999999998</v>
      </c>
      <c r="K15" s="141">
        <f>'Hazard &amp; Exposure'!BV7</f>
        <v>3.4</v>
      </c>
      <c r="L15" s="40">
        <f>'Hazard &amp; Exposure'!BW7</f>
        <v>2</v>
      </c>
      <c r="M15" s="41">
        <f t="shared" si="0"/>
        <v>3.5</v>
      </c>
      <c r="N15" s="140">
        <f>Vulnerability!H7</f>
        <v>4.9000000000000004</v>
      </c>
      <c r="O15" s="138">
        <f>Vulnerability!L7</f>
        <v>4.8</v>
      </c>
      <c r="P15" s="138">
        <f>Vulnerability!P7</f>
        <v>4.5</v>
      </c>
      <c r="Q15" s="40">
        <f>Vulnerability!Q7</f>
        <v>4.8</v>
      </c>
      <c r="R15" s="138">
        <f>Vulnerability!V7</f>
        <v>0</v>
      </c>
      <c r="S15" s="137">
        <f>Vulnerability!Z7</f>
        <v>2.6</v>
      </c>
      <c r="T15" s="137">
        <f>Vulnerability!AE7</f>
        <v>6.1</v>
      </c>
      <c r="U15" s="137">
        <f>Vulnerability!AH7</f>
        <v>2.8</v>
      </c>
      <c r="V15" s="137">
        <f>Vulnerability!AM7</f>
        <v>8.3000000000000007</v>
      </c>
      <c r="W15" s="137">
        <f>Vulnerability!AU7</f>
        <v>5.4</v>
      </c>
      <c r="X15" s="138">
        <f>Vulnerability!AV7</f>
        <v>5.5</v>
      </c>
      <c r="Y15" s="40">
        <f>Vulnerability!AW7</f>
        <v>3.2</v>
      </c>
      <c r="Z15" s="41">
        <f t="shared" si="1"/>
        <v>4</v>
      </c>
      <c r="AA15" s="151" t="str">
        <f>'Lack of Coping Capacity'!E7</f>
        <v>x</v>
      </c>
      <c r="AB15" s="136">
        <f>'Lack of Coping Capacity'!H7</f>
        <v>4.5999999999999996</v>
      </c>
      <c r="AC15" s="136" t="str">
        <f>'Lack of Coping Capacity'!J7</f>
        <v>x</v>
      </c>
      <c r="AD15" s="136">
        <f>'Lack of Coping Capacity'!O7</f>
        <v>1</v>
      </c>
      <c r="AE15" s="40">
        <f>'Lack of Coping Capacity'!P7</f>
        <v>3</v>
      </c>
      <c r="AF15" s="136">
        <f>'Lack of Coping Capacity'!T7</f>
        <v>3.8</v>
      </c>
      <c r="AG15" s="136">
        <f>'Lack of Coping Capacity'!AB7</f>
        <v>2.2999999999999998</v>
      </c>
      <c r="AH15" s="136">
        <f>'Lack of Coping Capacity'!AL7</f>
        <v>4.5999999999999996</v>
      </c>
      <c r="AI15" s="136">
        <f>'Lack of Coping Capacity'!AU7</f>
        <v>4.2</v>
      </c>
      <c r="AJ15" s="40">
        <f>'Lack of Coping Capacity'!AV7</f>
        <v>3.7</v>
      </c>
      <c r="AK15" s="41">
        <f t="shared" si="2"/>
        <v>3.4</v>
      </c>
      <c r="AL15" s="143">
        <f t="shared" si="3"/>
        <v>3.6</v>
      </c>
      <c r="AM15" s="156">
        <f t="shared" si="4"/>
        <v>26</v>
      </c>
      <c r="AN15" s="188">
        <f>VLOOKUP(C15,'INFORM Reliability Index'!A$2:H$34,8,FALSE)</f>
        <v>8.4567901234567895</v>
      </c>
      <c r="AO15" s="188"/>
      <c r="AP15" s="46">
        <f>'Imputed and missing data hidden'!CG8</f>
        <v>21</v>
      </c>
      <c r="AQ15" s="189">
        <f t="shared" si="5"/>
        <v>0.25925925925925924</v>
      </c>
      <c r="AR15" s="223">
        <f>'Indicator Date hidden2'!CH8</f>
        <v>0.51851851851851849</v>
      </c>
      <c r="AS15" s="190"/>
      <c r="AT15" s="221">
        <f>'Missing component hidden'!AB7</f>
        <v>2</v>
      </c>
      <c r="AU15" s="224">
        <f>'Missing component hidden'!AC7</f>
        <v>0.08</v>
      </c>
    </row>
    <row r="16" spans="1:47" x14ac:dyDescent="0.25">
      <c r="A16" s="3" t="str">
        <f>VLOOKUP(C16,Regions!B$3:H$35,7,FALSE)</f>
        <v>Caribbean</v>
      </c>
      <c r="B16" s="119" t="s">
        <v>24</v>
      </c>
      <c r="C16" s="102" t="s">
        <v>23</v>
      </c>
      <c r="D16" s="141">
        <f>'Hazard &amp; Exposure'!AZ8</f>
        <v>7.3</v>
      </c>
      <c r="E16" s="141">
        <f>'Hazard &amp; Exposure'!AX8</f>
        <v>5.7</v>
      </c>
      <c r="F16" s="141">
        <f>'Hazard &amp; Exposure'!BA8</f>
        <v>8.6999999999999993</v>
      </c>
      <c r="G16" s="141">
        <f>'Hazard &amp; Exposure'!BG8</f>
        <v>4.5999999999999996</v>
      </c>
      <c r="H16" s="40">
        <f>'Hazard &amp; Exposure'!BH8</f>
        <v>6.9</v>
      </c>
      <c r="I16" s="141">
        <f>'Hazard &amp; Exposure'!BO8</f>
        <v>2.8</v>
      </c>
      <c r="J16" s="141">
        <f>'Hazard &amp; Exposure'!BR8</f>
        <v>6.6</v>
      </c>
      <c r="K16" s="141">
        <f>'Hazard &amp; Exposure'!BV8</f>
        <v>4.7</v>
      </c>
      <c r="L16" s="40">
        <f>'Hazard &amp; Exposure'!BW8</f>
        <v>4.9000000000000004</v>
      </c>
      <c r="M16" s="41">
        <f t="shared" si="0"/>
        <v>6</v>
      </c>
      <c r="N16" s="140">
        <f>Vulnerability!H8</f>
        <v>5.7</v>
      </c>
      <c r="O16" s="138">
        <f>Vulnerability!L8</f>
        <v>5.0999999999999996</v>
      </c>
      <c r="P16" s="138">
        <f>Vulnerability!P8</f>
        <v>7.2</v>
      </c>
      <c r="Q16" s="40">
        <f>Vulnerability!Q8</f>
        <v>5.9</v>
      </c>
      <c r="R16" s="138">
        <f>Vulnerability!V8</f>
        <v>3.2</v>
      </c>
      <c r="S16" s="137">
        <f>Vulnerability!Z8</f>
        <v>6.6</v>
      </c>
      <c r="T16" s="137">
        <f>Vulnerability!AE8</f>
        <v>6.9</v>
      </c>
      <c r="U16" s="137">
        <f>Vulnerability!AH8</f>
        <v>6.5</v>
      </c>
      <c r="V16" s="137">
        <f>Vulnerability!AM8</f>
        <v>2.2000000000000002</v>
      </c>
      <c r="W16" s="137">
        <f>Vulnerability!AU8</f>
        <v>4.8</v>
      </c>
      <c r="X16" s="138">
        <f>Vulnerability!AV8</f>
        <v>5.6</v>
      </c>
      <c r="Y16" s="40">
        <f>Vulnerability!AW8</f>
        <v>4.5</v>
      </c>
      <c r="Z16" s="41">
        <f t="shared" si="1"/>
        <v>5.2</v>
      </c>
      <c r="AA16" s="151">
        <f>'Lack of Coping Capacity'!E8</f>
        <v>6.3</v>
      </c>
      <c r="AB16" s="136">
        <f>'Lack of Coping Capacity'!H8</f>
        <v>6.3</v>
      </c>
      <c r="AC16" s="136">
        <f>'Lack of Coping Capacity'!J8</f>
        <v>9.6999999999999993</v>
      </c>
      <c r="AD16" s="136">
        <f>'Lack of Coping Capacity'!O8</f>
        <v>6.1</v>
      </c>
      <c r="AE16" s="40">
        <f>'Lack of Coping Capacity'!P8</f>
        <v>7.5</v>
      </c>
      <c r="AF16" s="136">
        <f>'Lack of Coping Capacity'!T8</f>
        <v>4.9000000000000004</v>
      </c>
      <c r="AG16" s="136">
        <f>'Lack of Coping Capacity'!AB8</f>
        <v>6.7</v>
      </c>
      <c r="AH16" s="136">
        <f>'Lack of Coping Capacity'!AL8</f>
        <v>6.9</v>
      </c>
      <c r="AI16" s="136">
        <f>'Lack of Coping Capacity'!AU8</f>
        <v>7.1</v>
      </c>
      <c r="AJ16" s="40">
        <f>'Lack of Coping Capacity'!AV8</f>
        <v>6.4</v>
      </c>
      <c r="AK16" s="41">
        <f t="shared" si="2"/>
        <v>7</v>
      </c>
      <c r="AL16" s="143">
        <f t="shared" si="3"/>
        <v>6</v>
      </c>
      <c r="AM16" s="156">
        <f t="shared" si="4"/>
        <v>10</v>
      </c>
      <c r="AN16" s="188">
        <f>VLOOKUP(C16,'INFORM Reliability Index'!A$2:H$34,8,FALSE)</f>
        <v>1.8106995884773665</v>
      </c>
      <c r="AO16" s="188"/>
      <c r="AP16" s="46">
        <f>'Imputed and missing data hidden'!CG9</f>
        <v>0</v>
      </c>
      <c r="AQ16" s="189">
        <f t="shared" si="5"/>
        <v>0</v>
      </c>
      <c r="AR16" s="223">
        <f>'Indicator Date hidden2'!CH9</f>
        <v>0.27160493827160492</v>
      </c>
      <c r="AS16" s="190"/>
      <c r="AT16" s="221">
        <f>'Missing component hidden'!AB8</f>
        <v>0</v>
      </c>
      <c r="AU16" s="224">
        <f>'Missing component hidden'!AC8</f>
        <v>0</v>
      </c>
    </row>
    <row r="17" spans="1:47" x14ac:dyDescent="0.25">
      <c r="A17" s="3" t="str">
        <f>VLOOKUP(C17,Regions!B$3:H$35,7,FALSE)</f>
        <v>South America</v>
      </c>
      <c r="B17" s="119" t="s">
        <v>26</v>
      </c>
      <c r="C17" s="102" t="s">
        <v>25</v>
      </c>
      <c r="D17" s="141">
        <f>'Hazard &amp; Exposure'!AZ29</f>
        <v>9.8000000000000007</v>
      </c>
      <c r="E17" s="141">
        <f>'Hazard &amp; Exposure'!AX29</f>
        <v>9.1999999999999993</v>
      </c>
      <c r="F17" s="141">
        <f>'Hazard &amp; Exposure'!BA29</f>
        <v>0</v>
      </c>
      <c r="G17" s="141">
        <f>'Hazard &amp; Exposure'!BG29</f>
        <v>5.7</v>
      </c>
      <c r="H17" s="40">
        <f>'Hazard &amp; Exposure'!BH29</f>
        <v>7.6</v>
      </c>
      <c r="I17" s="141">
        <f>'Hazard &amp; Exposure'!BO29</f>
        <v>2.2000000000000002</v>
      </c>
      <c r="J17" s="141">
        <f>'Hazard &amp; Exposure'!BR29</f>
        <v>5.2</v>
      </c>
      <c r="K17" s="141">
        <f>'Hazard &amp; Exposure'!BV29</f>
        <v>6.7</v>
      </c>
      <c r="L17" s="40">
        <f>'Hazard &amp; Exposure'!BW29</f>
        <v>5</v>
      </c>
      <c r="M17" s="41">
        <f t="shared" si="0"/>
        <v>6.5</v>
      </c>
      <c r="N17" s="140">
        <f>Vulnerability!H29</f>
        <v>4.0999999999999996</v>
      </c>
      <c r="O17" s="138">
        <f>Vulnerability!L29</f>
        <v>7</v>
      </c>
      <c r="P17" s="138">
        <f>Vulnerability!P29</f>
        <v>5.2</v>
      </c>
      <c r="Q17" s="40">
        <f>Vulnerability!Q29</f>
        <v>5.0999999999999996</v>
      </c>
      <c r="R17" s="138">
        <f>Vulnerability!V29</f>
        <v>8.5</v>
      </c>
      <c r="S17" s="137">
        <f>Vulnerability!Z29</f>
        <v>7.2</v>
      </c>
      <c r="T17" s="137">
        <f>Vulnerability!AE29</f>
        <v>5.6</v>
      </c>
      <c r="U17" s="137">
        <f>Vulnerability!AH29</f>
        <v>5.7</v>
      </c>
      <c r="V17" s="137">
        <f>Vulnerability!AM29</f>
        <v>7.7</v>
      </c>
      <c r="W17" s="137">
        <f>Vulnerability!AU29</f>
        <v>4.3</v>
      </c>
      <c r="X17" s="138">
        <f>Vulnerability!AV29</f>
        <v>6.3</v>
      </c>
      <c r="Y17" s="40">
        <f>Vulnerability!AW29</f>
        <v>7.6</v>
      </c>
      <c r="Z17" s="41">
        <f t="shared" si="1"/>
        <v>6.5</v>
      </c>
      <c r="AA17" s="151">
        <f>'Lack of Coping Capacity'!E29</f>
        <v>6.1</v>
      </c>
      <c r="AB17" s="136">
        <f>'Lack of Coping Capacity'!H29</f>
        <v>6.4</v>
      </c>
      <c r="AC17" s="136">
        <f>'Lack of Coping Capacity'!J29</f>
        <v>7.2</v>
      </c>
      <c r="AD17" s="136">
        <f>'Lack of Coping Capacity'!O29</f>
        <v>5</v>
      </c>
      <c r="AE17" s="40">
        <f>'Lack of Coping Capacity'!P29</f>
        <v>6.2</v>
      </c>
      <c r="AF17" s="136">
        <f>'Lack of Coping Capacity'!T29</f>
        <v>4.5</v>
      </c>
      <c r="AG17" s="136">
        <f>'Lack of Coping Capacity'!AB29</f>
        <v>7.3</v>
      </c>
      <c r="AH17" s="136">
        <f>'Lack of Coping Capacity'!AL29</f>
        <v>6.6</v>
      </c>
      <c r="AI17" s="136">
        <f>'Lack of Coping Capacity'!AU29</f>
        <v>6.4</v>
      </c>
      <c r="AJ17" s="40">
        <f>'Lack of Coping Capacity'!AV29</f>
        <v>6.2</v>
      </c>
      <c r="AK17" s="41">
        <f t="shared" si="2"/>
        <v>6.2</v>
      </c>
      <c r="AL17" s="143">
        <f t="shared" si="3"/>
        <v>6.4</v>
      </c>
      <c r="AM17" s="156">
        <f t="shared" si="4"/>
        <v>9</v>
      </c>
      <c r="AN17" s="188">
        <f>VLOOKUP(C17,'INFORM Reliability Index'!A$2:H$34,8,FALSE)</f>
        <v>1.6502057613168724</v>
      </c>
      <c r="AO17" s="188"/>
      <c r="AP17" s="46">
        <f>'Imputed and missing data hidden'!CG30</f>
        <v>1</v>
      </c>
      <c r="AQ17" s="189">
        <f t="shared" si="5"/>
        <v>1.2345679012345678E-2</v>
      </c>
      <c r="AR17" s="223">
        <f>'Indicator Date hidden2'!CH30</f>
        <v>0.19753086419753085</v>
      </c>
      <c r="AS17" s="190"/>
      <c r="AT17" s="221">
        <f>'Missing component hidden'!AB29</f>
        <v>0</v>
      </c>
      <c r="AU17" s="224">
        <f>'Missing component hidden'!AC29</f>
        <v>0</v>
      </c>
    </row>
    <row r="18" spans="1:47" x14ac:dyDescent="0.25">
      <c r="A18" s="3" t="str">
        <f>VLOOKUP(C18,Regions!B$3:H$35,7,FALSE)</f>
        <v>Central America</v>
      </c>
      <c r="B18" s="119" t="s">
        <v>28</v>
      </c>
      <c r="C18" s="102" t="s">
        <v>27</v>
      </c>
      <c r="D18" s="141">
        <f>'Hazard &amp; Exposure'!AZ18</f>
        <v>9.3000000000000007</v>
      </c>
      <c r="E18" s="141">
        <f>'Hazard &amp; Exposure'!AX18</f>
        <v>3.9</v>
      </c>
      <c r="F18" s="141">
        <f>'Hazard &amp; Exposure'!BA18</f>
        <v>4.8</v>
      </c>
      <c r="G18" s="141">
        <f>'Hazard &amp; Exposure'!BG18</f>
        <v>8.4</v>
      </c>
      <c r="H18" s="40">
        <f>'Hazard &amp; Exposure'!BH18</f>
        <v>7.2</v>
      </c>
      <c r="I18" s="141">
        <f>'Hazard &amp; Exposure'!BO18</f>
        <v>7</v>
      </c>
      <c r="J18" s="141">
        <f>'Hazard &amp; Exposure'!BR18</f>
        <v>9.3000000000000007</v>
      </c>
      <c r="K18" s="141">
        <f>'Hazard &amp; Exposure'!BV18</f>
        <v>10</v>
      </c>
      <c r="L18" s="40">
        <f>'Hazard &amp; Exposure'!BW18</f>
        <v>9.1</v>
      </c>
      <c r="M18" s="41">
        <f t="shared" si="0"/>
        <v>8.3000000000000007</v>
      </c>
      <c r="N18" s="140">
        <f>Vulnerability!H18</f>
        <v>5.8</v>
      </c>
      <c r="O18" s="138">
        <f>Vulnerability!L18</f>
        <v>5.2</v>
      </c>
      <c r="P18" s="138">
        <f>Vulnerability!P18</f>
        <v>8</v>
      </c>
      <c r="Q18" s="40">
        <f>Vulnerability!Q18</f>
        <v>6.2</v>
      </c>
      <c r="R18" s="138">
        <f>Vulnerability!V18</f>
        <v>9.3000000000000007</v>
      </c>
      <c r="S18" s="137">
        <f>Vulnerability!Z18</f>
        <v>7</v>
      </c>
      <c r="T18" s="137">
        <f>Vulnerability!AE18</f>
        <v>4.4000000000000004</v>
      </c>
      <c r="U18" s="137">
        <f>Vulnerability!AH18</f>
        <v>8</v>
      </c>
      <c r="V18" s="137">
        <f>Vulnerability!AM18</f>
        <v>7.1</v>
      </c>
      <c r="W18" s="137">
        <f>Vulnerability!AU18</f>
        <v>4.3</v>
      </c>
      <c r="X18" s="138">
        <f>Vulnerability!AV18</f>
        <v>6.4</v>
      </c>
      <c r="Y18" s="40">
        <f>Vulnerability!AW18</f>
        <v>8.1999999999999993</v>
      </c>
      <c r="Z18" s="41">
        <f t="shared" si="1"/>
        <v>7.3</v>
      </c>
      <c r="AA18" s="151">
        <f>'Lack of Coping Capacity'!E18</f>
        <v>8</v>
      </c>
      <c r="AB18" s="136">
        <f>'Lack of Coping Capacity'!H18</f>
        <v>5.6</v>
      </c>
      <c r="AC18" s="136">
        <f>'Lack of Coping Capacity'!J18</f>
        <v>9.8000000000000007</v>
      </c>
      <c r="AD18" s="136">
        <f>'Lack of Coping Capacity'!O18</f>
        <v>9.9</v>
      </c>
      <c r="AE18" s="40">
        <f>'Lack of Coping Capacity'!P18</f>
        <v>8.8000000000000007</v>
      </c>
      <c r="AF18" s="136">
        <f>'Lack of Coping Capacity'!T18</f>
        <v>4.5</v>
      </c>
      <c r="AG18" s="136">
        <f>'Lack of Coping Capacity'!AB18</f>
        <v>5.0999999999999996</v>
      </c>
      <c r="AH18" s="136">
        <f>'Lack of Coping Capacity'!AL18</f>
        <v>5</v>
      </c>
      <c r="AI18" s="136">
        <f>'Lack of Coping Capacity'!AU18</f>
        <v>9</v>
      </c>
      <c r="AJ18" s="40">
        <f>'Lack of Coping Capacity'!AV18</f>
        <v>5.9</v>
      </c>
      <c r="AK18" s="41">
        <f t="shared" si="2"/>
        <v>7.6</v>
      </c>
      <c r="AL18" s="143">
        <f t="shared" si="3"/>
        <v>7.7</v>
      </c>
      <c r="AM18" s="156">
        <f t="shared" si="4"/>
        <v>4</v>
      </c>
      <c r="AN18" s="188">
        <f>VLOOKUP(C18,'INFORM Reliability Index'!A$2:H$34,8,FALSE)</f>
        <v>3.4732510288065841</v>
      </c>
      <c r="AO18" s="188"/>
      <c r="AP18" s="46">
        <f>'Imputed and missing data hidden'!CG19</f>
        <v>4</v>
      </c>
      <c r="AQ18" s="189">
        <f t="shared" si="5"/>
        <v>4.9382716049382713E-2</v>
      </c>
      <c r="AR18" s="223">
        <f>'Indicator Date hidden2'!CH19</f>
        <v>0.32098765432098764</v>
      </c>
      <c r="AS18" s="190"/>
      <c r="AT18" s="221">
        <f>'Missing component hidden'!AB18</f>
        <v>0</v>
      </c>
      <c r="AU18" s="224">
        <f>'Missing component hidden'!AC18</f>
        <v>0</v>
      </c>
    </row>
    <row r="19" spans="1:47" x14ac:dyDescent="0.25">
      <c r="A19" s="3" t="str">
        <f>VLOOKUP(C19,Regions!B$3:H$35,7,FALSE)</f>
        <v>Caribbean</v>
      </c>
      <c r="B19" s="119" t="s">
        <v>30</v>
      </c>
      <c r="C19" s="102" t="s">
        <v>29</v>
      </c>
      <c r="D19" s="141">
        <f>'Hazard &amp; Exposure'!AZ9</f>
        <v>0.2</v>
      </c>
      <c r="E19" s="141">
        <f>'Hazard &amp; Exposure'!AX9</f>
        <v>0.1</v>
      </c>
      <c r="F19" s="141">
        <f>'Hazard &amp; Exposure'!BA9</f>
        <v>1.8</v>
      </c>
      <c r="G19" s="141">
        <f>'Hazard &amp; Exposure'!BG9</f>
        <v>0.5</v>
      </c>
      <c r="H19" s="40">
        <f>'Hazard &amp; Exposure'!BH9</f>
        <v>0.7</v>
      </c>
      <c r="I19" s="141">
        <f>'Hazard &amp; Exposure'!BO9</f>
        <v>0.1</v>
      </c>
      <c r="J19" s="141">
        <f>'Hazard &amp; Exposure'!BR9</f>
        <v>2.2999999999999998</v>
      </c>
      <c r="K19" s="141">
        <f>'Hazard &amp; Exposure'!BV9</f>
        <v>2.4</v>
      </c>
      <c r="L19" s="40">
        <f>'Hazard &amp; Exposure'!BW9</f>
        <v>1.7</v>
      </c>
      <c r="M19" s="41">
        <f t="shared" si="0"/>
        <v>1.2</v>
      </c>
      <c r="N19" s="140">
        <f>Vulnerability!H9</f>
        <v>5.4</v>
      </c>
      <c r="O19" s="138">
        <f>Vulnerability!L9</f>
        <v>3</v>
      </c>
      <c r="P19" s="138">
        <f>Vulnerability!P9</f>
        <v>3.9</v>
      </c>
      <c r="Q19" s="40">
        <f>Vulnerability!Q9</f>
        <v>4.4000000000000004</v>
      </c>
      <c r="R19" s="138">
        <f>Vulnerability!V9</f>
        <v>0</v>
      </c>
      <c r="S19" s="137">
        <f>Vulnerability!Z9</f>
        <v>1.1000000000000001</v>
      </c>
      <c r="T19" s="137">
        <f>Vulnerability!AE9</f>
        <v>3.7</v>
      </c>
      <c r="U19" s="137">
        <f>Vulnerability!AH9</f>
        <v>1.2</v>
      </c>
      <c r="V19" s="137">
        <f>Vulnerability!AM9</f>
        <v>0</v>
      </c>
      <c r="W19" s="137">
        <f>Vulnerability!AU9</f>
        <v>4.4000000000000004</v>
      </c>
      <c r="X19" s="138">
        <f>Vulnerability!AV9</f>
        <v>2.2000000000000002</v>
      </c>
      <c r="Y19" s="40">
        <f>Vulnerability!AW9</f>
        <v>1.2</v>
      </c>
      <c r="Z19" s="41">
        <f t="shared" si="1"/>
        <v>3</v>
      </c>
      <c r="AA19" s="151">
        <f>'Lack of Coping Capacity'!E9</f>
        <v>6.2</v>
      </c>
      <c r="AB19" s="136">
        <f>'Lack of Coping Capacity'!H9</f>
        <v>5.2</v>
      </c>
      <c r="AC19" s="136" t="str">
        <f>'Lack of Coping Capacity'!J9</f>
        <v>x</v>
      </c>
      <c r="AD19" s="136">
        <f>'Lack of Coping Capacity'!O9</f>
        <v>1.4</v>
      </c>
      <c r="AE19" s="40">
        <f>'Lack of Coping Capacity'!P9</f>
        <v>4.5999999999999996</v>
      </c>
      <c r="AF19" s="136">
        <f>'Lack of Coping Capacity'!T9</f>
        <v>5.0999999999999996</v>
      </c>
      <c r="AG19" s="136">
        <f>'Lack of Coping Capacity'!AB9</f>
        <v>0.6</v>
      </c>
      <c r="AH19" s="136">
        <f>'Lack of Coping Capacity'!AL9</f>
        <v>4.5999999999999996</v>
      </c>
      <c r="AI19" s="136">
        <f>'Lack of Coping Capacity'!AU9</f>
        <v>3.5</v>
      </c>
      <c r="AJ19" s="40">
        <f>'Lack of Coping Capacity'!AV9</f>
        <v>3.5</v>
      </c>
      <c r="AK19" s="41">
        <f t="shared" si="2"/>
        <v>4.0999999999999996</v>
      </c>
      <c r="AL19" s="143">
        <f t="shared" si="3"/>
        <v>2.5</v>
      </c>
      <c r="AM19" s="156">
        <f t="shared" si="4"/>
        <v>33</v>
      </c>
      <c r="AN19" s="188">
        <f>VLOOKUP(C19,'INFORM Reliability Index'!A$2:H$34,8,FALSE)</f>
        <v>6.5637860082304522</v>
      </c>
      <c r="AO19" s="188"/>
      <c r="AP19" s="46">
        <f>'Imputed and missing data hidden'!CG10</f>
        <v>21</v>
      </c>
      <c r="AQ19" s="189">
        <f t="shared" si="5"/>
        <v>0.25925925925925924</v>
      </c>
      <c r="AR19" s="223">
        <f>'Indicator Date hidden2'!CH10</f>
        <v>0.23456790123456789</v>
      </c>
      <c r="AS19" s="190"/>
      <c r="AT19" s="221">
        <f>'Missing component hidden'!AB9</f>
        <v>1</v>
      </c>
      <c r="AU19" s="224">
        <f>'Missing component hidden'!AC9</f>
        <v>0.04</v>
      </c>
    </row>
    <row r="20" spans="1:47" x14ac:dyDescent="0.25">
      <c r="A20" s="3" t="str">
        <f>VLOOKUP(C20,Regions!B$3:H$35,7,FALSE)</f>
        <v>Central America</v>
      </c>
      <c r="B20" s="119" t="s">
        <v>32</v>
      </c>
      <c r="C20" s="102" t="s">
        <v>31</v>
      </c>
      <c r="D20" s="141">
        <f>'Hazard &amp; Exposure'!AZ19</f>
        <v>9.4</v>
      </c>
      <c r="E20" s="141">
        <f>'Hazard &amp; Exposure'!AX19</f>
        <v>7</v>
      </c>
      <c r="F20" s="141">
        <f>'Hazard &amp; Exposure'!BA19</f>
        <v>5.8</v>
      </c>
      <c r="G20" s="141">
        <f>'Hazard &amp; Exposure'!BG19</f>
        <v>9.1999999999999993</v>
      </c>
      <c r="H20" s="40">
        <f>'Hazard &amp; Exposure'!BH19</f>
        <v>8.1999999999999993</v>
      </c>
      <c r="I20" s="141">
        <f>'Hazard &amp; Exposure'!BO19</f>
        <v>5.5</v>
      </c>
      <c r="J20" s="141">
        <f>'Hazard &amp; Exposure'!BR19</f>
        <v>9.3000000000000007</v>
      </c>
      <c r="K20" s="141">
        <f>'Hazard &amp; Exposure'!BV19</f>
        <v>9.6999999999999993</v>
      </c>
      <c r="L20" s="40">
        <f>'Hazard &amp; Exposure'!BW19</f>
        <v>8.6999999999999993</v>
      </c>
      <c r="M20" s="41">
        <f t="shared" si="0"/>
        <v>8.5</v>
      </c>
      <c r="N20" s="140">
        <f>Vulnerability!H19</f>
        <v>8.9</v>
      </c>
      <c r="O20" s="138">
        <f>Vulnerability!L19</f>
        <v>7.9</v>
      </c>
      <c r="P20" s="138">
        <f>Vulnerability!P19</f>
        <v>9.5</v>
      </c>
      <c r="Q20" s="40">
        <f>Vulnerability!Q19</f>
        <v>8.8000000000000007</v>
      </c>
      <c r="R20" s="138">
        <f>Vulnerability!V19</f>
        <v>8.8000000000000007</v>
      </c>
      <c r="S20" s="137">
        <f>Vulnerability!Z19</f>
        <v>4.8</v>
      </c>
      <c r="T20" s="137">
        <f>Vulnerability!AE19</f>
        <v>8.1999999999999993</v>
      </c>
      <c r="U20" s="137">
        <f>Vulnerability!AH19</f>
        <v>9.3000000000000007</v>
      </c>
      <c r="V20" s="137">
        <f>Vulnerability!AM19</f>
        <v>6.6</v>
      </c>
      <c r="W20" s="137">
        <f>Vulnerability!AU19</f>
        <v>5.8</v>
      </c>
      <c r="X20" s="138">
        <f>Vulnerability!AV19</f>
        <v>7.3</v>
      </c>
      <c r="Y20" s="40">
        <f>Vulnerability!AW19</f>
        <v>8.1</v>
      </c>
      <c r="Z20" s="41">
        <f t="shared" si="1"/>
        <v>8.5</v>
      </c>
      <c r="AA20" s="151">
        <f>'Lack of Coping Capacity'!E19</f>
        <v>6.4</v>
      </c>
      <c r="AB20" s="136">
        <f>'Lack of Coping Capacity'!H19</f>
        <v>6.8</v>
      </c>
      <c r="AC20" s="136">
        <f>'Lack of Coping Capacity'!J19</f>
        <v>10</v>
      </c>
      <c r="AD20" s="136">
        <f>'Lack of Coping Capacity'!O19</f>
        <v>9</v>
      </c>
      <c r="AE20" s="40">
        <f>'Lack of Coping Capacity'!P19</f>
        <v>8.5</v>
      </c>
      <c r="AF20" s="136">
        <f>'Lack of Coping Capacity'!T19</f>
        <v>8.1999999999999993</v>
      </c>
      <c r="AG20" s="136">
        <f>'Lack of Coping Capacity'!AB19</f>
        <v>7.8</v>
      </c>
      <c r="AH20" s="136">
        <f>'Lack of Coping Capacity'!AL19</f>
        <v>8</v>
      </c>
      <c r="AI20" s="136">
        <f>'Lack of Coping Capacity'!AU19</f>
        <v>9.3000000000000007</v>
      </c>
      <c r="AJ20" s="40">
        <f>'Lack of Coping Capacity'!AV19</f>
        <v>8.3000000000000007</v>
      </c>
      <c r="AK20" s="41">
        <f t="shared" si="2"/>
        <v>8.4</v>
      </c>
      <c r="AL20" s="143">
        <f t="shared" si="3"/>
        <v>8.5</v>
      </c>
      <c r="AM20" s="156">
        <f t="shared" si="4"/>
        <v>1</v>
      </c>
      <c r="AN20" s="188">
        <f>VLOOKUP(C20,'INFORM Reliability Index'!A$2:H$34,8,FALSE)</f>
        <v>2.5637860082304522</v>
      </c>
      <c r="AO20" s="188"/>
      <c r="AP20" s="46">
        <f>'Imputed and missing data hidden'!CG20</f>
        <v>3</v>
      </c>
      <c r="AQ20" s="189">
        <f t="shared" si="5"/>
        <v>3.7037037037037035E-2</v>
      </c>
      <c r="AR20" s="223">
        <f>'Indicator Date hidden2'!CH20</f>
        <v>0.23456790123456789</v>
      </c>
      <c r="AS20" s="190"/>
      <c r="AT20" s="221">
        <f>'Missing component hidden'!AB19</f>
        <v>0</v>
      </c>
      <c r="AU20" s="224">
        <f>'Missing component hidden'!AC19</f>
        <v>0</v>
      </c>
    </row>
    <row r="21" spans="1:47" x14ac:dyDescent="0.25">
      <c r="A21" s="3" t="str">
        <f>VLOOKUP(C21,Regions!B$3:H$35,7,FALSE)</f>
        <v>South America</v>
      </c>
      <c r="B21" s="119" t="s">
        <v>34</v>
      </c>
      <c r="C21" s="102" t="s">
        <v>33</v>
      </c>
      <c r="D21" s="141">
        <f>'Hazard &amp; Exposure'!AZ30</f>
        <v>1.8</v>
      </c>
      <c r="E21" s="141">
        <f>'Hazard &amp; Exposure'!AX30</f>
        <v>8.4</v>
      </c>
      <c r="F21" s="141">
        <f>'Hazard &amp; Exposure'!BA30</f>
        <v>0</v>
      </c>
      <c r="G21" s="141">
        <f>'Hazard &amp; Exposure'!BG30</f>
        <v>4</v>
      </c>
      <c r="H21" s="40">
        <f>'Hazard &amp; Exposure'!BH30</f>
        <v>4.4000000000000004</v>
      </c>
      <c r="I21" s="141">
        <f>'Hazard &amp; Exposure'!BO30</f>
        <v>0.5</v>
      </c>
      <c r="J21" s="141">
        <f>'Hazard &amp; Exposure'!BR30</f>
        <v>5.9</v>
      </c>
      <c r="K21" s="141">
        <f>'Hazard &amp; Exposure'!BV30</f>
        <v>2.9</v>
      </c>
      <c r="L21" s="40">
        <f>'Hazard &amp; Exposure'!BW30</f>
        <v>3.4</v>
      </c>
      <c r="M21" s="41">
        <f t="shared" si="0"/>
        <v>3.9</v>
      </c>
      <c r="N21" s="140">
        <f>Vulnerability!H30</f>
        <v>6.4</v>
      </c>
      <c r="O21" s="138">
        <f>Vulnerability!L30</f>
        <v>6.3</v>
      </c>
      <c r="P21" s="138">
        <f>Vulnerability!P30</f>
        <v>7.6</v>
      </c>
      <c r="Q21" s="40">
        <f>Vulnerability!Q30</f>
        <v>6.7</v>
      </c>
      <c r="R21" s="138">
        <f>Vulnerability!V30</f>
        <v>0.1</v>
      </c>
      <c r="S21" s="137">
        <f>Vulnerability!Z30</f>
        <v>8.4</v>
      </c>
      <c r="T21" s="137">
        <f>Vulnerability!AE30</f>
        <v>8</v>
      </c>
      <c r="U21" s="137">
        <f>Vulnerability!AH30</f>
        <v>9.1</v>
      </c>
      <c r="V21" s="137">
        <f>Vulnerability!AM30</f>
        <v>8.9</v>
      </c>
      <c r="W21" s="137">
        <f>Vulnerability!AU30</f>
        <v>5.2</v>
      </c>
      <c r="X21" s="138">
        <f>Vulnerability!AV30</f>
        <v>8.1999999999999993</v>
      </c>
      <c r="Y21" s="40">
        <f>Vulnerability!AW30</f>
        <v>5.4</v>
      </c>
      <c r="Z21" s="41">
        <f t="shared" si="1"/>
        <v>6.1</v>
      </c>
      <c r="AA21" s="151" t="str">
        <f>'Lack of Coping Capacity'!E30</f>
        <v>x</v>
      </c>
      <c r="AB21" s="136">
        <f>'Lack of Coping Capacity'!H30</f>
        <v>6.3</v>
      </c>
      <c r="AC21" s="136" t="str">
        <f>'Lack of Coping Capacity'!J30</f>
        <v>x</v>
      </c>
      <c r="AD21" s="136">
        <f>'Lack of Coping Capacity'!O30</f>
        <v>8</v>
      </c>
      <c r="AE21" s="40">
        <f>'Lack of Coping Capacity'!P30</f>
        <v>7.2</v>
      </c>
      <c r="AF21" s="136">
        <f>'Lack of Coping Capacity'!T30</f>
        <v>8.6</v>
      </c>
      <c r="AG21" s="136">
        <f>'Lack of Coping Capacity'!AB30</f>
        <v>6.2</v>
      </c>
      <c r="AH21" s="136">
        <f>'Lack of Coping Capacity'!AL30</f>
        <v>7.1</v>
      </c>
      <c r="AI21" s="136">
        <f>'Lack of Coping Capacity'!AU30</f>
        <v>4.4000000000000004</v>
      </c>
      <c r="AJ21" s="40">
        <f>'Lack of Coping Capacity'!AV30</f>
        <v>6.6</v>
      </c>
      <c r="AK21" s="41">
        <f t="shared" si="2"/>
        <v>6.9</v>
      </c>
      <c r="AL21" s="143">
        <f t="shared" si="3"/>
        <v>5.5</v>
      </c>
      <c r="AM21" s="156">
        <f t="shared" si="4"/>
        <v>13</v>
      </c>
      <c r="AN21" s="188">
        <f>VLOOKUP(C21,'INFORM Reliability Index'!A$2:H$34,8,FALSE)</f>
        <v>6.9465020576131682</v>
      </c>
      <c r="AO21" s="188"/>
      <c r="AP21" s="46">
        <f>'Imputed and missing data hidden'!CG31</f>
        <v>8</v>
      </c>
      <c r="AQ21" s="189">
        <f t="shared" si="5"/>
        <v>9.8765432098765427E-2</v>
      </c>
      <c r="AR21" s="223">
        <f>'Indicator Date hidden2'!CH31</f>
        <v>0.64197530864197527</v>
      </c>
      <c r="AS21" s="190"/>
      <c r="AT21" s="221">
        <f>'Missing component hidden'!AB30</f>
        <v>2</v>
      </c>
      <c r="AU21" s="224">
        <f>'Missing component hidden'!AC30</f>
        <v>0.08</v>
      </c>
    </row>
    <row r="22" spans="1:47" x14ac:dyDescent="0.25">
      <c r="A22" s="3" t="str">
        <f>VLOOKUP(C22,Regions!B$3:H$35,7,FALSE)</f>
        <v>Caribbean</v>
      </c>
      <c r="B22" s="119" t="s">
        <v>36</v>
      </c>
      <c r="C22" s="102" t="s">
        <v>35</v>
      </c>
      <c r="D22" s="141">
        <f>'Hazard &amp; Exposure'!AZ10</f>
        <v>6.5</v>
      </c>
      <c r="E22" s="141">
        <f>'Hazard &amp; Exposure'!AX10</f>
        <v>5.2</v>
      </c>
      <c r="F22" s="141">
        <f>'Hazard &amp; Exposure'!BA10</f>
        <v>8.6</v>
      </c>
      <c r="G22" s="141">
        <f>'Hazard &amp; Exposure'!BG10</f>
        <v>8.3000000000000007</v>
      </c>
      <c r="H22" s="40">
        <f>'Hazard &amp; Exposure'!BH10</f>
        <v>7.4</v>
      </c>
      <c r="I22" s="141">
        <f>'Hazard &amp; Exposure'!BO10</f>
        <v>6.2</v>
      </c>
      <c r="J22" s="141">
        <f>'Hazard &amp; Exposure'!BR10</f>
        <v>5.2</v>
      </c>
      <c r="K22" s="141">
        <f>'Hazard &amp; Exposure'!BV10</f>
        <v>9.3000000000000007</v>
      </c>
      <c r="L22" s="40">
        <f>'Hazard &amp; Exposure'!BW10</f>
        <v>7.4</v>
      </c>
      <c r="M22" s="41">
        <f t="shared" si="0"/>
        <v>7.4</v>
      </c>
      <c r="N22" s="140">
        <f>Vulnerability!H10</f>
        <v>10</v>
      </c>
      <c r="O22" s="138">
        <f>Vulnerability!L10</f>
        <v>9</v>
      </c>
      <c r="P22" s="138">
        <f>Vulnerability!P10</f>
        <v>9.5</v>
      </c>
      <c r="Q22" s="40">
        <f>Vulnerability!Q10</f>
        <v>9.6</v>
      </c>
      <c r="R22" s="138">
        <f>Vulnerability!V10</f>
        <v>7.9</v>
      </c>
      <c r="S22" s="137">
        <f>Vulnerability!Z10</f>
        <v>8.4</v>
      </c>
      <c r="T22" s="137">
        <f>Vulnerability!AE10</f>
        <v>9</v>
      </c>
      <c r="U22" s="137">
        <f>Vulnerability!AH10</f>
        <v>2</v>
      </c>
      <c r="V22" s="137">
        <f>Vulnerability!AM10</f>
        <v>10</v>
      </c>
      <c r="W22" s="137">
        <f>Vulnerability!AU10</f>
        <v>8.8000000000000007</v>
      </c>
      <c r="X22" s="138">
        <f>Vulnerability!AV10</f>
        <v>8.4</v>
      </c>
      <c r="Y22" s="40">
        <f>Vulnerability!AW10</f>
        <v>8.1999999999999993</v>
      </c>
      <c r="Z22" s="41">
        <f t="shared" si="1"/>
        <v>9</v>
      </c>
      <c r="AA22" s="151">
        <f>'Lack of Coping Capacity'!E10</f>
        <v>8.6999999999999993</v>
      </c>
      <c r="AB22" s="136">
        <f>'Lack of Coping Capacity'!H10</f>
        <v>8.6999999999999993</v>
      </c>
      <c r="AC22" s="136" t="str">
        <f>'Lack of Coping Capacity'!J10</f>
        <v>x</v>
      </c>
      <c r="AD22" s="136">
        <f>'Lack of Coping Capacity'!O10</f>
        <v>1.1000000000000001</v>
      </c>
      <c r="AE22" s="40">
        <f>'Lack of Coping Capacity'!P10</f>
        <v>7.2</v>
      </c>
      <c r="AF22" s="136">
        <f>'Lack of Coping Capacity'!T10</f>
        <v>9.6</v>
      </c>
      <c r="AG22" s="136">
        <f>'Lack of Coping Capacity'!AB10</f>
        <v>7.9</v>
      </c>
      <c r="AH22" s="136">
        <f>'Lack of Coping Capacity'!AL10</f>
        <v>9.6</v>
      </c>
      <c r="AI22" s="136">
        <f>'Lack of Coping Capacity'!AU10</f>
        <v>10</v>
      </c>
      <c r="AJ22" s="40">
        <f>'Lack of Coping Capacity'!AV10</f>
        <v>9.3000000000000007</v>
      </c>
      <c r="AK22" s="41">
        <f t="shared" si="2"/>
        <v>8.4</v>
      </c>
      <c r="AL22" s="143">
        <f t="shared" si="3"/>
        <v>8.1999999999999993</v>
      </c>
      <c r="AM22" s="156">
        <f t="shared" si="4"/>
        <v>2</v>
      </c>
      <c r="AN22" s="188">
        <f>VLOOKUP(C22,'INFORM Reliability Index'!A$2:H$34,8,FALSE)</f>
        <v>4.3004115226337447</v>
      </c>
      <c r="AO22" s="188"/>
      <c r="AP22" s="46">
        <f>'Imputed and missing data hidden'!CG11</f>
        <v>5</v>
      </c>
      <c r="AQ22" s="189">
        <f t="shared" si="5"/>
        <v>6.1728395061728392E-2</v>
      </c>
      <c r="AR22" s="223">
        <f>'Indicator Date hidden2'!CH11</f>
        <v>0.39506172839506171</v>
      </c>
      <c r="AS22" s="190"/>
      <c r="AT22" s="221">
        <f>'Missing component hidden'!AB10</f>
        <v>1</v>
      </c>
      <c r="AU22" s="224">
        <f>'Missing component hidden'!AC10</f>
        <v>0.04</v>
      </c>
    </row>
    <row r="23" spans="1:47" x14ac:dyDescent="0.25">
      <c r="A23" s="3" t="str">
        <f>VLOOKUP(C23,Regions!B$3:H$35,7,FALSE)</f>
        <v>Central America</v>
      </c>
      <c r="B23" s="119" t="s">
        <v>38</v>
      </c>
      <c r="C23" s="102" t="s">
        <v>37</v>
      </c>
      <c r="D23" s="141">
        <f>'Hazard &amp; Exposure'!AZ20</f>
        <v>7.6</v>
      </c>
      <c r="E23" s="141">
        <f>'Hazard &amp; Exposure'!AX20</f>
        <v>7.8</v>
      </c>
      <c r="F23" s="141">
        <f>'Hazard &amp; Exposure'!BA20</f>
        <v>5.5</v>
      </c>
      <c r="G23" s="141">
        <f>'Hazard &amp; Exposure'!BG20</f>
        <v>9.4</v>
      </c>
      <c r="H23" s="40">
        <f>'Hazard &amp; Exposure'!BH20</f>
        <v>7.9</v>
      </c>
      <c r="I23" s="141">
        <f>'Hazard &amp; Exposure'!BO20</f>
        <v>4.5999999999999996</v>
      </c>
      <c r="J23" s="141">
        <f>'Hazard &amp; Exposure'!BR20</f>
        <v>9.4</v>
      </c>
      <c r="K23" s="141">
        <f>'Hazard &amp; Exposure'!BV20</f>
        <v>9.9</v>
      </c>
      <c r="L23" s="40">
        <f>'Hazard &amp; Exposure'!BW20</f>
        <v>8.6999999999999993</v>
      </c>
      <c r="M23" s="41">
        <f t="shared" si="0"/>
        <v>8.3000000000000007</v>
      </c>
      <c r="N23" s="140">
        <f>Vulnerability!H20</f>
        <v>9.1</v>
      </c>
      <c r="O23" s="138">
        <f>Vulnerability!L20</f>
        <v>7.2</v>
      </c>
      <c r="P23" s="138">
        <f>Vulnerability!P20</f>
        <v>9.1999999999999993</v>
      </c>
      <c r="Q23" s="40">
        <f>Vulnerability!Q20</f>
        <v>8.6999999999999993</v>
      </c>
      <c r="R23" s="138">
        <f>Vulnerability!V20</f>
        <v>8.9</v>
      </c>
      <c r="S23" s="137">
        <f>Vulnerability!Z20</f>
        <v>7</v>
      </c>
      <c r="T23" s="137">
        <f>Vulnerability!AE20</f>
        <v>5.9</v>
      </c>
      <c r="U23" s="137">
        <f>Vulnerability!AH20</f>
        <v>7</v>
      </c>
      <c r="V23" s="137">
        <f>Vulnerability!AM20</f>
        <v>6.3</v>
      </c>
      <c r="W23" s="137">
        <f>Vulnerability!AU20</f>
        <v>4.2</v>
      </c>
      <c r="X23" s="138">
        <f>Vulnerability!AV20</f>
        <v>6.2</v>
      </c>
      <c r="Y23" s="40">
        <f>Vulnerability!AW20</f>
        <v>7.8</v>
      </c>
      <c r="Z23" s="41">
        <f t="shared" si="1"/>
        <v>8.3000000000000007</v>
      </c>
      <c r="AA23" s="151">
        <f>'Lack of Coping Capacity'!E20</f>
        <v>6.9</v>
      </c>
      <c r="AB23" s="136">
        <f>'Lack of Coping Capacity'!H20</f>
        <v>6.8</v>
      </c>
      <c r="AC23" s="136">
        <f>'Lack of Coping Capacity'!J20</f>
        <v>10</v>
      </c>
      <c r="AD23" s="136">
        <f>'Lack of Coping Capacity'!O20</f>
        <v>9.3000000000000007</v>
      </c>
      <c r="AE23" s="40">
        <f>'Lack of Coping Capacity'!P20</f>
        <v>8.6999999999999993</v>
      </c>
      <c r="AF23" s="136">
        <f>'Lack of Coping Capacity'!T20</f>
        <v>8.3000000000000007</v>
      </c>
      <c r="AG23" s="136">
        <f>'Lack of Coping Capacity'!AB20</f>
        <v>7.2</v>
      </c>
      <c r="AH23" s="136">
        <f>'Lack of Coping Capacity'!AL20</f>
        <v>6.6</v>
      </c>
      <c r="AI23" s="136">
        <f>'Lack of Coping Capacity'!AU20</f>
        <v>6.3</v>
      </c>
      <c r="AJ23" s="40">
        <f>'Lack of Coping Capacity'!AV20</f>
        <v>7.1</v>
      </c>
      <c r="AK23" s="41">
        <f t="shared" si="2"/>
        <v>8</v>
      </c>
      <c r="AL23" s="143">
        <f t="shared" si="3"/>
        <v>8.1999999999999993</v>
      </c>
      <c r="AM23" s="156">
        <f t="shared" si="4"/>
        <v>2</v>
      </c>
      <c r="AN23" s="188">
        <f>VLOOKUP(C23,'INFORM Reliability Index'!A$2:H$34,8,FALSE)</f>
        <v>2.8106995884773665</v>
      </c>
      <c r="AO23" s="188"/>
      <c r="AP23" s="46">
        <f>'Imputed and missing data hidden'!CG21</f>
        <v>3</v>
      </c>
      <c r="AQ23" s="189">
        <f t="shared" si="5"/>
        <v>3.7037037037037035E-2</v>
      </c>
      <c r="AR23" s="223">
        <f>'Indicator Date hidden2'!CH21</f>
        <v>0.27160493827160492</v>
      </c>
      <c r="AS23" s="190"/>
      <c r="AT23" s="221">
        <f>'Missing component hidden'!AB20</f>
        <v>0</v>
      </c>
      <c r="AU23" s="224">
        <f>'Missing component hidden'!AC20</f>
        <v>0</v>
      </c>
    </row>
    <row r="24" spans="1:47" x14ac:dyDescent="0.25">
      <c r="A24" s="3" t="str">
        <f>VLOOKUP(C24,Regions!B$3:H$35,7,FALSE)</f>
        <v>Caribbean</v>
      </c>
      <c r="B24" s="119" t="s">
        <v>40</v>
      </c>
      <c r="C24" s="102" t="s">
        <v>39</v>
      </c>
      <c r="D24" s="141">
        <f>'Hazard &amp; Exposure'!AZ11</f>
        <v>2</v>
      </c>
      <c r="E24" s="141">
        <f>'Hazard &amp; Exposure'!AX11</f>
        <v>3.7</v>
      </c>
      <c r="F24" s="141">
        <f>'Hazard &amp; Exposure'!BA11</f>
        <v>9.1999999999999993</v>
      </c>
      <c r="G24" s="141">
        <f>'Hazard &amp; Exposure'!BG11</f>
        <v>4.2</v>
      </c>
      <c r="H24" s="40">
        <f>'Hazard &amp; Exposure'!BH11</f>
        <v>5.6</v>
      </c>
      <c r="I24" s="141">
        <f>'Hazard &amp; Exposure'!BO11</f>
        <v>1.2</v>
      </c>
      <c r="J24" s="141">
        <f>'Hazard &amp; Exposure'!BR11</f>
        <v>8.9</v>
      </c>
      <c r="K24" s="141">
        <f>'Hazard &amp; Exposure'!BV11</f>
        <v>5.2</v>
      </c>
      <c r="L24" s="40">
        <f>'Hazard &amp; Exposure'!BW11</f>
        <v>6.1</v>
      </c>
      <c r="M24" s="41">
        <f t="shared" si="0"/>
        <v>5.9</v>
      </c>
      <c r="N24" s="140">
        <f>Vulnerability!H11</f>
        <v>4.0999999999999996</v>
      </c>
      <c r="O24" s="138">
        <f>Vulnerability!L11</f>
        <v>5.4</v>
      </c>
      <c r="P24" s="138">
        <f>Vulnerability!P11</f>
        <v>7.6</v>
      </c>
      <c r="Q24" s="40">
        <f>Vulnerability!Q11</f>
        <v>5.3</v>
      </c>
      <c r="R24" s="138">
        <f>Vulnerability!V11</f>
        <v>0.1</v>
      </c>
      <c r="S24" s="137">
        <f>Vulnerability!Z11</f>
        <v>4</v>
      </c>
      <c r="T24" s="137">
        <f>Vulnerability!AE11</f>
        <v>4.8</v>
      </c>
      <c r="U24" s="137">
        <f>Vulnerability!AH11</f>
        <v>4.8</v>
      </c>
      <c r="V24" s="137">
        <f>Vulnerability!AM11</f>
        <v>3</v>
      </c>
      <c r="W24" s="137">
        <f>Vulnerability!AU11</f>
        <v>4.5</v>
      </c>
      <c r="X24" s="138">
        <f>Vulnerability!AV11</f>
        <v>4.3</v>
      </c>
      <c r="Y24" s="40">
        <f>Vulnerability!AW11</f>
        <v>2.5</v>
      </c>
      <c r="Z24" s="41">
        <f t="shared" si="1"/>
        <v>4</v>
      </c>
      <c r="AA24" s="151">
        <f>'Lack of Coping Capacity'!E11</f>
        <v>4.4000000000000004</v>
      </c>
      <c r="AB24" s="136">
        <f>'Lack of Coping Capacity'!H11</f>
        <v>5.3</v>
      </c>
      <c r="AC24" s="136">
        <f>'Lack of Coping Capacity'!J11</f>
        <v>10</v>
      </c>
      <c r="AD24" s="136">
        <f>'Lack of Coping Capacity'!O11</f>
        <v>9</v>
      </c>
      <c r="AE24" s="40">
        <f>'Lack of Coping Capacity'!P11</f>
        <v>8</v>
      </c>
      <c r="AF24" s="136">
        <f>'Lack of Coping Capacity'!T11</f>
        <v>5.4</v>
      </c>
      <c r="AG24" s="136">
        <f>'Lack of Coping Capacity'!AB11</f>
        <v>4</v>
      </c>
      <c r="AH24" s="136">
        <f>'Lack of Coping Capacity'!AL11</f>
        <v>6.8</v>
      </c>
      <c r="AI24" s="136">
        <f>'Lack of Coping Capacity'!AU11</f>
        <v>3.9</v>
      </c>
      <c r="AJ24" s="40">
        <f>'Lack of Coping Capacity'!AV11</f>
        <v>5</v>
      </c>
      <c r="AK24" s="41">
        <f t="shared" si="2"/>
        <v>6.8</v>
      </c>
      <c r="AL24" s="143">
        <f t="shared" si="3"/>
        <v>5.4</v>
      </c>
      <c r="AM24" s="156">
        <f t="shared" si="4"/>
        <v>14</v>
      </c>
      <c r="AN24" s="188">
        <f>VLOOKUP(C24,'INFORM Reliability Index'!A$2:H$34,8,FALSE)</f>
        <v>5.4485596707818935</v>
      </c>
      <c r="AO24" s="188"/>
      <c r="AP24" s="46">
        <f>'Imputed and missing data hidden'!CG12</f>
        <v>4</v>
      </c>
      <c r="AQ24" s="189">
        <f t="shared" si="5"/>
        <v>4.9382716049382713E-2</v>
      </c>
      <c r="AR24" s="223">
        <f>'Indicator Date hidden2'!CH12</f>
        <v>0.61728395061728392</v>
      </c>
      <c r="AS24" s="190"/>
      <c r="AT24" s="221">
        <f>'Missing component hidden'!AB11</f>
        <v>0</v>
      </c>
      <c r="AU24" s="224">
        <f>'Missing component hidden'!AC11</f>
        <v>0</v>
      </c>
    </row>
    <row r="25" spans="1:47" x14ac:dyDescent="0.25">
      <c r="A25" s="3" t="str">
        <f>VLOOKUP(C25,Regions!B$3:H$35,7,FALSE)</f>
        <v>Central America</v>
      </c>
      <c r="B25" s="119" t="s">
        <v>42</v>
      </c>
      <c r="C25" s="102" t="s">
        <v>41</v>
      </c>
      <c r="D25" s="141">
        <f>'Hazard &amp; Exposure'!AZ21</f>
        <v>8.5</v>
      </c>
      <c r="E25" s="141">
        <f>'Hazard &amp; Exposure'!AX21</f>
        <v>8.1999999999999993</v>
      </c>
      <c r="F25" s="141">
        <f>'Hazard &amp; Exposure'!BA21</f>
        <v>9</v>
      </c>
      <c r="G25" s="141">
        <f>'Hazard &amp; Exposure'!BG21</f>
        <v>7.1</v>
      </c>
      <c r="H25" s="40">
        <f>'Hazard &amp; Exposure'!BH21</f>
        <v>8.3000000000000007</v>
      </c>
      <c r="I25" s="141">
        <f>'Hazard &amp; Exposure'!BO21</f>
        <v>9</v>
      </c>
      <c r="J25" s="141">
        <f>'Hazard &amp; Exposure'!BR21</f>
        <v>8</v>
      </c>
      <c r="K25" s="141">
        <f>'Hazard &amp; Exposure'!BV21</f>
        <v>7.9</v>
      </c>
      <c r="L25" s="40">
        <f>'Hazard &amp; Exposure'!BW21</f>
        <v>8.3000000000000007</v>
      </c>
      <c r="M25" s="41">
        <f t="shared" si="0"/>
        <v>8.3000000000000007</v>
      </c>
      <c r="N25" s="140">
        <f>Vulnerability!H21</f>
        <v>5.3</v>
      </c>
      <c r="O25" s="138">
        <f>Vulnerability!L21</f>
        <v>4.7</v>
      </c>
      <c r="P25" s="138">
        <f>Vulnerability!P21</f>
        <v>3.6</v>
      </c>
      <c r="Q25" s="40">
        <f>Vulnerability!Q21</f>
        <v>4.7</v>
      </c>
      <c r="R25" s="138">
        <f>Vulnerability!V21</f>
        <v>8.3000000000000007</v>
      </c>
      <c r="S25" s="137">
        <f>Vulnerability!Z21</f>
        <v>5.4</v>
      </c>
      <c r="T25" s="137">
        <f>Vulnerability!AE21</f>
        <v>4.4000000000000004</v>
      </c>
      <c r="U25" s="137">
        <f>Vulnerability!AH21</f>
        <v>4.9000000000000004</v>
      </c>
      <c r="V25" s="137">
        <f>Vulnerability!AM21</f>
        <v>3.5</v>
      </c>
      <c r="W25" s="137">
        <f>Vulnerability!AU21</f>
        <v>3.2</v>
      </c>
      <c r="X25" s="138">
        <f>Vulnerability!AV21</f>
        <v>4.3</v>
      </c>
      <c r="Y25" s="40">
        <f>Vulnerability!AW21</f>
        <v>6.7</v>
      </c>
      <c r="Z25" s="41">
        <f t="shared" si="1"/>
        <v>5.8</v>
      </c>
      <c r="AA25" s="151">
        <f>'Lack of Coping Capacity'!E21</f>
        <v>6.1</v>
      </c>
      <c r="AB25" s="136">
        <f>'Lack of Coping Capacity'!H21</f>
        <v>5.6</v>
      </c>
      <c r="AC25" s="136">
        <f>'Lack of Coping Capacity'!J21</f>
        <v>0</v>
      </c>
      <c r="AD25" s="136">
        <f>'Lack of Coping Capacity'!O21</f>
        <v>9.1999999999999993</v>
      </c>
      <c r="AE25" s="40">
        <f>'Lack of Coping Capacity'!P21</f>
        <v>6.2</v>
      </c>
      <c r="AF25" s="136">
        <f>'Lack of Coping Capacity'!T21</f>
        <v>4.8</v>
      </c>
      <c r="AG25" s="136">
        <f>'Lack of Coping Capacity'!AB21</f>
        <v>4.9000000000000004</v>
      </c>
      <c r="AH25" s="136">
        <f>'Lack of Coping Capacity'!AL21</f>
        <v>4.7</v>
      </c>
      <c r="AI25" s="136">
        <f>'Lack of Coping Capacity'!AU21</f>
        <v>5.2</v>
      </c>
      <c r="AJ25" s="40">
        <f>'Lack of Coping Capacity'!AV21</f>
        <v>4.9000000000000004</v>
      </c>
      <c r="AK25" s="41">
        <f t="shared" si="2"/>
        <v>5.6</v>
      </c>
      <c r="AL25" s="143">
        <f t="shared" si="3"/>
        <v>6.5</v>
      </c>
      <c r="AM25" s="156">
        <f t="shared" si="4"/>
        <v>7</v>
      </c>
      <c r="AN25" s="188">
        <f>VLOOKUP(C25,'INFORM Reliability Index'!A$2:H$34,8,FALSE)</f>
        <v>1.9794238683127565</v>
      </c>
      <c r="AO25" s="188"/>
      <c r="AP25" s="46">
        <f>'Imputed and missing data hidden'!CG22</f>
        <v>1</v>
      </c>
      <c r="AQ25" s="189">
        <f t="shared" si="5"/>
        <v>1.2345679012345678E-2</v>
      </c>
      <c r="AR25" s="223">
        <f>'Indicator Date hidden2'!CH22</f>
        <v>0.24691358024691357</v>
      </c>
      <c r="AS25" s="190"/>
      <c r="AT25" s="221">
        <f>'Missing component hidden'!AB21</f>
        <v>0</v>
      </c>
      <c r="AU25" s="224">
        <f>'Missing component hidden'!AC21</f>
        <v>0</v>
      </c>
    </row>
    <row r="26" spans="1:47" x14ac:dyDescent="0.25">
      <c r="A26" s="3" t="str">
        <f>VLOOKUP(C26,Regions!B$3:H$35,7,FALSE)</f>
        <v>Central America</v>
      </c>
      <c r="B26" s="119" t="s">
        <v>44</v>
      </c>
      <c r="C26" s="102" t="s">
        <v>43</v>
      </c>
      <c r="D26" s="141">
        <f>'Hazard &amp; Exposure'!AZ22</f>
        <v>9.4</v>
      </c>
      <c r="E26" s="141">
        <f>'Hazard &amp; Exposure'!AX22</f>
        <v>8.1</v>
      </c>
      <c r="F26" s="141">
        <f>'Hazard &amp; Exposure'!BA22</f>
        <v>4.7</v>
      </c>
      <c r="G26" s="141">
        <f>'Hazard &amp; Exposure'!BG22</f>
        <v>8.3000000000000007</v>
      </c>
      <c r="H26" s="40">
        <f>'Hazard &amp; Exposure'!BH22</f>
        <v>8</v>
      </c>
      <c r="I26" s="141">
        <f>'Hazard &amp; Exposure'!BO22</f>
        <v>3.6</v>
      </c>
      <c r="J26" s="141">
        <f>'Hazard &amp; Exposure'!BR22</f>
        <v>5.2</v>
      </c>
      <c r="K26" s="141">
        <f>'Hazard &amp; Exposure'!BV22</f>
        <v>3.8</v>
      </c>
      <c r="L26" s="40">
        <f>'Hazard &amp; Exposure'!BW22</f>
        <v>4.2</v>
      </c>
      <c r="M26" s="41">
        <f t="shared" si="0"/>
        <v>6.5</v>
      </c>
      <c r="N26" s="140">
        <f>Vulnerability!H22</f>
        <v>6.5</v>
      </c>
      <c r="O26" s="138">
        <f>Vulnerability!L22</f>
        <v>5.6</v>
      </c>
      <c r="P26" s="138">
        <f>Vulnerability!P22</f>
        <v>8.1</v>
      </c>
      <c r="Q26" s="40">
        <f>Vulnerability!Q22</f>
        <v>6.7</v>
      </c>
      <c r="R26" s="138">
        <f>Vulnerability!V22</f>
        <v>2.8</v>
      </c>
      <c r="S26" s="137">
        <f>Vulnerability!Z22</f>
        <v>7.3</v>
      </c>
      <c r="T26" s="137">
        <f>Vulnerability!AE22</f>
        <v>5.7</v>
      </c>
      <c r="U26" s="137">
        <f>Vulnerability!AH22</f>
        <v>6.8</v>
      </c>
      <c r="V26" s="137">
        <f>Vulnerability!AM22</f>
        <v>5.4</v>
      </c>
      <c r="W26" s="137">
        <f>Vulnerability!AU22</f>
        <v>4.7</v>
      </c>
      <c r="X26" s="138">
        <f>Vulnerability!AV22</f>
        <v>6.1</v>
      </c>
      <c r="Y26" s="40">
        <f>Vulnerability!AW22</f>
        <v>4.7</v>
      </c>
      <c r="Z26" s="41">
        <f t="shared" si="1"/>
        <v>5.8</v>
      </c>
      <c r="AA26" s="151">
        <f>'Lack of Coping Capacity'!E22</f>
        <v>5.0999999999999996</v>
      </c>
      <c r="AB26" s="136">
        <f>'Lack of Coping Capacity'!H22</f>
        <v>7</v>
      </c>
      <c r="AC26" s="136">
        <f>'Lack of Coping Capacity'!J22</f>
        <v>9.6999999999999993</v>
      </c>
      <c r="AD26" s="136">
        <f>'Lack of Coping Capacity'!O22</f>
        <v>2.2999999999999998</v>
      </c>
      <c r="AE26" s="40">
        <f>'Lack of Coping Capacity'!P22</f>
        <v>6.9</v>
      </c>
      <c r="AF26" s="136">
        <f>'Lack of Coping Capacity'!T22</f>
        <v>8</v>
      </c>
      <c r="AG26" s="136">
        <f>'Lack of Coping Capacity'!AB22</f>
        <v>8.8000000000000007</v>
      </c>
      <c r="AH26" s="136">
        <f>'Lack of Coping Capacity'!AL22</f>
        <v>6</v>
      </c>
      <c r="AI26" s="136">
        <f>'Lack of Coping Capacity'!AU22</f>
        <v>7.9</v>
      </c>
      <c r="AJ26" s="40">
        <f>'Lack of Coping Capacity'!AV22</f>
        <v>7.7</v>
      </c>
      <c r="AK26" s="41">
        <f t="shared" si="2"/>
        <v>7.3</v>
      </c>
      <c r="AL26" s="143">
        <f t="shared" si="3"/>
        <v>6.5</v>
      </c>
      <c r="AM26" s="156">
        <f t="shared" si="4"/>
        <v>7</v>
      </c>
      <c r="AN26" s="188">
        <f>VLOOKUP(C26,'INFORM Reliability Index'!A$2:H$34,8,FALSE)</f>
        <v>5.283950617283951</v>
      </c>
      <c r="AO26" s="188"/>
      <c r="AP26" s="46">
        <f>'Imputed and missing data hidden'!CG23</f>
        <v>4</v>
      </c>
      <c r="AQ26" s="189">
        <f t="shared" si="5"/>
        <v>4.9382716049382713E-2</v>
      </c>
      <c r="AR26" s="223">
        <f>'Indicator Date hidden2'!CH23</f>
        <v>0.59259259259259256</v>
      </c>
      <c r="AS26" s="190"/>
      <c r="AT26" s="221">
        <f>'Missing component hidden'!AB22</f>
        <v>0</v>
      </c>
      <c r="AU26" s="224">
        <f>'Missing component hidden'!AC22</f>
        <v>0</v>
      </c>
    </row>
    <row r="27" spans="1:47" x14ac:dyDescent="0.25">
      <c r="A27" s="3" t="str">
        <f>VLOOKUP(C27,Regions!B$3:H$35,7,FALSE)</f>
        <v>Central America</v>
      </c>
      <c r="B27" s="119" t="s">
        <v>46</v>
      </c>
      <c r="C27" s="102" t="s">
        <v>45</v>
      </c>
      <c r="D27" s="141">
        <f>'Hazard &amp; Exposure'!AZ23</f>
        <v>8.6</v>
      </c>
      <c r="E27" s="141">
        <f>'Hazard &amp; Exposure'!AX23</f>
        <v>3.5</v>
      </c>
      <c r="F27" s="141">
        <f>'Hazard &amp; Exposure'!BA23</f>
        <v>3.1</v>
      </c>
      <c r="G27" s="141">
        <f>'Hazard &amp; Exposure'!BG23</f>
        <v>4.9000000000000004</v>
      </c>
      <c r="H27" s="40">
        <f>'Hazard &amp; Exposure'!BH23</f>
        <v>5.6</v>
      </c>
      <c r="I27" s="141">
        <f>'Hazard &amp; Exposure'!BO23</f>
        <v>0.1</v>
      </c>
      <c r="J27" s="141">
        <f>'Hazard &amp; Exposure'!BR23</f>
        <v>6.1</v>
      </c>
      <c r="K27" s="141">
        <f>'Hazard &amp; Exposure'!BV23</f>
        <v>0.6</v>
      </c>
      <c r="L27" s="40">
        <f>'Hazard &amp; Exposure'!BW23</f>
        <v>2.8</v>
      </c>
      <c r="M27" s="41">
        <f t="shared" si="0"/>
        <v>4.3</v>
      </c>
      <c r="N27" s="140">
        <f>Vulnerability!H23</f>
        <v>3.8</v>
      </c>
      <c r="O27" s="138">
        <f>Vulnerability!L23</f>
        <v>6.7</v>
      </c>
      <c r="P27" s="138">
        <f>Vulnerability!P23</f>
        <v>3.7</v>
      </c>
      <c r="Q27" s="40">
        <f>Vulnerability!Q23</f>
        <v>4.5</v>
      </c>
      <c r="R27" s="138">
        <f>Vulnerability!V23</f>
        <v>6.7</v>
      </c>
      <c r="S27" s="137">
        <f>Vulnerability!Z23</f>
        <v>4</v>
      </c>
      <c r="T27" s="137">
        <f>Vulnerability!AE23</f>
        <v>4.5</v>
      </c>
      <c r="U27" s="137">
        <f>Vulnerability!AH23</f>
        <v>7</v>
      </c>
      <c r="V27" s="137">
        <f>Vulnerability!AM23</f>
        <v>0.5</v>
      </c>
      <c r="W27" s="137">
        <f>Vulnerability!AU23</f>
        <v>3.6</v>
      </c>
      <c r="X27" s="138">
        <f>Vulnerability!AV23</f>
        <v>4.2</v>
      </c>
      <c r="Y27" s="40">
        <f>Vulnerability!AW23</f>
        <v>5.6</v>
      </c>
      <c r="Z27" s="41">
        <f t="shared" si="1"/>
        <v>5.0999999999999996</v>
      </c>
      <c r="AA27" s="151">
        <f>'Lack of Coping Capacity'!E23</f>
        <v>5.2</v>
      </c>
      <c r="AB27" s="136">
        <f>'Lack of Coping Capacity'!H23</f>
        <v>5.3</v>
      </c>
      <c r="AC27" s="136">
        <f>'Lack of Coping Capacity'!J23</f>
        <v>3.9</v>
      </c>
      <c r="AD27" s="136">
        <f>'Lack of Coping Capacity'!O23</f>
        <v>7.2</v>
      </c>
      <c r="AE27" s="40">
        <f>'Lack of Coping Capacity'!P23</f>
        <v>5.5</v>
      </c>
      <c r="AF27" s="136">
        <f>'Lack of Coping Capacity'!T23</f>
        <v>3.9</v>
      </c>
      <c r="AG27" s="136">
        <f>'Lack of Coping Capacity'!AB23</f>
        <v>5.8</v>
      </c>
      <c r="AH27" s="136">
        <f>'Lack of Coping Capacity'!AL23</f>
        <v>5.8</v>
      </c>
      <c r="AI27" s="136">
        <f>'Lack of Coping Capacity'!AU23</f>
        <v>5.5</v>
      </c>
      <c r="AJ27" s="40">
        <f>'Lack of Coping Capacity'!AV23</f>
        <v>5.3</v>
      </c>
      <c r="AK27" s="41">
        <f t="shared" si="2"/>
        <v>5.4</v>
      </c>
      <c r="AL27" s="143">
        <f t="shared" si="3"/>
        <v>4.9000000000000004</v>
      </c>
      <c r="AM27" s="156">
        <f t="shared" si="4"/>
        <v>16</v>
      </c>
      <c r="AN27" s="188">
        <f>VLOOKUP(C27,'INFORM Reliability Index'!A$2:H$34,8,FALSE)</f>
        <v>3.3827160493827151</v>
      </c>
      <c r="AO27" s="188"/>
      <c r="AP27" s="46">
        <f>'Imputed and missing data hidden'!CG24</f>
        <v>2</v>
      </c>
      <c r="AQ27" s="189">
        <f t="shared" si="5"/>
        <v>2.4691358024691357E-2</v>
      </c>
      <c r="AR27" s="223">
        <f>'Indicator Date hidden2'!CH24</f>
        <v>0.40740740740740738</v>
      </c>
      <c r="AS27" s="190"/>
      <c r="AT27" s="221">
        <f>'Missing component hidden'!AB23</f>
        <v>0</v>
      </c>
      <c r="AU27" s="224">
        <f>'Missing component hidden'!AC23</f>
        <v>0</v>
      </c>
    </row>
    <row r="28" spans="1:47" x14ac:dyDescent="0.25">
      <c r="A28" s="3" t="str">
        <f>VLOOKUP(C28,Regions!B$3:H$35,7,FALSE)</f>
        <v>South America</v>
      </c>
      <c r="B28" s="119" t="s">
        <v>48</v>
      </c>
      <c r="C28" s="102" t="s">
        <v>47</v>
      </c>
      <c r="D28" s="141">
        <f>'Hazard &amp; Exposure'!AZ31</f>
        <v>0.1</v>
      </c>
      <c r="E28" s="141">
        <f>'Hazard &amp; Exposure'!AX31</f>
        <v>6.2</v>
      </c>
      <c r="F28" s="141">
        <f>'Hazard &amp; Exposure'!BA31</f>
        <v>0</v>
      </c>
      <c r="G28" s="141">
        <f>'Hazard &amp; Exposure'!BG31</f>
        <v>6.8</v>
      </c>
      <c r="H28" s="40">
        <f>'Hazard &amp; Exposure'!BH31</f>
        <v>4</v>
      </c>
      <c r="I28" s="141">
        <f>'Hazard &amp; Exposure'!BO31</f>
        <v>2.7</v>
      </c>
      <c r="J28" s="141">
        <f>'Hazard &amp; Exposure'!BR31</f>
        <v>4.7</v>
      </c>
      <c r="K28" s="141">
        <f>'Hazard &amp; Exposure'!BV31</f>
        <v>0.2</v>
      </c>
      <c r="L28" s="40">
        <f>'Hazard &amp; Exposure'!BW31</f>
        <v>2.7</v>
      </c>
      <c r="M28" s="41">
        <f t="shared" si="0"/>
        <v>3.4</v>
      </c>
      <c r="N28" s="140">
        <f>Vulnerability!H31</f>
        <v>5</v>
      </c>
      <c r="O28" s="138">
        <f>Vulnerability!L31</f>
        <v>6.1</v>
      </c>
      <c r="P28" s="138">
        <f>Vulnerability!P31</f>
        <v>5.0999999999999996</v>
      </c>
      <c r="Q28" s="40">
        <f>Vulnerability!Q31</f>
        <v>5.3</v>
      </c>
      <c r="R28" s="138">
        <f>Vulnerability!V31</f>
        <v>1.7</v>
      </c>
      <c r="S28" s="137">
        <f>Vulnerability!Z31</f>
        <v>7</v>
      </c>
      <c r="T28" s="137">
        <f>Vulnerability!AE31</f>
        <v>5</v>
      </c>
      <c r="U28" s="137">
        <f>Vulnerability!AH31</f>
        <v>4.3</v>
      </c>
      <c r="V28" s="137">
        <f>Vulnerability!AM31</f>
        <v>5.3</v>
      </c>
      <c r="W28" s="137">
        <f>Vulnerability!AU31</f>
        <v>4.9000000000000004</v>
      </c>
      <c r="X28" s="138">
        <f>Vulnerability!AV31</f>
        <v>5.4</v>
      </c>
      <c r="Y28" s="40">
        <f>Vulnerability!AW31</f>
        <v>3.8</v>
      </c>
      <c r="Z28" s="41">
        <f t="shared" si="1"/>
        <v>4.5999999999999996</v>
      </c>
      <c r="AA28" s="151">
        <f>'Lack of Coping Capacity'!E31</f>
        <v>5.6</v>
      </c>
      <c r="AB28" s="136">
        <f>'Lack of Coping Capacity'!H31</f>
        <v>7.1</v>
      </c>
      <c r="AC28" s="136">
        <f>'Lack of Coping Capacity'!J31</f>
        <v>9.3000000000000007</v>
      </c>
      <c r="AD28" s="136">
        <f>'Lack of Coping Capacity'!O31</f>
        <v>3.7</v>
      </c>
      <c r="AE28" s="40">
        <f>'Lack of Coping Capacity'!P31</f>
        <v>7</v>
      </c>
      <c r="AF28" s="136">
        <f>'Lack of Coping Capacity'!T31</f>
        <v>4.3</v>
      </c>
      <c r="AG28" s="136">
        <f>'Lack of Coping Capacity'!AB31</f>
        <v>5.5</v>
      </c>
      <c r="AH28" s="136">
        <f>'Lack of Coping Capacity'!AL31</f>
        <v>7.6</v>
      </c>
      <c r="AI28" s="136">
        <f>'Lack of Coping Capacity'!AU31</f>
        <v>7.4</v>
      </c>
      <c r="AJ28" s="40">
        <f>'Lack of Coping Capacity'!AV31</f>
        <v>6.2</v>
      </c>
      <c r="AK28" s="41">
        <f t="shared" si="2"/>
        <v>6.6</v>
      </c>
      <c r="AL28" s="143">
        <f t="shared" si="3"/>
        <v>4.7</v>
      </c>
      <c r="AM28" s="156">
        <f t="shared" si="4"/>
        <v>18</v>
      </c>
      <c r="AN28" s="188">
        <f>VLOOKUP(C28,'INFORM Reliability Index'!A$2:H$34,8,FALSE)</f>
        <v>3.7983539094650203</v>
      </c>
      <c r="AO28" s="188"/>
      <c r="AP28" s="46">
        <f>'Imputed and missing data hidden'!CG32</f>
        <v>3</v>
      </c>
      <c r="AQ28" s="189">
        <f t="shared" si="5"/>
        <v>3.7037037037037035E-2</v>
      </c>
      <c r="AR28" s="223">
        <f>'Indicator Date hidden2'!CH32</f>
        <v>0.41975308641975306</v>
      </c>
      <c r="AS28" s="190"/>
      <c r="AT28" s="221">
        <f>'Missing component hidden'!AB31</f>
        <v>0</v>
      </c>
      <c r="AU28" s="224">
        <f>'Missing component hidden'!AC31</f>
        <v>0</v>
      </c>
    </row>
    <row r="29" spans="1:47" x14ac:dyDescent="0.25">
      <c r="A29" s="3" t="str">
        <f>VLOOKUP(C29,Regions!B$3:H$35,7,FALSE)</f>
        <v>South America</v>
      </c>
      <c r="B29" s="119" t="s">
        <v>50</v>
      </c>
      <c r="C29" s="102" t="s">
        <v>49</v>
      </c>
      <c r="D29" s="141">
        <f>'Hazard &amp; Exposure'!AZ32</f>
        <v>9.6</v>
      </c>
      <c r="E29" s="141">
        <f>'Hazard &amp; Exposure'!AX32</f>
        <v>8.3000000000000007</v>
      </c>
      <c r="F29" s="141">
        <f>'Hazard &amp; Exposure'!BA32</f>
        <v>0</v>
      </c>
      <c r="G29" s="141">
        <f>'Hazard &amp; Exposure'!BG32</f>
        <v>5.7</v>
      </c>
      <c r="H29" s="40">
        <f>'Hazard &amp; Exposure'!BH32</f>
        <v>7.1</v>
      </c>
      <c r="I29" s="141">
        <f>'Hazard &amp; Exposure'!BO32</f>
        <v>3</v>
      </c>
      <c r="J29" s="141">
        <f>'Hazard &amp; Exposure'!BR32</f>
        <v>5.4</v>
      </c>
      <c r="K29" s="141">
        <f>'Hazard &amp; Exposure'!BV32</f>
        <v>3.7</v>
      </c>
      <c r="L29" s="40">
        <f>'Hazard &amp; Exposure'!BW32</f>
        <v>4.0999999999999996</v>
      </c>
      <c r="M29" s="41">
        <f t="shared" si="0"/>
        <v>5.8</v>
      </c>
      <c r="N29" s="140">
        <f>Vulnerability!H32</f>
        <v>4.5</v>
      </c>
      <c r="O29" s="138">
        <f>Vulnerability!L32</f>
        <v>6.7</v>
      </c>
      <c r="P29" s="138">
        <f>Vulnerability!P32</f>
        <v>5.5</v>
      </c>
      <c r="Q29" s="40">
        <f>Vulnerability!Q32</f>
        <v>5.3</v>
      </c>
      <c r="R29" s="138">
        <f>Vulnerability!V32</f>
        <v>7.7</v>
      </c>
      <c r="S29" s="137">
        <f>Vulnerability!Z32</f>
        <v>7.3</v>
      </c>
      <c r="T29" s="137">
        <f>Vulnerability!AE32</f>
        <v>4.4000000000000004</v>
      </c>
      <c r="U29" s="137">
        <f>Vulnerability!AH32</f>
        <v>1.8</v>
      </c>
      <c r="V29" s="137">
        <f>Vulnerability!AM32</f>
        <v>5.3</v>
      </c>
      <c r="W29" s="137">
        <f>Vulnerability!AU32</f>
        <v>3.9</v>
      </c>
      <c r="X29" s="138">
        <f>Vulnerability!AV32</f>
        <v>4.8</v>
      </c>
      <c r="Y29" s="40">
        <f>Vulnerability!AW32</f>
        <v>6.5</v>
      </c>
      <c r="Z29" s="41">
        <f t="shared" si="1"/>
        <v>5.9</v>
      </c>
      <c r="AA29" s="151">
        <f>'Lack of Coping Capacity'!E32</f>
        <v>4.8</v>
      </c>
      <c r="AB29" s="136">
        <f>'Lack of Coping Capacity'!H32</f>
        <v>6</v>
      </c>
      <c r="AC29" s="136">
        <f>'Lack of Coping Capacity'!J32</f>
        <v>6.4</v>
      </c>
      <c r="AD29" s="136">
        <f>'Lack of Coping Capacity'!O32</f>
        <v>5.7</v>
      </c>
      <c r="AE29" s="40">
        <f>'Lack of Coping Capacity'!P32</f>
        <v>5.8</v>
      </c>
      <c r="AF29" s="136">
        <f>'Lack of Coping Capacity'!T32</f>
        <v>5.7</v>
      </c>
      <c r="AG29" s="136">
        <f>'Lack of Coping Capacity'!AB32</f>
        <v>8.5</v>
      </c>
      <c r="AH29" s="136">
        <f>'Lack of Coping Capacity'!AL32</f>
        <v>6.2</v>
      </c>
      <c r="AI29" s="136">
        <f>'Lack of Coping Capacity'!AU32</f>
        <v>5.2</v>
      </c>
      <c r="AJ29" s="40">
        <f>'Lack of Coping Capacity'!AV32</f>
        <v>6.4</v>
      </c>
      <c r="AK29" s="41">
        <f t="shared" si="2"/>
        <v>6.1</v>
      </c>
      <c r="AL29" s="143">
        <f t="shared" si="3"/>
        <v>5.9</v>
      </c>
      <c r="AM29" s="156">
        <f t="shared" si="4"/>
        <v>12</v>
      </c>
      <c r="AN29" s="188">
        <f>VLOOKUP(C29,'INFORM Reliability Index'!A$2:H$34,8,FALSE)</f>
        <v>1.8106995884773665</v>
      </c>
      <c r="AO29" s="188"/>
      <c r="AP29" s="46">
        <f>'Imputed and missing data hidden'!CG33</f>
        <v>0</v>
      </c>
      <c r="AQ29" s="189">
        <f t="shared" si="5"/>
        <v>0</v>
      </c>
      <c r="AR29" s="223">
        <f>'Indicator Date hidden2'!CH33</f>
        <v>0.27160493827160492</v>
      </c>
      <c r="AS29" s="190"/>
      <c r="AT29" s="221">
        <f>'Missing component hidden'!AB32</f>
        <v>0</v>
      </c>
      <c r="AU29" s="224">
        <f>'Missing component hidden'!AC32</f>
        <v>0</v>
      </c>
    </row>
    <row r="30" spans="1:47" x14ac:dyDescent="0.25">
      <c r="A30" s="3" t="str">
        <f>VLOOKUP(C30,Regions!B$3:H$35,7,FALSE)</f>
        <v>Caribbean</v>
      </c>
      <c r="B30" s="119" t="s">
        <v>52</v>
      </c>
      <c r="C30" s="102" t="s">
        <v>51</v>
      </c>
      <c r="D30" s="141">
        <f>'Hazard &amp; Exposure'!AZ12</f>
        <v>0.1</v>
      </c>
      <c r="E30" s="141">
        <f>'Hazard &amp; Exposure'!AX12</f>
        <v>0.1</v>
      </c>
      <c r="F30" s="141">
        <f>'Hazard &amp; Exposure'!BA12</f>
        <v>8</v>
      </c>
      <c r="G30" s="141">
        <f>'Hazard &amp; Exposure'!BG12</f>
        <v>0.2</v>
      </c>
      <c r="H30" s="40">
        <f>'Hazard &amp; Exposure'!BH12</f>
        <v>3.1</v>
      </c>
      <c r="I30" s="141">
        <f>'Hazard &amp; Exposure'!BO12</f>
        <v>0</v>
      </c>
      <c r="J30" s="141">
        <f>'Hazard &amp; Exposure'!BR12</f>
        <v>8.1</v>
      </c>
      <c r="K30" s="141" t="str">
        <f>'Hazard &amp; Exposure'!BV12</f>
        <v>x</v>
      </c>
      <c r="L30" s="40">
        <f>'Hazard &amp; Exposure'!BW12</f>
        <v>5.3</v>
      </c>
      <c r="M30" s="41">
        <f t="shared" si="0"/>
        <v>4.3</v>
      </c>
      <c r="N30" s="140">
        <f>Vulnerability!H12</f>
        <v>4</v>
      </c>
      <c r="O30" s="138">
        <f>Vulnerability!L12</f>
        <v>3.3</v>
      </c>
      <c r="P30" s="138">
        <f>Vulnerability!P12</f>
        <v>6</v>
      </c>
      <c r="Q30" s="40">
        <f>Vulnerability!Q12</f>
        <v>4.3</v>
      </c>
      <c r="R30" s="138">
        <f>Vulnerability!V12</f>
        <v>0</v>
      </c>
      <c r="S30" s="137">
        <f>Vulnerability!Z12</f>
        <v>0.5</v>
      </c>
      <c r="T30" s="137">
        <f>Vulnerability!AE12</f>
        <v>4.5</v>
      </c>
      <c r="U30" s="137" t="str">
        <f>Vulnerability!AH12</f>
        <v>x</v>
      </c>
      <c r="V30" s="137">
        <f>Vulnerability!AM12</f>
        <v>0</v>
      </c>
      <c r="W30" s="137">
        <f>Vulnerability!AU12</f>
        <v>3.6</v>
      </c>
      <c r="X30" s="138">
        <f>Vulnerability!AV12</f>
        <v>2.4</v>
      </c>
      <c r="Y30" s="40">
        <f>Vulnerability!AW12</f>
        <v>1.3</v>
      </c>
      <c r="Z30" s="41">
        <f t="shared" si="1"/>
        <v>2.9</v>
      </c>
      <c r="AA30" s="151">
        <f>'Lack of Coping Capacity'!E12</f>
        <v>5.3</v>
      </c>
      <c r="AB30" s="136">
        <f>'Lack of Coping Capacity'!H12</f>
        <v>5.2</v>
      </c>
      <c r="AC30" s="136" t="str">
        <f>'Lack of Coping Capacity'!J12</f>
        <v>x</v>
      </c>
      <c r="AD30" s="136">
        <f>'Lack of Coping Capacity'!O12</f>
        <v>9.8000000000000007</v>
      </c>
      <c r="AE30" s="40">
        <f>'Lack of Coping Capacity'!P12</f>
        <v>7.6</v>
      </c>
      <c r="AF30" s="136">
        <f>'Lack of Coping Capacity'!T12</f>
        <v>3.6</v>
      </c>
      <c r="AG30" s="136">
        <f>'Lack of Coping Capacity'!AB12</f>
        <v>1.3</v>
      </c>
      <c r="AH30" s="136">
        <f>'Lack of Coping Capacity'!AL12</f>
        <v>5.9</v>
      </c>
      <c r="AI30" s="136">
        <f>'Lack of Coping Capacity'!AU12</f>
        <v>3.7</v>
      </c>
      <c r="AJ30" s="40">
        <f>'Lack of Coping Capacity'!AV12</f>
        <v>3.6</v>
      </c>
      <c r="AK30" s="41">
        <f t="shared" si="2"/>
        <v>6</v>
      </c>
      <c r="AL30" s="143">
        <f t="shared" si="3"/>
        <v>4.2</v>
      </c>
      <c r="AM30" s="156">
        <f t="shared" si="4"/>
        <v>19</v>
      </c>
      <c r="AN30" s="188">
        <f>VLOOKUP(C30,'INFORM Reliability Index'!A$2:H$34,8,FALSE)</f>
        <v>7.386831275720164</v>
      </c>
      <c r="AO30" s="188"/>
      <c r="AP30" s="46">
        <f>'Imputed and missing data hidden'!CG13</f>
        <v>26</v>
      </c>
      <c r="AQ30" s="189">
        <f t="shared" si="5"/>
        <v>0.32098765432098764</v>
      </c>
      <c r="AR30" s="223">
        <f>'Indicator Date hidden2'!CH13</f>
        <v>0.35802469135802467</v>
      </c>
      <c r="AS30" s="190"/>
      <c r="AT30" s="221">
        <f>'Missing component hidden'!AB12</f>
        <v>3</v>
      </c>
      <c r="AU30" s="224">
        <f>'Missing component hidden'!AC12</f>
        <v>0.12</v>
      </c>
    </row>
    <row r="31" spans="1:47" x14ac:dyDescent="0.25">
      <c r="A31" s="3" t="str">
        <f>VLOOKUP(C31,Regions!B$3:H$35,7,FALSE)</f>
        <v>Caribbean</v>
      </c>
      <c r="B31" s="119" t="s">
        <v>54</v>
      </c>
      <c r="C31" s="102" t="s">
        <v>53</v>
      </c>
      <c r="D31" s="141">
        <f>'Hazard &amp; Exposure'!AZ13</f>
        <v>1.7</v>
      </c>
      <c r="E31" s="141">
        <f>'Hazard &amp; Exposure'!AX13</f>
        <v>0.1</v>
      </c>
      <c r="F31" s="141">
        <f>'Hazard &amp; Exposure'!BA13</f>
        <v>5.9</v>
      </c>
      <c r="G31" s="141">
        <f>'Hazard &amp; Exposure'!BG13</f>
        <v>1.7</v>
      </c>
      <c r="H31" s="40">
        <f>'Hazard &amp; Exposure'!BH13</f>
        <v>2.7</v>
      </c>
      <c r="I31" s="141">
        <f>'Hazard &amp; Exposure'!BO13</f>
        <v>0.3</v>
      </c>
      <c r="J31" s="141">
        <f>'Hazard &amp; Exposure'!BR13</f>
        <v>5.7</v>
      </c>
      <c r="K31" s="141">
        <f>'Hazard &amp; Exposure'!BV13</f>
        <v>3.5</v>
      </c>
      <c r="L31" s="40">
        <f>'Hazard &amp; Exposure'!BW13</f>
        <v>3.5</v>
      </c>
      <c r="M31" s="41">
        <f t="shared" si="0"/>
        <v>3.1</v>
      </c>
      <c r="N31" s="140">
        <f>Vulnerability!H13</f>
        <v>3.8</v>
      </c>
      <c r="O31" s="138">
        <f>Vulnerability!L13</f>
        <v>4.3</v>
      </c>
      <c r="P31" s="138">
        <f>Vulnerability!P13</f>
        <v>2.5</v>
      </c>
      <c r="Q31" s="40">
        <f>Vulnerability!Q13</f>
        <v>3.6</v>
      </c>
      <c r="R31" s="138">
        <f>Vulnerability!V13</f>
        <v>0</v>
      </c>
      <c r="S31" s="137">
        <f>Vulnerability!Z13</f>
        <v>0.8</v>
      </c>
      <c r="T31" s="137">
        <f>Vulnerability!AE13</f>
        <v>4.0999999999999996</v>
      </c>
      <c r="U31" s="137">
        <f>Vulnerability!AH13</f>
        <v>4.2</v>
      </c>
      <c r="V31" s="137">
        <f>Vulnerability!AM13</f>
        <v>0</v>
      </c>
      <c r="W31" s="137">
        <f>Vulnerability!AU13</f>
        <v>4.7</v>
      </c>
      <c r="X31" s="138">
        <f>Vulnerability!AV13</f>
        <v>3</v>
      </c>
      <c r="Y31" s="40">
        <f>Vulnerability!AW13</f>
        <v>1.6</v>
      </c>
      <c r="Z31" s="41">
        <f t="shared" si="1"/>
        <v>2.7</v>
      </c>
      <c r="AA31" s="151">
        <f>'Lack of Coping Capacity'!E13</f>
        <v>6.9</v>
      </c>
      <c r="AB31" s="136">
        <f>'Lack of Coping Capacity'!H13</f>
        <v>4</v>
      </c>
      <c r="AC31" s="136" t="str">
        <f>'Lack of Coping Capacity'!J13</f>
        <v>x</v>
      </c>
      <c r="AD31" s="136">
        <f>'Lack of Coping Capacity'!O13</f>
        <v>2.8</v>
      </c>
      <c r="AE31" s="40">
        <f>'Lack of Coping Capacity'!P13</f>
        <v>4.8</v>
      </c>
      <c r="AF31" s="136">
        <f>'Lack of Coping Capacity'!T13</f>
        <v>5.3</v>
      </c>
      <c r="AG31" s="136">
        <f>'Lack of Coping Capacity'!AB13</f>
        <v>1.3</v>
      </c>
      <c r="AH31" s="136">
        <f>'Lack of Coping Capacity'!AL13</f>
        <v>4.2</v>
      </c>
      <c r="AI31" s="136">
        <f>'Lack of Coping Capacity'!AU13</f>
        <v>4.5999999999999996</v>
      </c>
      <c r="AJ31" s="40">
        <f>'Lack of Coping Capacity'!AV13</f>
        <v>3.9</v>
      </c>
      <c r="AK31" s="41">
        <f t="shared" si="2"/>
        <v>4.4000000000000004</v>
      </c>
      <c r="AL31" s="143">
        <f t="shared" si="3"/>
        <v>3.3</v>
      </c>
      <c r="AM31" s="156">
        <f t="shared" si="4"/>
        <v>29</v>
      </c>
      <c r="AN31" s="188">
        <f>VLOOKUP(C31,'INFORM Reliability Index'!A$2:H$34,8,FALSE)</f>
        <v>7.5390946502057616</v>
      </c>
      <c r="AO31" s="188"/>
      <c r="AP31" s="46">
        <f>'Imputed and missing data hidden'!CG14</f>
        <v>12</v>
      </c>
      <c r="AQ31" s="189">
        <f t="shared" si="5"/>
        <v>0.14814814814814814</v>
      </c>
      <c r="AR31" s="223">
        <f>'Indicator Date hidden2'!CH14</f>
        <v>0.53086419753086422</v>
      </c>
      <c r="AS31" s="190"/>
      <c r="AT31" s="221">
        <f>'Missing component hidden'!AB13</f>
        <v>1</v>
      </c>
      <c r="AU31" s="224">
        <f>'Missing component hidden'!AC13</f>
        <v>0.04</v>
      </c>
    </row>
    <row r="32" spans="1:47" x14ac:dyDescent="0.25">
      <c r="A32" s="3" t="str">
        <f>VLOOKUP(C32,Regions!B$3:H$35,7,FALSE)</f>
        <v>Caribbean</v>
      </c>
      <c r="B32" s="119" t="s">
        <v>56</v>
      </c>
      <c r="C32" s="102" t="s">
        <v>55</v>
      </c>
      <c r="D32" s="141">
        <f>'Hazard &amp; Exposure'!AZ14</f>
        <v>0.2</v>
      </c>
      <c r="E32" s="141">
        <f>'Hazard &amp; Exposure'!AX14</f>
        <v>0.1</v>
      </c>
      <c r="F32" s="141">
        <f>'Hazard &amp; Exposure'!BA14</f>
        <v>5</v>
      </c>
      <c r="G32" s="141">
        <f>'Hazard &amp; Exposure'!BG14</f>
        <v>0.2</v>
      </c>
      <c r="H32" s="40">
        <f>'Hazard &amp; Exposure'!BH14</f>
        <v>1.7</v>
      </c>
      <c r="I32" s="141">
        <f>'Hazard &amp; Exposure'!BO14</f>
        <v>0.7</v>
      </c>
      <c r="J32" s="141">
        <f>'Hazard &amp; Exposure'!BR14</f>
        <v>6.6</v>
      </c>
      <c r="K32" s="141">
        <f>'Hazard &amp; Exposure'!BV14</f>
        <v>8.1</v>
      </c>
      <c r="L32" s="40">
        <f>'Hazard &amp; Exposure'!BW14</f>
        <v>5.9</v>
      </c>
      <c r="M32" s="41">
        <f t="shared" si="0"/>
        <v>4.0999999999999996</v>
      </c>
      <c r="N32" s="140">
        <f>Vulnerability!H14</f>
        <v>5.7</v>
      </c>
      <c r="O32" s="138">
        <f>Vulnerability!L14</f>
        <v>3.8</v>
      </c>
      <c r="P32" s="138">
        <f>Vulnerability!P14</f>
        <v>3.7</v>
      </c>
      <c r="Q32" s="40">
        <f>Vulnerability!Q14</f>
        <v>4.7</v>
      </c>
      <c r="R32" s="138">
        <f>Vulnerability!V14</f>
        <v>0</v>
      </c>
      <c r="S32" s="137">
        <f>Vulnerability!Z14</f>
        <v>0.6</v>
      </c>
      <c r="T32" s="137">
        <f>Vulnerability!AE14</f>
        <v>5.6</v>
      </c>
      <c r="U32" s="137">
        <f>Vulnerability!AH14</f>
        <v>4.9000000000000004</v>
      </c>
      <c r="V32" s="137">
        <f>Vulnerability!AM14</f>
        <v>0</v>
      </c>
      <c r="W32" s="137">
        <f>Vulnerability!AU14</f>
        <v>4.2</v>
      </c>
      <c r="X32" s="138">
        <f>Vulnerability!AV14</f>
        <v>3.4</v>
      </c>
      <c r="Y32" s="40">
        <f>Vulnerability!AW14</f>
        <v>1.9</v>
      </c>
      <c r="Z32" s="41">
        <f t="shared" si="1"/>
        <v>3.4</v>
      </c>
      <c r="AA32" s="151" t="str">
        <f>'Lack of Coping Capacity'!E14</f>
        <v>x</v>
      </c>
      <c r="AB32" s="136">
        <f>'Lack of Coping Capacity'!H14</f>
        <v>4.0999999999999996</v>
      </c>
      <c r="AC32" s="136" t="str">
        <f>'Lack of Coping Capacity'!J14</f>
        <v>x</v>
      </c>
      <c r="AD32" s="136">
        <f>'Lack of Coping Capacity'!O14</f>
        <v>2.2000000000000002</v>
      </c>
      <c r="AE32" s="40">
        <f>'Lack of Coping Capacity'!P14</f>
        <v>3.2</v>
      </c>
      <c r="AF32" s="136">
        <f>'Lack of Coping Capacity'!T14</f>
        <v>6.8</v>
      </c>
      <c r="AG32" s="136">
        <f>'Lack of Coping Capacity'!AB14</f>
        <v>2.6</v>
      </c>
      <c r="AH32" s="136">
        <f>'Lack of Coping Capacity'!AL14</f>
        <v>4.3</v>
      </c>
      <c r="AI32" s="136">
        <f>'Lack of Coping Capacity'!AU14</f>
        <v>5.5</v>
      </c>
      <c r="AJ32" s="40">
        <f>'Lack of Coping Capacity'!AV14</f>
        <v>4.8</v>
      </c>
      <c r="AK32" s="41">
        <f t="shared" si="2"/>
        <v>4</v>
      </c>
      <c r="AL32" s="143">
        <f t="shared" si="3"/>
        <v>3.8</v>
      </c>
      <c r="AM32" s="156">
        <f t="shared" si="4"/>
        <v>22</v>
      </c>
      <c r="AN32" s="188">
        <f>VLOOKUP(C32,'INFORM Reliability Index'!A$2:H$34,8,FALSE)</f>
        <v>7.7983539094650203</v>
      </c>
      <c r="AO32" s="188"/>
      <c r="AP32" s="46">
        <f>'Imputed and missing data hidden'!CG15</f>
        <v>16</v>
      </c>
      <c r="AQ32" s="189">
        <f t="shared" si="5"/>
        <v>0.19753086419753085</v>
      </c>
      <c r="AR32" s="223">
        <f>'Indicator Date hidden2'!CH15</f>
        <v>0.41975308641975306</v>
      </c>
      <c r="AS32" s="190"/>
      <c r="AT32" s="221">
        <f>'Missing component hidden'!AB14</f>
        <v>2</v>
      </c>
      <c r="AU32" s="224">
        <f>'Missing component hidden'!AC14</f>
        <v>0.08</v>
      </c>
    </row>
    <row r="33" spans="1:47" x14ac:dyDescent="0.25">
      <c r="A33" s="3" t="str">
        <f>VLOOKUP(C33,Regions!B$3:H$35,7,FALSE)</f>
        <v>South America</v>
      </c>
      <c r="B33" s="119" t="s">
        <v>58</v>
      </c>
      <c r="C33" s="102" t="s">
        <v>57</v>
      </c>
      <c r="D33" s="141">
        <f>'Hazard &amp; Exposure'!AZ33</f>
        <v>0.3</v>
      </c>
      <c r="E33" s="141">
        <f>'Hazard &amp; Exposure'!AX33</f>
        <v>8.6</v>
      </c>
      <c r="F33" s="141">
        <f>'Hazard &amp; Exposure'!BA33</f>
        <v>0</v>
      </c>
      <c r="G33" s="141">
        <f>'Hazard &amp; Exposure'!BG33</f>
        <v>1.2</v>
      </c>
      <c r="H33" s="40">
        <f>'Hazard &amp; Exposure'!BH33</f>
        <v>3.7</v>
      </c>
      <c r="I33" s="141">
        <f>'Hazard &amp; Exposure'!BO33</f>
        <v>0.1</v>
      </c>
      <c r="J33" s="141">
        <f>'Hazard &amp; Exposure'!BR33</f>
        <v>3.5</v>
      </c>
      <c r="K33" s="141">
        <f>'Hazard &amp; Exposure'!BV33</f>
        <v>1.1000000000000001</v>
      </c>
      <c r="L33" s="40">
        <f>'Hazard &amp; Exposure'!BW33</f>
        <v>1.7</v>
      </c>
      <c r="M33" s="41">
        <f t="shared" si="0"/>
        <v>2.8</v>
      </c>
      <c r="N33" s="140">
        <f>Vulnerability!H33</f>
        <v>3.7</v>
      </c>
      <c r="O33" s="138">
        <f>Vulnerability!L33</f>
        <v>4.2</v>
      </c>
      <c r="P33" s="138">
        <f>Vulnerability!P33</f>
        <v>1.7</v>
      </c>
      <c r="Q33" s="40">
        <f>Vulnerability!Q33</f>
        <v>3.3</v>
      </c>
      <c r="R33" s="138">
        <f>Vulnerability!V33</f>
        <v>0</v>
      </c>
      <c r="S33" s="137">
        <f>Vulnerability!Z33</f>
        <v>3.2</v>
      </c>
      <c r="T33" s="137">
        <f>Vulnerability!AE33</f>
        <v>6.1</v>
      </c>
      <c r="U33" s="137">
        <f>Vulnerability!AH33</f>
        <v>3.9</v>
      </c>
      <c r="V33" s="137">
        <f>Vulnerability!AM33</f>
        <v>0</v>
      </c>
      <c r="W33" s="137">
        <f>Vulnerability!AU33</f>
        <v>5.4</v>
      </c>
      <c r="X33" s="138">
        <f>Vulnerability!AV33</f>
        <v>4</v>
      </c>
      <c r="Y33" s="40">
        <f>Vulnerability!AW33</f>
        <v>2.2000000000000002</v>
      </c>
      <c r="Z33" s="41">
        <f t="shared" si="1"/>
        <v>2.8</v>
      </c>
      <c r="AA33" s="151" t="str">
        <f>'Lack of Coping Capacity'!E33</f>
        <v>x</v>
      </c>
      <c r="AB33" s="136">
        <f>'Lack of Coping Capacity'!H33</f>
        <v>5.9</v>
      </c>
      <c r="AC33" s="136" t="str">
        <f>'Lack of Coping Capacity'!J33</f>
        <v>x</v>
      </c>
      <c r="AD33" s="136" t="str">
        <f>'Lack of Coping Capacity'!O33</f>
        <v>x</v>
      </c>
      <c r="AE33" s="40">
        <f>'Lack of Coping Capacity'!P33</f>
        <v>5.9</v>
      </c>
      <c r="AF33" s="136">
        <f>'Lack of Coping Capacity'!T33</f>
        <v>2.5</v>
      </c>
      <c r="AG33" s="136">
        <f>'Lack of Coping Capacity'!AB33</f>
        <v>6.6</v>
      </c>
      <c r="AH33" s="136">
        <f>'Lack of Coping Capacity'!AL33</f>
        <v>7.8</v>
      </c>
      <c r="AI33" s="136">
        <f>'Lack of Coping Capacity'!AU33</f>
        <v>5.6</v>
      </c>
      <c r="AJ33" s="40">
        <f>'Lack of Coping Capacity'!AV33</f>
        <v>5.6</v>
      </c>
      <c r="AK33" s="41">
        <f t="shared" si="2"/>
        <v>5.8</v>
      </c>
      <c r="AL33" s="143">
        <f t="shared" si="3"/>
        <v>3.6</v>
      </c>
      <c r="AM33" s="156">
        <f t="shared" si="4"/>
        <v>26</v>
      </c>
      <c r="AN33" s="188">
        <f>VLOOKUP(C33,'INFORM Reliability Index'!A$2:H$34,8,FALSE)</f>
        <v>5.3004115226337447</v>
      </c>
      <c r="AO33" s="188"/>
      <c r="AP33" s="46">
        <f>'Imputed and missing data hidden'!CG34</f>
        <v>8</v>
      </c>
      <c r="AQ33" s="189">
        <f t="shared" si="5"/>
        <v>9.8765432098765427E-2</v>
      </c>
      <c r="AR33" s="223">
        <f>'Indicator Date hidden2'!CH34</f>
        <v>0.39506172839506171</v>
      </c>
      <c r="AS33" s="190"/>
      <c r="AT33" s="221">
        <f>'Missing component hidden'!AB33</f>
        <v>3</v>
      </c>
      <c r="AU33" s="224">
        <f>'Missing component hidden'!AC33</f>
        <v>0.12</v>
      </c>
    </row>
    <row r="34" spans="1:47" x14ac:dyDescent="0.25">
      <c r="A34" s="3" t="str">
        <f>VLOOKUP(C34,Regions!B$3:H$35,7,FALSE)</f>
        <v>Caribbean</v>
      </c>
      <c r="B34" s="119" t="s">
        <v>60</v>
      </c>
      <c r="C34" s="102" t="s">
        <v>59</v>
      </c>
      <c r="D34" s="141">
        <f>'Hazard &amp; Exposure'!AZ15</f>
        <v>2.2000000000000002</v>
      </c>
      <c r="E34" s="141">
        <f>'Hazard &amp; Exposure'!AX15</f>
        <v>0.5</v>
      </c>
      <c r="F34" s="141">
        <f>'Hazard &amp; Exposure'!BA15</f>
        <v>3.6</v>
      </c>
      <c r="G34" s="141">
        <f>'Hazard &amp; Exposure'!BG15</f>
        <v>1.7</v>
      </c>
      <c r="H34" s="40">
        <f>'Hazard &amp; Exposure'!BH15</f>
        <v>2.1</v>
      </c>
      <c r="I34" s="141">
        <f>'Hazard &amp; Exposure'!BO15</f>
        <v>0.2</v>
      </c>
      <c r="J34" s="141">
        <f>'Hazard &amp; Exposure'!BR15</f>
        <v>7.4</v>
      </c>
      <c r="K34" s="141">
        <f>'Hazard &amp; Exposure'!BV15</f>
        <v>2.7</v>
      </c>
      <c r="L34" s="40">
        <f>'Hazard &amp; Exposure'!BW15</f>
        <v>4.0999999999999996</v>
      </c>
      <c r="M34" s="41">
        <f t="shared" si="0"/>
        <v>3.2</v>
      </c>
      <c r="N34" s="140">
        <f>Vulnerability!H15</f>
        <v>2.9</v>
      </c>
      <c r="O34" s="138">
        <f>Vulnerability!L15</f>
        <v>4.3</v>
      </c>
      <c r="P34" s="138">
        <f>Vulnerability!P15</f>
        <v>0.8</v>
      </c>
      <c r="Q34" s="40">
        <f>Vulnerability!Q15</f>
        <v>2.7</v>
      </c>
      <c r="R34" s="138">
        <f>Vulnerability!V15</f>
        <v>2.2000000000000002</v>
      </c>
      <c r="S34" s="137">
        <f>Vulnerability!Z15</f>
        <v>4.8</v>
      </c>
      <c r="T34" s="137">
        <f>Vulnerability!AE15</f>
        <v>5.9</v>
      </c>
      <c r="U34" s="137">
        <f>Vulnerability!AH15</f>
        <v>4</v>
      </c>
      <c r="V34" s="137">
        <f>Vulnerability!AM15</f>
        <v>0</v>
      </c>
      <c r="W34" s="137">
        <f>Vulnerability!AU15</f>
        <v>4.3</v>
      </c>
      <c r="X34" s="138">
        <f>Vulnerability!AV15</f>
        <v>4</v>
      </c>
      <c r="Y34" s="40">
        <f>Vulnerability!AW15</f>
        <v>3.2</v>
      </c>
      <c r="Z34" s="41">
        <f t="shared" si="1"/>
        <v>3</v>
      </c>
      <c r="AA34" s="151">
        <f>'Lack of Coping Capacity'!E15</f>
        <v>7.7</v>
      </c>
      <c r="AB34" s="136">
        <f>'Lack of Coping Capacity'!H15</f>
        <v>5.3</v>
      </c>
      <c r="AC34" s="136" t="str">
        <f>'Lack of Coping Capacity'!J15</f>
        <v>x</v>
      </c>
      <c r="AD34" s="136">
        <f>'Lack of Coping Capacity'!O15</f>
        <v>9</v>
      </c>
      <c r="AE34" s="40">
        <f>'Lack of Coping Capacity'!P15</f>
        <v>7.6</v>
      </c>
      <c r="AF34" s="136">
        <f>'Lack of Coping Capacity'!T15</f>
        <v>1.9</v>
      </c>
      <c r="AG34" s="136">
        <f>'Lack of Coping Capacity'!AB15</f>
        <v>1.3</v>
      </c>
      <c r="AH34" s="136">
        <f>'Lack of Coping Capacity'!AL15</f>
        <v>4.8</v>
      </c>
      <c r="AI34" s="136">
        <f>'Lack of Coping Capacity'!AU15</f>
        <v>8.3000000000000007</v>
      </c>
      <c r="AJ34" s="40">
        <f>'Lack of Coping Capacity'!AV15</f>
        <v>4.0999999999999996</v>
      </c>
      <c r="AK34" s="41">
        <f t="shared" si="2"/>
        <v>6.1</v>
      </c>
      <c r="AL34" s="143">
        <f t="shared" si="3"/>
        <v>3.9</v>
      </c>
      <c r="AM34" s="156">
        <f t="shared" si="4"/>
        <v>21</v>
      </c>
      <c r="AN34" s="188">
        <f>VLOOKUP(C34,'INFORM Reliability Index'!A$2:H$34,8,FALSE)</f>
        <v>7.5226337448559661</v>
      </c>
      <c r="AO34" s="188"/>
      <c r="AP34" s="46">
        <f>'Imputed and missing data hidden'!CG16</f>
        <v>8</v>
      </c>
      <c r="AQ34" s="189">
        <f t="shared" si="5"/>
        <v>9.8765432098765427E-2</v>
      </c>
      <c r="AR34" s="223">
        <f>'Indicator Date hidden2'!CH16</f>
        <v>0.72839506172839508</v>
      </c>
      <c r="AS34" s="190"/>
      <c r="AT34" s="221">
        <f>'Missing component hidden'!AB15</f>
        <v>1</v>
      </c>
      <c r="AU34" s="224">
        <f>'Missing component hidden'!AC15</f>
        <v>0.04</v>
      </c>
    </row>
    <row r="35" spans="1:47" x14ac:dyDescent="0.25">
      <c r="A35" s="3" t="str">
        <f>VLOOKUP(C35,Regions!B$3:H$35,7,FALSE)</f>
        <v>South America</v>
      </c>
      <c r="B35" s="119" t="s">
        <v>62</v>
      </c>
      <c r="C35" s="102" t="s">
        <v>61</v>
      </c>
      <c r="D35" s="141">
        <f>'Hazard &amp; Exposure'!AZ34</f>
        <v>0.1</v>
      </c>
      <c r="E35" s="141">
        <f>'Hazard &amp; Exposure'!AX34</f>
        <v>5.2</v>
      </c>
      <c r="F35" s="141">
        <f>'Hazard &amp; Exposure'!BA34</f>
        <v>0</v>
      </c>
      <c r="G35" s="141">
        <f>'Hazard &amp; Exposure'!BG34</f>
        <v>2.1</v>
      </c>
      <c r="H35" s="40">
        <f>'Hazard &amp; Exposure'!BH34</f>
        <v>2.1</v>
      </c>
      <c r="I35" s="141">
        <f>'Hazard &amp; Exposure'!BO34</f>
        <v>0</v>
      </c>
      <c r="J35" s="141">
        <f>'Hazard &amp; Exposure'!BR34</f>
        <v>4.0999999999999996</v>
      </c>
      <c r="K35" s="141">
        <f>'Hazard &amp; Exposure'!BV34</f>
        <v>0.5</v>
      </c>
      <c r="L35" s="40">
        <f>'Hazard &amp; Exposure'!BW34</f>
        <v>1.7</v>
      </c>
      <c r="M35" s="41">
        <f t="shared" si="0"/>
        <v>1.9</v>
      </c>
      <c r="N35" s="140">
        <f>Vulnerability!H34</f>
        <v>2.6</v>
      </c>
      <c r="O35" s="138">
        <f>Vulnerability!L34</f>
        <v>4.2</v>
      </c>
      <c r="P35" s="138">
        <f>Vulnerability!P34</f>
        <v>3.5</v>
      </c>
      <c r="Q35" s="40">
        <f>Vulnerability!Q34</f>
        <v>3.2</v>
      </c>
      <c r="R35" s="138">
        <f>Vulnerability!V34</f>
        <v>2.8</v>
      </c>
      <c r="S35" s="137">
        <f>Vulnerability!Z34</f>
        <v>2.2999999999999998</v>
      </c>
      <c r="T35" s="137">
        <f>Vulnerability!AE34</f>
        <v>3.5</v>
      </c>
      <c r="U35" s="137">
        <f>Vulnerability!AH34</f>
        <v>3.8</v>
      </c>
      <c r="V35" s="137">
        <f>Vulnerability!AM34</f>
        <v>3</v>
      </c>
      <c r="W35" s="137">
        <f>Vulnerability!AU34</f>
        <v>3.5</v>
      </c>
      <c r="X35" s="138">
        <f>Vulnerability!AV34</f>
        <v>3.2</v>
      </c>
      <c r="Y35" s="40">
        <f>Vulnerability!AW34</f>
        <v>3</v>
      </c>
      <c r="Z35" s="41">
        <f t="shared" si="1"/>
        <v>3.1</v>
      </c>
      <c r="AA35" s="151">
        <f>'Lack of Coping Capacity'!E34</f>
        <v>6</v>
      </c>
      <c r="AB35" s="136">
        <f>'Lack of Coping Capacity'!H34</f>
        <v>3.3</v>
      </c>
      <c r="AC35" s="136">
        <f>'Lack of Coping Capacity'!J34</f>
        <v>0</v>
      </c>
      <c r="AD35" s="136">
        <f>'Lack of Coping Capacity'!O34</f>
        <v>4.2</v>
      </c>
      <c r="AE35" s="40">
        <f>'Lack of Coping Capacity'!P34</f>
        <v>3.7</v>
      </c>
      <c r="AF35" s="136">
        <f>'Lack of Coping Capacity'!T34</f>
        <v>1.7</v>
      </c>
      <c r="AG35" s="136">
        <f>'Lack of Coping Capacity'!AB34</f>
        <v>2</v>
      </c>
      <c r="AH35" s="136">
        <f>'Lack of Coping Capacity'!AL34</f>
        <v>1.5</v>
      </c>
      <c r="AI35" s="136">
        <f>'Lack of Coping Capacity'!AU34</f>
        <v>4</v>
      </c>
      <c r="AJ35" s="40">
        <f>'Lack of Coping Capacity'!AV34</f>
        <v>2.2999999999999998</v>
      </c>
      <c r="AK35" s="41">
        <f t="shared" si="2"/>
        <v>3</v>
      </c>
      <c r="AL35" s="143">
        <f t="shared" si="3"/>
        <v>2.6</v>
      </c>
      <c r="AM35" s="156">
        <f t="shared" si="4"/>
        <v>31</v>
      </c>
      <c r="AN35" s="188">
        <f>VLOOKUP(C35,'INFORM Reliability Index'!A$2:H$34,8,FALSE)</f>
        <v>4.0534979423868318</v>
      </c>
      <c r="AO35" s="188"/>
      <c r="AP35" s="46">
        <f>'Imputed and missing data hidden'!CG35</f>
        <v>5</v>
      </c>
      <c r="AQ35" s="189">
        <f t="shared" si="5"/>
        <v>6.1728395061728392E-2</v>
      </c>
      <c r="AR35" s="223">
        <f>'Indicator Date hidden2'!CH35</f>
        <v>0.35802469135802467</v>
      </c>
      <c r="AS35" s="190"/>
      <c r="AT35" s="221">
        <f>'Missing component hidden'!AB34</f>
        <v>0</v>
      </c>
      <c r="AU35" s="224">
        <f>'Missing component hidden'!AC34</f>
        <v>0</v>
      </c>
    </row>
    <row r="36" spans="1:47" x14ac:dyDescent="0.25">
      <c r="A36" s="3" t="str">
        <f>VLOOKUP(C36,Regions!B$3:H$35,7,FALSE)</f>
        <v>South America</v>
      </c>
      <c r="B36" s="119" t="s">
        <v>443</v>
      </c>
      <c r="C36" s="102" t="s">
        <v>63</v>
      </c>
      <c r="D36" s="141">
        <f>'Hazard &amp; Exposure'!AZ35</f>
        <v>8.4</v>
      </c>
      <c r="E36" s="141">
        <f>'Hazard &amp; Exposure'!AX35</f>
        <v>6.5</v>
      </c>
      <c r="F36" s="141">
        <f>'Hazard &amp; Exposure'!BA35</f>
        <v>6.6</v>
      </c>
      <c r="G36" s="141">
        <f>'Hazard &amp; Exposure'!BG35</f>
        <v>4.4000000000000004</v>
      </c>
      <c r="H36" s="40">
        <f>'Hazard &amp; Exposure'!BH35</f>
        <v>6.7</v>
      </c>
      <c r="I36" s="141">
        <f>'Hazard &amp; Exposure'!BO35</f>
        <v>6.4</v>
      </c>
      <c r="J36" s="141">
        <f>'Hazard &amp; Exposure'!BR35</f>
        <v>9.8000000000000007</v>
      </c>
      <c r="K36" s="141">
        <f>'Hazard &amp; Exposure'!BV35</f>
        <v>6.5</v>
      </c>
      <c r="L36" s="40">
        <f>'Hazard &amp; Exposure'!BW35</f>
        <v>8.1</v>
      </c>
      <c r="M36" s="41">
        <f t="shared" si="0"/>
        <v>7.5</v>
      </c>
      <c r="N36" s="140">
        <f>Vulnerability!H35</f>
        <v>4.8</v>
      </c>
      <c r="O36" s="138">
        <f>Vulnerability!L35</f>
        <v>5.9</v>
      </c>
      <c r="P36" s="138">
        <f>Vulnerability!P35</f>
        <v>3.3</v>
      </c>
      <c r="Q36" s="40">
        <f>Vulnerability!Q35</f>
        <v>4.7</v>
      </c>
      <c r="R36" s="138">
        <f>Vulnerability!V35</f>
        <v>8.5</v>
      </c>
      <c r="S36" s="137">
        <f>Vulnerability!Z35</f>
        <v>6.8</v>
      </c>
      <c r="T36" s="137">
        <f>Vulnerability!AE35</f>
        <v>4.2</v>
      </c>
      <c r="U36" s="137">
        <f>Vulnerability!AH35</f>
        <v>9.1999999999999993</v>
      </c>
      <c r="V36" s="137">
        <f>Vulnerability!AM35</f>
        <v>2.6</v>
      </c>
      <c r="W36" s="137">
        <f>Vulnerability!AU35</f>
        <v>3.7</v>
      </c>
      <c r="X36" s="138">
        <f>Vulnerability!AV35</f>
        <v>6</v>
      </c>
      <c r="Y36" s="40">
        <f>Vulnerability!AW35</f>
        <v>7.5</v>
      </c>
      <c r="Z36" s="41">
        <f t="shared" si="1"/>
        <v>6.3</v>
      </c>
      <c r="AA36" s="151">
        <f>'Lack of Coping Capacity'!E35</f>
        <v>5.5</v>
      </c>
      <c r="AB36" s="136">
        <f>'Lack of Coping Capacity'!H35</f>
        <v>7.9</v>
      </c>
      <c r="AC36" s="136" t="str">
        <f>'Lack of Coping Capacity'!J35</f>
        <v>x</v>
      </c>
      <c r="AD36" s="136">
        <f>'Lack of Coping Capacity'!O35</f>
        <v>9.1</v>
      </c>
      <c r="AE36" s="40">
        <f>'Lack of Coping Capacity'!P35</f>
        <v>7.8</v>
      </c>
      <c r="AF36" s="136">
        <f>'Lack of Coping Capacity'!T35</f>
        <v>3.6</v>
      </c>
      <c r="AG36" s="136">
        <f>'Lack of Coping Capacity'!AB35</f>
        <v>4</v>
      </c>
      <c r="AH36" s="136">
        <f>'Lack of Coping Capacity'!AL35</f>
        <v>7.8</v>
      </c>
      <c r="AI36" s="136">
        <f>'Lack of Coping Capacity'!AU35</f>
        <v>4</v>
      </c>
      <c r="AJ36" s="40">
        <f>'Lack of Coping Capacity'!AV35</f>
        <v>4.9000000000000004</v>
      </c>
      <c r="AK36" s="41">
        <f t="shared" si="2"/>
        <v>6.6</v>
      </c>
      <c r="AL36" s="143">
        <f t="shared" si="3"/>
        <v>6.8</v>
      </c>
      <c r="AM36" s="156">
        <f t="shared" si="4"/>
        <v>6</v>
      </c>
      <c r="AN36" s="188">
        <f>VLOOKUP(C36,'INFORM Reliability Index'!A$2:H$34,8,FALSE)</f>
        <v>4.5473251028806585</v>
      </c>
      <c r="AO36" s="188"/>
      <c r="AP36" s="46">
        <f>'Imputed and missing data hidden'!CG36</f>
        <v>5</v>
      </c>
      <c r="AQ36" s="189">
        <f t="shared" si="5"/>
        <v>6.1728395061728392E-2</v>
      </c>
      <c r="AR36" s="223">
        <f>'Indicator Date hidden2'!CH36</f>
        <v>0.43209876543209874</v>
      </c>
      <c r="AS36" s="190"/>
      <c r="AT36" s="221">
        <f>'Missing component hidden'!AB35</f>
        <v>1</v>
      </c>
      <c r="AU36" s="224">
        <f>'Missing component hidden'!AC35</f>
        <v>0.04</v>
      </c>
    </row>
    <row r="38" spans="1:47" ht="15" customHeight="1" x14ac:dyDescent="0.25">
      <c r="A38" s="199" t="s">
        <v>593</v>
      </c>
      <c r="B38" s="214"/>
      <c r="C38" s="214"/>
    </row>
    <row r="39" spans="1:47" x14ac:dyDescent="0.25">
      <c r="A39" s="199"/>
      <c r="B39" s="214"/>
      <c r="C39" s="214"/>
    </row>
  </sheetData>
  <autoFilter ref="A3:AU3">
    <sortState ref="A4:AV36">
      <sortCondition ref="B3"/>
    </sortState>
  </autoFilter>
  <sortState ref="B4:C194">
    <sortCondition ref="B4:B194"/>
  </sortState>
  <mergeCells count="1">
    <mergeCell ref="A1:AU1"/>
  </mergeCells>
  <conditionalFormatting sqref="M4:M36">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Z4:Z36">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K4:AK36">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L4:AL36">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Q4:Q36">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J4:AJ36">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H4:H36">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E4:AE36">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L4:L36">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Y4:Y36">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N4:AO36">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3" scale="50" fitToHeight="0" orientation="landscape" r:id="rId1"/>
  <headerFooter>
    <oddFooter xml:space="preserve">&amp;RINFORM Latin America and Caribbean, DRAFT, v003, 19 December 2016
</oddFooter>
  </headerFooter>
  <colBreaks count="2" manualBreakCount="2">
    <brk id="18" max="1048575" man="1"/>
    <brk id="39"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AN4:AO36</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AP4:AP36</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AT4:AT36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W39"/>
  <sheetViews>
    <sheetView showGridLines="0" workbookViewId="0">
      <pane xSplit="2" ySplit="2" topLeftCell="AU3" activePane="bottomRight" state="frozen"/>
      <selection pane="topRight" activeCell="B1" sqref="B1"/>
      <selection pane="bottomLeft" activeCell="A5" sqref="A5"/>
      <selection pane="bottomRight" sqref="A1:BW1"/>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10.4257812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11.85546875" style="7" customWidth="1"/>
    <col min="45" max="59" width="7.85546875" style="7" customWidth="1"/>
    <col min="60" max="75" width="7.85546875" style="1" customWidth="1"/>
    <col min="76" max="16384" width="9.140625" style="1"/>
  </cols>
  <sheetData>
    <row r="1" spans="1:75" s="255" customFormat="1" ht="15"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row>
    <row r="2" spans="1:75" s="3" customFormat="1" ht="117.75" customHeight="1" thickBot="1" x14ac:dyDescent="0.3">
      <c r="A2" s="118" t="s">
        <v>75</v>
      </c>
      <c r="B2" s="46" t="s">
        <v>86</v>
      </c>
      <c r="C2" s="47" t="s">
        <v>509</v>
      </c>
      <c r="D2" s="47" t="s">
        <v>510</v>
      </c>
      <c r="E2" s="47" t="s">
        <v>128</v>
      </c>
      <c r="F2" s="47" t="s">
        <v>454</v>
      </c>
      <c r="G2" s="47" t="s">
        <v>455</v>
      </c>
      <c r="H2" s="47" t="s">
        <v>456</v>
      </c>
      <c r="I2" s="47" t="s">
        <v>457</v>
      </c>
      <c r="J2" s="47" t="s">
        <v>458</v>
      </c>
      <c r="K2" s="47" t="s">
        <v>138</v>
      </c>
      <c r="L2" s="47" t="s">
        <v>459</v>
      </c>
      <c r="M2" s="48" t="s">
        <v>111</v>
      </c>
      <c r="N2" s="48" t="s">
        <v>600</v>
      </c>
      <c r="O2" s="48" t="s">
        <v>601</v>
      </c>
      <c r="P2" s="48" t="s">
        <v>602</v>
      </c>
      <c r="Q2" s="49" t="s">
        <v>511</v>
      </c>
      <c r="R2" s="49" t="s">
        <v>512</v>
      </c>
      <c r="S2" s="49" t="s">
        <v>131</v>
      </c>
      <c r="T2" s="49" t="s">
        <v>132</v>
      </c>
      <c r="U2" s="49" t="s">
        <v>133</v>
      </c>
      <c r="V2" s="49" t="s">
        <v>134</v>
      </c>
      <c r="W2" s="49" t="s">
        <v>137</v>
      </c>
      <c r="X2" s="50" t="s">
        <v>112</v>
      </c>
      <c r="Y2" s="50" t="s">
        <v>672</v>
      </c>
      <c r="Z2" s="50" t="s">
        <v>599</v>
      </c>
      <c r="AA2" s="48" t="s">
        <v>511</v>
      </c>
      <c r="AB2" s="47" t="s">
        <v>512</v>
      </c>
      <c r="AC2" s="47" t="s">
        <v>130</v>
      </c>
      <c r="AD2" s="47" t="s">
        <v>131</v>
      </c>
      <c r="AE2" s="47" t="s">
        <v>132</v>
      </c>
      <c r="AF2" s="47" t="s">
        <v>133</v>
      </c>
      <c r="AG2" s="47" t="s">
        <v>134</v>
      </c>
      <c r="AH2" s="47" t="s">
        <v>135</v>
      </c>
      <c r="AI2" s="47" t="s">
        <v>137</v>
      </c>
      <c r="AJ2" s="47" t="s">
        <v>136</v>
      </c>
      <c r="AK2" s="48" t="s">
        <v>112</v>
      </c>
      <c r="AL2" s="48" t="s">
        <v>423</v>
      </c>
      <c r="AM2" s="48" t="s">
        <v>672</v>
      </c>
      <c r="AN2" s="48" t="s">
        <v>599</v>
      </c>
      <c r="AO2" s="48" t="s">
        <v>598</v>
      </c>
      <c r="AP2" s="48" t="s">
        <v>121</v>
      </c>
      <c r="AQ2" s="48" t="s">
        <v>122</v>
      </c>
      <c r="AR2" s="48" t="s">
        <v>142</v>
      </c>
      <c r="AS2" s="48" t="s">
        <v>143</v>
      </c>
      <c r="AT2" s="48" t="s">
        <v>144</v>
      </c>
      <c r="AU2" s="48" t="s">
        <v>145</v>
      </c>
      <c r="AV2" s="48" t="s">
        <v>424</v>
      </c>
      <c r="AW2" s="48" t="s">
        <v>139</v>
      </c>
      <c r="AX2" s="51" t="s">
        <v>140</v>
      </c>
      <c r="AY2" s="48" t="s">
        <v>141</v>
      </c>
      <c r="AZ2" s="51" t="s">
        <v>958</v>
      </c>
      <c r="BA2" s="51" t="s">
        <v>146</v>
      </c>
      <c r="BB2" s="48" t="s">
        <v>425</v>
      </c>
      <c r="BC2" s="48" t="s">
        <v>605</v>
      </c>
      <c r="BD2" s="48" t="s">
        <v>673</v>
      </c>
      <c r="BE2" s="48" t="s">
        <v>597</v>
      </c>
      <c r="BF2" s="48" t="s">
        <v>595</v>
      </c>
      <c r="BG2" s="51" t="s">
        <v>674</v>
      </c>
      <c r="BH2" s="52" t="s">
        <v>445</v>
      </c>
      <c r="BI2" s="48" t="s">
        <v>404</v>
      </c>
      <c r="BJ2" s="48" t="s">
        <v>694</v>
      </c>
      <c r="BK2" s="48" t="s">
        <v>695</v>
      </c>
      <c r="BL2" s="48" t="s">
        <v>696</v>
      </c>
      <c r="BM2" s="48" t="s">
        <v>697</v>
      </c>
      <c r="BN2" s="48" t="s">
        <v>698</v>
      </c>
      <c r="BO2" s="51" t="s">
        <v>699</v>
      </c>
      <c r="BP2" s="48" t="s">
        <v>607</v>
      </c>
      <c r="BQ2" s="48" t="s">
        <v>608</v>
      </c>
      <c r="BR2" s="51" t="s">
        <v>670</v>
      </c>
      <c r="BS2" s="50" t="s">
        <v>938</v>
      </c>
      <c r="BT2" s="48" t="s">
        <v>938</v>
      </c>
      <c r="BU2" s="48" t="s">
        <v>939</v>
      </c>
      <c r="BV2" s="51" t="s">
        <v>937</v>
      </c>
      <c r="BW2" s="52" t="s">
        <v>936</v>
      </c>
    </row>
    <row r="3" spans="1:75" s="3" customFormat="1" x14ac:dyDescent="0.25">
      <c r="A3" s="119" t="s">
        <v>1</v>
      </c>
      <c r="B3" s="102" t="s">
        <v>0</v>
      </c>
      <c r="C3" s="53">
        <f>ROUND(IF('Indicator Data'!D5=0,0.1,IF(LOG('Indicator Data'!D5)&gt;C$36,10,IF(LOG('Indicator Data'!D5)&lt;C$37,0,10-(C$36-LOG('Indicator Data'!D5))/(C$36-C$37)*10))),1)</f>
        <v>0</v>
      </c>
      <c r="D3" s="53">
        <f>ROUND(IF('Indicator Data'!E5=0,0.1,IF(LOG('Indicator Data'!E5)&gt;D$36,10,IF(LOG('Indicator Data'!E5)&lt;D$37,0,10-(D$36-LOG('Indicator Data'!E5))/(D$36-D$37)*10))),1)</f>
        <v>0</v>
      </c>
      <c r="E3" s="53">
        <f t="shared" ref="E3:E34" si="0">ROUND((10-GEOMEAN(((10-C3)/10*9+1),((10-D3)/10*9+1)))/9*10,1)</f>
        <v>0</v>
      </c>
      <c r="F3" s="53">
        <f>ROUND(IF('Indicator Data'!F5="No data",0.1,IF('Indicator Data'!F5=0,0,IF(LOG('Indicator Data'!F5)&gt;F$36,10,IF(LOG('Indicator Data'!F5)&lt;F$37,0,10-(F$36-LOG('Indicator Data'!F5))/(F$36-F$37)*10)))),1)</f>
        <v>0.1</v>
      </c>
      <c r="G3" s="53">
        <f>ROUND(IF('Indicator Data'!G5=0,0,IF(LOG('Indicator Data'!G5)&gt;G$36,10,IF(LOG('Indicator Data'!G5)&lt;G$37,0,10-(G$36-LOG('Indicator Data'!G5))/(G$36-G$37)*10))),1)</f>
        <v>0</v>
      </c>
      <c r="H3" s="53">
        <f>ROUND(IF('Indicator Data'!H5=0,0,IF(LOG('Indicator Data'!H5)&gt;H$36,10,IF(LOG('Indicator Data'!H5)&lt;H$37,0,10-(H$36-LOG('Indicator Data'!H5))/(H$36-H$37)*10))),1)</f>
        <v>4.0999999999999996</v>
      </c>
      <c r="I3" s="53">
        <f>ROUND(IF('Indicator Data'!I5=0,0,IF(LOG('Indicator Data'!I5)&gt;I$36,10,IF(LOG('Indicator Data'!I5)&lt;I$37,0,10-(I$36-LOG('Indicator Data'!I5))/(I$36-I$37)*10))),1)</f>
        <v>6.8</v>
      </c>
      <c r="J3" s="53">
        <f t="shared" ref="J3:J34" si="1">ROUND((10-GEOMEAN(((10-H3)/10*9+1),((10-I3)/10*9+1)))/9*10,1)</f>
        <v>5.6</v>
      </c>
      <c r="K3" s="53">
        <f>ROUND(IF('Indicator Data'!J5=0,0,IF(LOG('Indicator Data'!J5)&gt;K$36,10,IF(LOG('Indicator Data'!J5)&lt;K$37,0,10-(K$36-LOG('Indicator Data'!J5))/(K$36-K$37)*10))),1)</f>
        <v>4.8</v>
      </c>
      <c r="L3" s="53">
        <f t="shared" ref="L3:L34" si="2">ROUND((10-GEOMEAN(((10-J3)/10*9+1),((10-K3)/10*9+1)))/9*10,1)</f>
        <v>5.2</v>
      </c>
      <c r="M3" s="53">
        <f>ROUND(IF('Indicator Data'!K5=0,0,IF(LOG('Indicator Data'!K5)&gt;M$36,10,IF(LOG('Indicator Data'!K5)&lt;M$37,0,10-(M$36-LOG('Indicator Data'!K5))/(M$36-M$37)*10))),1)</f>
        <v>0</v>
      </c>
      <c r="N3" s="160">
        <f>IF('Indicator Data'!N5="No data","x",ROUND(IF('Indicator Data'!N5=0,0,IF(LOG('Indicator Data'!N5)&gt;N$36,10,IF(LOG('Indicator Data'!N5)&lt;N$37,0.1,10-(N$36-LOG('Indicator Data'!N5))/(N$36-N$37)*10))),1))</f>
        <v>0</v>
      </c>
      <c r="O3" s="160">
        <f>IF('Indicator Data'!O5="No data","x",ROUND(IF('Indicator Data'!O5=0,0,IF(LOG('Indicator Data'!O5)&gt;O$36,10,IF(LOG('Indicator Data'!O5)&lt;O$37,0.1,10-(O$36-LOG('Indicator Data'!O5))/(O$36-O$37)*10))),1))</f>
        <v>0.1</v>
      </c>
      <c r="P3" s="160">
        <f>IF(AND(N3="x", O3="x"),"x",ROUND(((10-GEOMEAN(((10-N3)/10*9+1),((10-O3)/10*9+1)))/9*10),1))</f>
        <v>0.1</v>
      </c>
      <c r="Q3" s="54">
        <f>'Indicator Data'!D5/'Indicator Data'!$CE5</f>
        <v>9.9093478829501204E-5</v>
      </c>
      <c r="R3" s="54">
        <f>'Indicator Data'!E5/'Indicator Data'!$CE5</f>
        <v>9.9093478829501204E-5</v>
      </c>
      <c r="S3" s="54">
        <f>IF(F3=0.1,0,'Indicator Data'!F5/'Indicator Data'!$CE5)</f>
        <v>0</v>
      </c>
      <c r="T3" s="54">
        <f>'Indicator Data'!G5/'Indicator Data'!$CE5</f>
        <v>0</v>
      </c>
      <c r="U3" s="54">
        <f>'Indicator Data'!H5/'Indicator Data'!$CE5</f>
        <v>1.844773127050953E-2</v>
      </c>
      <c r="V3" s="54">
        <f>'Indicator Data'!I5/'Indicator Data'!$CE5</f>
        <v>5.8255993485819566E-3</v>
      </c>
      <c r="W3" s="54">
        <f>'Indicator Data'!J5/'Indicator Data'!$CE5</f>
        <v>9.4770349411067989E-3</v>
      </c>
      <c r="X3" s="54">
        <f>'Indicator Data'!K5/'Indicator Data'!$CE5</f>
        <v>0</v>
      </c>
      <c r="Y3" s="54">
        <f>IF('Indicator Data'!N5="No data","x",'Indicator Data'!N5/'Indicator Data'!$CE5)</f>
        <v>0</v>
      </c>
      <c r="Z3" s="54">
        <f>IF('Indicator Data'!O5="No data","x",'Indicator Data'!O5/'Indicator Data'!$CE5)</f>
        <v>1.246956636178193E-2</v>
      </c>
      <c r="AA3" s="53">
        <f t="shared" ref="AA3:AA35" si="3">ROUND(IF(Q3&gt;AA$36,10,IF(Q3&lt;AA$37,0,10-(AA$36-Q3)/(AA$36-AA$37)*10)),1)</f>
        <v>0.5</v>
      </c>
      <c r="AB3" s="53">
        <f t="shared" ref="AB3:AB35" si="4">ROUND(IF(R3&gt;AB$36,10,IF(R3&lt;AB$37,0,10-(AB$36-R3)/(AB$36-AB$37)*10)),1)</f>
        <v>2</v>
      </c>
      <c r="AC3" s="53">
        <f t="shared" ref="AC3:AC34" si="5">ROUND(((10-GEOMEAN(((10-AA3)/10*9+1),((10-AB3)/10*9+1)))/9*10),1)</f>
        <v>1.3</v>
      </c>
      <c r="AD3" s="53">
        <f t="shared" ref="AD3:AD35" si="6">ROUND(IF(S3=0,0.1,IF(S3&gt;AD$36,10,IF(S3&lt;AD$37,0,10-(AD$36-S3)/(AD$36-AD$37)*10))),1)</f>
        <v>0.1</v>
      </c>
      <c r="AE3" s="53">
        <f t="shared" ref="AE3:AE35" si="7">ROUND(IF(T3=0,0,IF(LOG(T3)&gt;AE$36,10,IF(LOG(T3)&lt;=AE$37,0,10-(AE$36-LOG(T3))/(AE$36-AE$37)*10))),1)</f>
        <v>0</v>
      </c>
      <c r="AF3" s="53">
        <f t="shared" ref="AF3:AF35" si="8">ROUND(IF(U3&gt;AF$36,10,IF(U3&lt;AF$37,0,10-(AF$36-U3)/(AF$36-AF$37)*10)),1)</f>
        <v>10</v>
      </c>
      <c r="AG3" s="53">
        <f t="shared" ref="AG3:AG35" si="9">ROUND(IF(V3&gt;AG$36,10,IF(V3&lt;AG$37,0,10-(AG$36-V3)/(AG$36-AG$37)*10)),1)</f>
        <v>10</v>
      </c>
      <c r="AH3" s="53">
        <f t="shared" ref="AH3:AH34" si="10">ROUND(((10-GEOMEAN(((10-AF3)/10*9+1),((10-AG3)/10*9+1)))/9*10),1)</f>
        <v>10</v>
      </c>
      <c r="AI3" s="53">
        <f t="shared" ref="AI3:AI35" si="11">ROUND(IF(W3=0,0,IF(W3&gt;AI$36,10,IF(W3&lt;=AI$37,0,10-(AI$36-W3)/(AI$36-AI$37)*10))),1)</f>
        <v>10</v>
      </c>
      <c r="AJ3" s="53">
        <f t="shared" ref="AJ3:AJ34" si="12">ROUND((10-GEOMEAN(((10-AH3)/10*9+1),((10-AI3)/10*9+1)))/9*10,1)</f>
        <v>10</v>
      </c>
      <c r="AK3" s="53">
        <f t="shared" ref="AK3:AK35" si="13">ROUND(IF(X3&gt;AK$36,10,IF(X3&lt;AK$37,0,10-(AK$36-X3)/(AK$36-AK$37)*10)),1)</f>
        <v>0</v>
      </c>
      <c r="AL3" s="53">
        <f>ROUND(IF('Indicator Data'!L5=0,0,IF('Indicator Data'!L5&gt;AL$36,10,IF('Indicator Data'!L5&lt;AL$37,0,10-(AL$36-'Indicator Data'!L5)/(AL$36-AL$37)*10))),1)</f>
        <v>0</v>
      </c>
      <c r="AM3" s="53">
        <f>IF(Y3="x","x",ROUND(IF(Y3&gt;AM$36,10,IF(Y3&lt;AM$37,0,10-(AM$36-Y3)/(AM$36-AM$37)*10)),1))</f>
        <v>0</v>
      </c>
      <c r="AN3" s="53">
        <f>IF(Z3="x","x",ROUND(IF(Z3&gt;AN$36,10,IF(Z3&lt;AN$37,0,10-(AN$36-Z3)/(AN$36-AN$37)*10)),1))</f>
        <v>0.6</v>
      </c>
      <c r="AO3" s="53">
        <f>IF(AND(AM3="x", AN3="x"),"x",ROUND(((10-GEOMEAN(((10-AM3)/10*9+1),((10-AN3)/10*9+1)))/9*10),1))</f>
        <v>0.3</v>
      </c>
      <c r="AP3" s="53">
        <f t="shared" ref="AP3:AP35" si="14">ROUND(AVERAGE(C3,AA3),1)</f>
        <v>0.3</v>
      </c>
      <c r="AQ3" s="53">
        <f t="shared" ref="AQ3:AQ35" si="15">ROUND(AVERAGE(D3,AB3),1)</f>
        <v>1</v>
      </c>
      <c r="AR3" s="53">
        <f t="shared" ref="AR3:AR35" si="16">ROUND(AVERAGE(AF3,H3),1)</f>
        <v>7.1</v>
      </c>
      <c r="AS3" s="53">
        <f t="shared" ref="AS3:AS35" si="17">ROUND(AVERAGE(AG3,I3),1)</f>
        <v>8.4</v>
      </c>
      <c r="AT3" s="53">
        <f t="shared" ref="AT3:AT34" si="18">ROUND((10-GEOMEAN(((10-AR3)/10*9+1),((10-AS3)/10*9+1)))/9*10,1)</f>
        <v>7.8</v>
      </c>
      <c r="AU3" s="53">
        <f t="shared" ref="AU3:AU35" si="19">ROUND(AVERAGE(AI3,K3),1)</f>
        <v>7.4</v>
      </c>
      <c r="AV3" s="53">
        <f t="shared" ref="AV3:AV35" si="20">ROUND((10-GEOMEAN(((10-M3)/10*9+1),((10-AK3)/10*9+1)))/9*10,1)</f>
        <v>0</v>
      </c>
      <c r="AW3" s="53">
        <f t="shared" ref="AW3:AW35" si="21">ROUND((10-GEOMEAN(((10-E3)/10*9+1),((10-AC3)/10*9+1)))/9*10,1)</f>
        <v>0.7</v>
      </c>
      <c r="AX3" s="55">
        <f t="shared" ref="AX3:AX35" si="22">ROUND(IF(AND(AD3="x",F3="x"),"x",(10-GEOMEAN(((10-F3)/10*9+1),((10-AD3)/10*9+1)))/9*10),1)</f>
        <v>0.1</v>
      </c>
      <c r="AY3" s="53">
        <f t="shared" ref="AY3:AY35" si="23">ROUND((10-GEOMEAN(((10-G3)/10*9+1),((10-AE3)/10*9+1)))/9*10,1)</f>
        <v>0</v>
      </c>
      <c r="AZ3" s="201">
        <f>ROUND((10-GEOMEAN(((10-AW3)/10*9+1),((10-AY3)/10*9+1)))/9*10,1)</f>
        <v>0.4</v>
      </c>
      <c r="BA3" s="55">
        <f t="shared" ref="BA3:BA35" si="24">ROUND((10-GEOMEAN(((10-L3)/10*9+1),((10-AJ3)/10*9+1)))/9*10,1)</f>
        <v>8.5</v>
      </c>
      <c r="BB3" s="53">
        <f t="shared" ref="BB3:BB35" si="25">ROUND(AVERAGE(AL3,AV3),1)</f>
        <v>0</v>
      </c>
      <c r="BC3" s="53">
        <f>IF('Indicator Data'!P5="No data","x",ROUND(IF('Indicator Data'!P5&gt;BC$36,10,IF('Indicator Data'!P5&lt;BC$37,0,10-(BC$36-'Indicator Data'!P5)/(BC$36-BC$37)*10)),1))</f>
        <v>3.5</v>
      </c>
      <c r="BD3" s="53">
        <f t="shared" ref="BD3:BD35" si="26">ROUND(AVERAGE(BB3,BC3),1)</f>
        <v>1.8</v>
      </c>
      <c r="BE3" s="53">
        <f t="shared" ref="BE3:BE35" si="27">IF(AND(P3="x", AO3="x"),"x", ROUND(((10-GEOMEAN(((10-P3)/10*9+1),((10-AO3)/10*9+1)))/9*10),1))</f>
        <v>0.2</v>
      </c>
      <c r="BF3" s="53">
        <f>IF('Indicator Data'!M5="No data","x", ROUND(IF('Indicator Data'!M5&gt;BF$36,0,IF('Indicator Data'!M5&lt;BF$37,10,(BF$36-'Indicator Data'!M5)/(BF$36-BF$37)*10)),1))</f>
        <v>1.9</v>
      </c>
      <c r="BG3" s="55">
        <f>ROUND(AVERAGE(BD3,BE3,BE3,BF3),1)</f>
        <v>1</v>
      </c>
      <c r="BH3" s="56">
        <f>IF(ROUND(IF(AX3="x",(10-GEOMEAN(((10-BG3)/10*9+1),((10-AZ3)/10*9+1),((10-BA3)/10*9+1)))/9*10,(10-GEOMEAN(((10-AX3)/10*9+1),((10-AZ3)/10*9+1),((10-BA3)/10*9+1),((10-BG3)/10*9+1)))/9*10),1)=0,0.1,ROUND(IF(AX3="x",(10-GEOMEAN(((10-BG3)/10*9+1),((10-AZ3)/10*9+1),((10-BA3)/10*9+1)))/9*10,(10-GEOMEAN(((10-AX3)/10*9+1),((10-AZ3)/10*9+1),((10-BA3)/10*9+1),((10-BG3)/10*9+1)))/9*10),1))</f>
        <v>3.6</v>
      </c>
      <c r="BI3" s="53">
        <f>ROUND(IF('Indicator Data'!Q5=0,0,IF('Indicator Data'!Q5&gt;BI$36,10,IF('Indicator Data'!Q5&lt;BI$37,0,10-(BI$36-'Indicator Data'!Q5)/(BI$36-BI$37)*10))),1)</f>
        <v>0</v>
      </c>
      <c r="BJ3" s="53">
        <f>ROUND(IF('Indicator Data'!R5=0,0,IF(LOG('Indicator Data'!R5)&gt;LOG(BJ$36),10,IF(LOG('Indicator Data'!R5)&lt;LOG(BJ$37),0,10-(LOG(BJ$36)-LOG('Indicator Data'!R5))/(LOG(BJ$36)-LOG(BJ$37))*10))),1)</f>
        <v>1.9</v>
      </c>
      <c r="BK3" s="53">
        <f t="shared" ref="BK3:BK35" si="28">ROUND((10-GEOMEAN(((10-BI3)/10*9+1),((10-BJ3)/10*9+1)))/9*10,1)</f>
        <v>1</v>
      </c>
      <c r="BL3" s="53">
        <f>'Indicator Data'!S5</f>
        <v>0</v>
      </c>
      <c r="BM3" s="53">
        <f>'Indicator Data'!T5</f>
        <v>0</v>
      </c>
      <c r="BN3" s="53">
        <f t="shared" ref="BN3:BN35" si="29">ROUND(IF(BL3=5,10,IF(BM3=5,9,IF(BL3=4,8,IF(BM3=4,7,0)))),1)</f>
        <v>0</v>
      </c>
      <c r="BO3" s="163">
        <f>ROUND(IF(BN3&gt;5,BN3,BK3/10*7),1)</f>
        <v>0.7</v>
      </c>
      <c r="BP3" s="53">
        <f>IF('Indicator Data'!U5="No data","x",ROUND(IF('Indicator Data'!U5&gt;BP$36,10,IF('Indicator Data'!U5&lt;BP$37,0,10-(BP$36-'Indicator Data'!U5)/(BP$36-BP$37)*10)),1))</f>
        <v>3.7</v>
      </c>
      <c r="BQ3" s="53">
        <f>IF('Indicator Data'!V5="No data","x",ROUND(IF(LOG('Indicator Data'!V5)&gt;BQ$36,10,IF(LOG('Indicator Data'!V5)&lt;BQ$37,0,10-(BQ$36-LOG('Indicator Data'!V5))/(BQ$36-BQ$37)*10)),1))</f>
        <v>2.2000000000000002</v>
      </c>
      <c r="BR3" s="163">
        <f>ROUND((10-GEOMEAN(((10-BP3)/10*9+1),((10-BQ3)/10*9+1)))/9*10,1)</f>
        <v>3</v>
      </c>
      <c r="BS3" s="162">
        <f>IF('Indicator Data'!W5="No data", "x",'Indicator Data'!W5/'Indicator Data'!CE5)</f>
        <v>2.1934153670680618E-4</v>
      </c>
      <c r="BT3" s="53">
        <f>IF(BS3="x","x",ROUND(IF(BS3&gt;BT$36,10,IF(BS3&lt;BT$37,0,10-(BT$36-BS3)/(BT$36-BT$37)*10)),1))</f>
        <v>3.7</v>
      </c>
      <c r="BU3" s="53">
        <f>IF('Indicator Data'!W5="No data","x",ROUND(IF(LOG('Indicator Data'!W5)&gt;BU$36,10,IF(LOG('Indicator Data'!W5)&lt;BU$37,0,10-(BU$36-LOG('Indicator Data'!W5))/(BU$36-BU$37)*10)),1))</f>
        <v>1</v>
      </c>
      <c r="BV3" s="55">
        <f>IF(AND(BT3="x", BU3="x"), "x", ROUND((10-GEOMEAN(((10-BT3)/10*9+1),((10-BU3)/10*9+1)))/9*10,1))</f>
        <v>2.5</v>
      </c>
      <c r="BW3" s="56">
        <f>ROUND(IF(BV3="x", (10-GEOMEAN(((10-BR3)/10*9+1),((10-BO3)/10*9+1)))/9*10, (10-GEOMEAN(((10-BR3)/10*9+1),((10-BV3)/10*9+1),((10-BO3)/10*9+1)))/9*10),1)</f>
        <v>2.1</v>
      </c>
    </row>
    <row r="4" spans="1:75" s="3" customFormat="1" x14ac:dyDescent="0.25">
      <c r="A4" s="119" t="s">
        <v>5</v>
      </c>
      <c r="B4" s="102" t="s">
        <v>4</v>
      </c>
      <c r="C4" s="53">
        <f>ROUND(IF('Indicator Data'!D6=0,0.1,IF(LOG('Indicator Data'!D6)&gt;C$36,10,IF(LOG('Indicator Data'!D6)&lt;C$37,0,10-(C$36-LOG('Indicator Data'!D6))/(C$36-C$37)*10))),1)</f>
        <v>0.1</v>
      </c>
      <c r="D4" s="53">
        <f>ROUND(IF('Indicator Data'!E6=0,0.1,IF(LOG('Indicator Data'!E6)&gt;D$36,10,IF(LOG('Indicator Data'!E6)&lt;D$37,0,10-(D$36-LOG('Indicator Data'!E6))/(D$36-D$37)*10))),1)</f>
        <v>0.1</v>
      </c>
      <c r="E4" s="53">
        <f t="shared" si="0"/>
        <v>0.1</v>
      </c>
      <c r="F4" s="53">
        <f>ROUND(IF('Indicator Data'!F6="No data",0.1,IF('Indicator Data'!F6=0,0,IF(LOG('Indicator Data'!F6)&gt;F$36,10,IF(LOG('Indicator Data'!F6)&lt;F$37,0,10-(F$36-LOG('Indicator Data'!F6))/(F$36-F$37)*10)))),1)</f>
        <v>0.1</v>
      </c>
      <c r="G4" s="53">
        <f>ROUND(IF('Indicator Data'!G6=0,0,IF(LOG('Indicator Data'!G6)&gt;G$36,10,IF(LOG('Indicator Data'!G6)&lt;G$37,0,10-(G$36-LOG('Indicator Data'!G6))/(G$36-G$37)*10))),1)</f>
        <v>0</v>
      </c>
      <c r="H4" s="53">
        <f>ROUND(IF('Indicator Data'!H6=0,0,IF(LOG('Indicator Data'!H6)&gt;H$36,10,IF(LOG('Indicator Data'!H6)&lt;H$37,0,10-(H$36-LOG('Indicator Data'!H6))/(H$36-H$37)*10))),1)</f>
        <v>6.2</v>
      </c>
      <c r="I4" s="53">
        <f>ROUND(IF('Indicator Data'!I6=0,0,IF(LOG('Indicator Data'!I6)&gt;I$36,10,IF(LOG('Indicator Data'!I6)&lt;I$37,0,10-(I$36-LOG('Indicator Data'!I6))/(I$36-I$37)*10))),1)</f>
        <v>7.6</v>
      </c>
      <c r="J4" s="53">
        <f t="shared" si="1"/>
        <v>7</v>
      </c>
      <c r="K4" s="53">
        <f>ROUND(IF('Indicator Data'!J6=0,0,IF(LOG('Indicator Data'!J6)&gt;K$36,10,IF(LOG('Indicator Data'!J6)&lt;K$37,0,10-(K$36-LOG('Indicator Data'!J6))/(K$36-K$37)*10))),1)</f>
        <v>8.1999999999999993</v>
      </c>
      <c r="L4" s="53">
        <f t="shared" si="2"/>
        <v>7.7</v>
      </c>
      <c r="M4" s="53">
        <f>ROUND(IF('Indicator Data'!K6=0,0,IF(LOG('Indicator Data'!K6)&gt;M$36,10,IF(LOG('Indicator Data'!K6)&lt;M$37,0,10-(M$36-LOG('Indicator Data'!K6))/(M$36-M$37)*10))),1)</f>
        <v>0</v>
      </c>
      <c r="N4" s="160">
        <f>IF('Indicator Data'!N6="No data","x",ROUND(IF('Indicator Data'!N6=0,0,IF(LOG('Indicator Data'!N6)&gt;N$36,10,IF(LOG('Indicator Data'!N6)&lt;N$37,0.1,10-(N$36-LOG('Indicator Data'!N6))/(N$36-N$37)*10))),1))</f>
        <v>0.1</v>
      </c>
      <c r="O4" s="160">
        <f>IF('Indicator Data'!O6="No data","x",ROUND(IF('Indicator Data'!O6=0,0,IF(LOG('Indicator Data'!O6)&gt;O$36,10,IF(LOG('Indicator Data'!O6)&lt;O$37,0.1,10-(O$36-LOG('Indicator Data'!O6))/(O$36-O$37)*10))),1))</f>
        <v>2.4</v>
      </c>
      <c r="P4" s="160">
        <f t="shared" ref="P4:P35" si="30">IF(AND(N4="x", O4="x"),"x",ROUND(((10-GEOMEAN(((10-N4)/10*9+1),((10-O4)/10*9+1)))/9*10),1))</f>
        <v>1.3</v>
      </c>
      <c r="Q4" s="54">
        <f>'Indicator Data'!D6/'Indicator Data'!$CE6</f>
        <v>0</v>
      </c>
      <c r="R4" s="54">
        <f>'Indicator Data'!E6/'Indicator Data'!$CE6</f>
        <v>0</v>
      </c>
      <c r="S4" s="54">
        <f>IF(F4=0.1,0,'Indicator Data'!F6/'Indicator Data'!$CE6)</f>
        <v>0</v>
      </c>
      <c r="T4" s="54">
        <f>'Indicator Data'!G6/'Indicator Data'!$CE6</f>
        <v>0</v>
      </c>
      <c r="U4" s="54">
        <f>'Indicator Data'!H6/'Indicator Data'!$CE6</f>
        <v>1.8566453699728862E-2</v>
      </c>
      <c r="V4" s="54">
        <f>'Indicator Data'!I6/'Indicator Data'!$CE6</f>
        <v>5.8630906420196411E-3</v>
      </c>
      <c r="W4" s="54">
        <f>'Indicator Data'!J6/'Indicator Data'!$CE6</f>
        <v>4.9964020601170174E-2</v>
      </c>
      <c r="X4" s="54">
        <f>'Indicator Data'!K6/'Indicator Data'!$CE6</f>
        <v>0</v>
      </c>
      <c r="Y4" s="54">
        <f>IF('Indicator Data'!N6="No data","x",'Indicator Data'!N6/'Indicator Data'!$CE6)</f>
        <v>6.3567842455534941E-4</v>
      </c>
      <c r="Z4" s="54">
        <f>IF('Indicator Data'!O6="No data","x",'Indicator Data'!O6/'Indicator Data'!$CE6)</f>
        <v>2.382367058884579E-2</v>
      </c>
      <c r="AA4" s="53">
        <f t="shared" si="3"/>
        <v>0</v>
      </c>
      <c r="AB4" s="53">
        <f t="shared" si="4"/>
        <v>0</v>
      </c>
      <c r="AC4" s="53">
        <f t="shared" si="5"/>
        <v>0</v>
      </c>
      <c r="AD4" s="53">
        <f t="shared" si="6"/>
        <v>0.1</v>
      </c>
      <c r="AE4" s="53">
        <f t="shared" si="7"/>
        <v>0</v>
      </c>
      <c r="AF4" s="53">
        <f t="shared" si="8"/>
        <v>10</v>
      </c>
      <c r="AG4" s="53">
        <f t="shared" si="9"/>
        <v>10</v>
      </c>
      <c r="AH4" s="53">
        <f t="shared" si="10"/>
        <v>10</v>
      </c>
      <c r="AI4" s="53">
        <f t="shared" si="11"/>
        <v>10</v>
      </c>
      <c r="AJ4" s="53">
        <f t="shared" si="12"/>
        <v>10</v>
      </c>
      <c r="AK4" s="53">
        <f t="shared" si="13"/>
        <v>0</v>
      </c>
      <c r="AL4" s="53">
        <f>ROUND(IF('Indicator Data'!L6=0,0,IF('Indicator Data'!L6&gt;AL$36,10,IF('Indicator Data'!L6&lt;AL$37,0,10-(AL$36-'Indicator Data'!L6)/(AL$36-AL$37)*10))),1)</f>
        <v>0</v>
      </c>
      <c r="AM4" s="53">
        <f t="shared" ref="AM4:AM35" si="31">IF(Y4="x","x",ROUND(IF(Y4&gt;AM$36,10,IF(Y4&lt;AM$37,0,10-(AM$36-Y4)/(AM$36-AM$37)*10)),1))</f>
        <v>0</v>
      </c>
      <c r="AN4" s="53">
        <f t="shared" ref="AN4:AN35" si="32">IF(Z4="x","x",ROUND(IF(Z4&gt;AN$36,10,IF(Z4&lt;AN$37,0,10-(AN$36-Z4)/(AN$36-AN$37)*10)),1))</f>
        <v>1.2</v>
      </c>
      <c r="AO4" s="53">
        <f t="shared" ref="AO4:AO35" si="33">IF(AND(AM4="x", AN4="x"),"x",ROUND(((10-GEOMEAN(((10-AM4)/10*9+1),((10-AN4)/10*9+1)))/9*10),1))</f>
        <v>0.6</v>
      </c>
      <c r="AP4" s="53">
        <f t="shared" si="14"/>
        <v>0.1</v>
      </c>
      <c r="AQ4" s="53">
        <f t="shared" si="15"/>
        <v>0.1</v>
      </c>
      <c r="AR4" s="53">
        <f t="shared" si="16"/>
        <v>8.1</v>
      </c>
      <c r="AS4" s="53">
        <f t="shared" si="17"/>
        <v>8.8000000000000007</v>
      </c>
      <c r="AT4" s="53">
        <f t="shared" si="18"/>
        <v>8.5</v>
      </c>
      <c r="AU4" s="53">
        <f t="shared" si="19"/>
        <v>9.1</v>
      </c>
      <c r="AV4" s="53">
        <f t="shared" si="20"/>
        <v>0</v>
      </c>
      <c r="AW4" s="53">
        <f t="shared" si="21"/>
        <v>0.1</v>
      </c>
      <c r="AX4" s="55">
        <f t="shared" si="22"/>
        <v>0.1</v>
      </c>
      <c r="AY4" s="53">
        <f t="shared" si="23"/>
        <v>0</v>
      </c>
      <c r="AZ4" s="202">
        <f t="shared" ref="AZ4:AZ35" si="34">ROUND((10-GEOMEAN(((10-AW4)/10*9+1),((10-AY4)/10*9+1)))/9*10,1)</f>
        <v>0.1</v>
      </c>
      <c r="BA4" s="55">
        <f t="shared" si="24"/>
        <v>9.1999999999999993</v>
      </c>
      <c r="BB4" s="53">
        <f t="shared" si="25"/>
        <v>0</v>
      </c>
      <c r="BC4" s="53" t="str">
        <f>IF('Indicator Data'!P6="No data","x",ROUND(IF('Indicator Data'!P6&gt;BC$36,10,IF('Indicator Data'!P6&lt;BC$37,0,10-(BC$36-'Indicator Data'!P6)/(BC$36-BC$37)*10)),1))</f>
        <v>x</v>
      </c>
      <c r="BD4" s="53">
        <f t="shared" si="26"/>
        <v>0</v>
      </c>
      <c r="BE4" s="53">
        <f t="shared" si="27"/>
        <v>1</v>
      </c>
      <c r="BF4" s="53">
        <f>IF('Indicator Data'!M6="No data","x", ROUND(IF('Indicator Data'!M6&gt;BF$36,0,IF('Indicator Data'!M6&lt;BF$37,10,(BF$36-'Indicator Data'!M6)/(BF$36-BF$37)*10)),1))</f>
        <v>0</v>
      </c>
      <c r="BG4" s="55">
        <f t="shared" ref="BG4:BG35" si="35">ROUND(AVERAGE(BD4,BE4,BE4,BF4),1)</f>
        <v>0.5</v>
      </c>
      <c r="BH4" s="56">
        <f t="shared" ref="BH4:BH35" si="36">IF(ROUND(IF(AX4="x",(10-GEOMEAN(((10-BG4)/10*9+1),((10-AZ4)/10*9+1),((10-BA4)/10*9+1)))/9*10,(10-GEOMEAN(((10-AX4)/10*9+1),((10-AZ4)/10*9+1),((10-BA4)/10*9+1),((10-BG4)/10*9+1)))/9*10),1)=0,0.1,ROUND(IF(AX4="x",(10-GEOMEAN(((10-BG4)/10*9+1),((10-AZ4)/10*9+1),((10-BA4)/10*9+1)))/9*10,(10-GEOMEAN(((10-AX4)/10*9+1),((10-AZ4)/10*9+1),((10-BA4)/10*9+1),((10-BG4)/10*9+1)))/9*10),1))</f>
        <v>4.0999999999999996</v>
      </c>
      <c r="BI4" s="53">
        <f>ROUND(IF('Indicator Data'!Q6=0,0,IF('Indicator Data'!Q6&gt;BI$36,10,IF('Indicator Data'!Q6&lt;BI$37,0,10-(BI$36-'Indicator Data'!Q6)/(BI$36-BI$37)*10))),1)</f>
        <v>0</v>
      </c>
      <c r="BJ4" s="53">
        <f>ROUND(IF('Indicator Data'!R6=0,0,IF(LOG('Indicator Data'!R6)&gt;LOG(BJ$36),10,IF(LOG('Indicator Data'!R6)&lt;LOG(BJ$37),0,10-(LOG(BJ$36)-LOG('Indicator Data'!R6))/(LOG(BJ$36)-LOG(BJ$37))*10))),1)</f>
        <v>0</v>
      </c>
      <c r="BK4" s="53">
        <f t="shared" si="28"/>
        <v>0</v>
      </c>
      <c r="BL4" s="53">
        <f>'Indicator Data'!S6</f>
        <v>0</v>
      </c>
      <c r="BM4" s="53">
        <f>'Indicator Data'!T6</f>
        <v>0</v>
      </c>
      <c r="BN4" s="53">
        <f t="shared" si="29"/>
        <v>0</v>
      </c>
      <c r="BO4" s="164">
        <f t="shared" ref="BO4:BO35" si="37">ROUND(IF(BN4&gt;5,BN4,BK4/10*7),1)</f>
        <v>0</v>
      </c>
      <c r="BP4" s="53">
        <f>IF('Indicator Data'!U6="No data","x",ROUND(IF('Indicator Data'!U6&gt;BP$36,10,IF('Indicator Data'!U6&lt;BP$37,0,10-(BP$36-'Indicator Data'!U6)/(BP$36-BP$37)*10)),1))</f>
        <v>9.9</v>
      </c>
      <c r="BQ4" s="53">
        <f>IF('Indicator Data'!V6="No data","x",ROUND(IF(LOG('Indicator Data'!V6)&gt;BQ$36,10,IF(LOG('Indicator Data'!V6)&lt;BQ$37,0,10-(BQ$36-LOG('Indicator Data'!V6))/(BQ$36-BQ$37)*10)),1))</f>
        <v>4.5</v>
      </c>
      <c r="BR4" s="164">
        <f t="shared" ref="BR4:BR35" si="38">ROUND((10-GEOMEAN(((10-BP4)/10*9+1),((10-BQ4)/10*9+1)))/9*10,1)</f>
        <v>8.3000000000000007</v>
      </c>
      <c r="BS4" s="54">
        <f>IF('Indicator Data'!W6="No data", "x",'Indicator Data'!W6/'Indicator Data'!CE6)</f>
        <v>1.0118962676595359E-4</v>
      </c>
      <c r="BT4" s="53">
        <f t="shared" ref="BT4:BT35" si="39">IF(BS4="x","x",ROUND(IF(BS4&gt;BT$36,10,IF(BS4&lt;BT$37,0,10-(BT$36-BS4)/(BT$36-BT$37)*10)),1))</f>
        <v>1.7</v>
      </c>
      <c r="BU4" s="53">
        <f>IF('Indicator Data'!W6="No data","x",ROUND(IF(LOG('Indicator Data'!W6)&gt;BU$36,10,IF(LOG('Indicator Data'!W6)&lt;BU$37,0,10-(BU$36-LOG('Indicator Data'!W6))/(BU$36-BU$37)*10)),1))</f>
        <v>2</v>
      </c>
      <c r="BV4" s="55">
        <f t="shared" ref="BV4:BV35" si="40">IF(AND(BT4="x", BU4="x"), "x", ROUND((10-GEOMEAN(((10-BT4)/10*9+1),((10-BU4)/10*9+1)))/9*10,1))</f>
        <v>1.9</v>
      </c>
      <c r="BW4" s="56">
        <f t="shared" ref="BW4:BW35" si="41">ROUND(IF(BV4="x", (10-GEOMEAN(((10-BR4)/10*9+1),((10-BO4)/10*9+1)))/9*10, (10-GEOMEAN(((10-BR4)/10*9+1),((10-BV4)/10*9+1),((10-BO4)/10*9+1)))/9*10),1)</f>
        <v>4.5</v>
      </c>
    </row>
    <row r="5" spans="1:75" s="3" customFormat="1" x14ac:dyDescent="0.25">
      <c r="A5" s="119" t="s">
        <v>7</v>
      </c>
      <c r="B5" s="102" t="s">
        <v>6</v>
      </c>
      <c r="C5" s="53">
        <f>ROUND(IF('Indicator Data'!D7=0,0.1,IF(LOG('Indicator Data'!D7)&gt;C$36,10,IF(LOG('Indicator Data'!D7)&lt;C$37,0,10-(C$36-LOG('Indicator Data'!D7))/(C$36-C$37)*10))),1)</f>
        <v>0.1</v>
      </c>
      <c r="D5" s="53">
        <f>ROUND(IF('Indicator Data'!E7=0,0.1,IF(LOG('Indicator Data'!E7)&gt;D$36,10,IF(LOG('Indicator Data'!E7)&lt;D$37,0,10-(D$36-LOG('Indicator Data'!E7))/(D$36-D$37)*10))),1)</f>
        <v>0.1</v>
      </c>
      <c r="E5" s="53">
        <f t="shared" si="0"/>
        <v>0.1</v>
      </c>
      <c r="F5" s="53">
        <f>ROUND(IF('Indicator Data'!F7="No data",0.1,IF('Indicator Data'!F7=0,0,IF(LOG('Indicator Data'!F7)&gt;F$36,10,IF(LOG('Indicator Data'!F7)&lt;F$37,0,10-(F$36-LOG('Indicator Data'!F7))/(F$36-F$37)*10)))),1)</f>
        <v>0.1</v>
      </c>
      <c r="G5" s="53">
        <f>ROUND(IF('Indicator Data'!G7=0,0,IF(LOG('Indicator Data'!G7)&gt;G$36,10,IF(LOG('Indicator Data'!G7)&lt;G$37,0,10-(G$36-LOG('Indicator Data'!G7))/(G$36-G$37)*10))),1)</f>
        <v>5.6</v>
      </c>
      <c r="H5" s="53">
        <f>ROUND(IF('Indicator Data'!H7=0,0,IF(LOG('Indicator Data'!H7)&gt;H$36,10,IF(LOG('Indicator Data'!H7)&lt;H$37,0,10-(H$36-LOG('Indicator Data'!H7))/(H$36-H$37)*10))),1)</f>
        <v>5.3</v>
      </c>
      <c r="I5" s="53">
        <f>ROUND(IF('Indicator Data'!I7=0,0,IF(LOG('Indicator Data'!I7)&gt;I$36,10,IF(LOG('Indicator Data'!I7)&lt;I$37,0,10-(I$36-LOG('Indicator Data'!I7))/(I$36-I$37)*10))),1)</f>
        <v>6.8</v>
      </c>
      <c r="J5" s="53">
        <f t="shared" si="1"/>
        <v>6.1</v>
      </c>
      <c r="K5" s="53">
        <f>ROUND(IF('Indicator Data'!J7=0,0,IF(LOG('Indicator Data'!J7)&gt;K$36,10,IF(LOG('Indicator Data'!J7)&lt;K$37,0,10-(K$36-LOG('Indicator Data'!J7))/(K$36-K$37)*10))),1)</f>
        <v>3.7</v>
      </c>
      <c r="L5" s="53">
        <f t="shared" si="2"/>
        <v>5</v>
      </c>
      <c r="M5" s="53">
        <f>ROUND(IF('Indicator Data'!K7=0,0,IF(LOG('Indicator Data'!K7)&gt;M$36,10,IF(LOG('Indicator Data'!K7)&lt;M$37,0,10-(M$36-LOG('Indicator Data'!K7))/(M$36-M$37)*10))),1)</f>
        <v>0</v>
      </c>
      <c r="N5" s="160" t="str">
        <f>IF('Indicator Data'!N7="No data","x",ROUND(IF('Indicator Data'!N7=0,0,IF(LOG('Indicator Data'!N7)&gt;N$36,10,IF(LOG('Indicator Data'!N7)&lt;N$37,0.1,10-(N$36-LOG('Indicator Data'!N7))/(N$36-N$37)*10))),1))</f>
        <v>x</v>
      </c>
      <c r="O5" s="160" t="str">
        <f>IF('Indicator Data'!O7="No data","x",ROUND(IF('Indicator Data'!O7=0,0,IF(LOG('Indicator Data'!O7)&gt;O$36,10,IF(LOG('Indicator Data'!O7)&lt;O$37,0.1,10-(O$36-LOG('Indicator Data'!O7))/(O$36-O$37)*10))),1))</f>
        <v>x</v>
      </c>
      <c r="P5" s="160" t="str">
        <f t="shared" si="30"/>
        <v>x</v>
      </c>
      <c r="Q5" s="54">
        <f>'Indicator Data'!D7/'Indicator Data'!$CE7</f>
        <v>0</v>
      </c>
      <c r="R5" s="54">
        <f>'Indicator Data'!E7/'Indicator Data'!$CE7</f>
        <v>0</v>
      </c>
      <c r="S5" s="54">
        <f>IF(F5=0.1,0,'Indicator Data'!F7/'Indicator Data'!$CE7)</f>
        <v>0</v>
      </c>
      <c r="T5" s="54">
        <f>'Indicator Data'!G7/'Indicator Data'!$CE7</f>
        <v>6.0410978792417823E-6</v>
      </c>
      <c r="U5" s="54">
        <f>'Indicator Data'!H7/'Indicator Data'!$CE7</f>
        <v>1.3375906496729803E-2</v>
      </c>
      <c r="V5" s="54">
        <f>'Indicator Data'!I7/'Indicator Data'!$CE7</f>
        <v>1.9108437852471147E-3</v>
      </c>
      <c r="W5" s="54">
        <f>'Indicator Data'!J7/'Indicator Data'!$CE7</f>
        <v>1.0898622162259781E-3</v>
      </c>
      <c r="X5" s="54">
        <f>'Indicator Data'!K7/'Indicator Data'!$CE7</f>
        <v>0</v>
      </c>
      <c r="Y5" s="54" t="str">
        <f>IF('Indicator Data'!N7="No data","x",'Indicator Data'!N7/'Indicator Data'!$CE7)</f>
        <v>x</v>
      </c>
      <c r="Z5" s="54" t="str">
        <f>IF('Indicator Data'!O7="No data","x",'Indicator Data'!O7/'Indicator Data'!$CE7)</f>
        <v>x</v>
      </c>
      <c r="AA5" s="53">
        <f t="shared" si="3"/>
        <v>0</v>
      </c>
      <c r="AB5" s="53">
        <f t="shared" si="4"/>
        <v>0</v>
      </c>
      <c r="AC5" s="53">
        <f t="shared" si="5"/>
        <v>0</v>
      </c>
      <c r="AD5" s="53">
        <f t="shared" si="6"/>
        <v>0.1</v>
      </c>
      <c r="AE5" s="53">
        <f t="shared" si="7"/>
        <v>5.9</v>
      </c>
      <c r="AF5" s="53">
        <f t="shared" si="8"/>
        <v>8.9</v>
      </c>
      <c r="AG5" s="53">
        <f t="shared" si="9"/>
        <v>7.6</v>
      </c>
      <c r="AH5" s="53">
        <f t="shared" si="10"/>
        <v>8.3000000000000007</v>
      </c>
      <c r="AI5" s="53">
        <f t="shared" si="11"/>
        <v>2.7</v>
      </c>
      <c r="AJ5" s="53">
        <f t="shared" si="12"/>
        <v>6.2</v>
      </c>
      <c r="AK5" s="53">
        <f t="shared" si="13"/>
        <v>0</v>
      </c>
      <c r="AL5" s="53">
        <f>ROUND(IF('Indicator Data'!L7=0,0,IF('Indicator Data'!L7&gt;AL$36,10,IF('Indicator Data'!L7&lt;AL$37,0,10-(AL$36-'Indicator Data'!L7)/(AL$36-AL$37)*10))),1)</f>
        <v>1.6</v>
      </c>
      <c r="AM5" s="53" t="str">
        <f t="shared" si="31"/>
        <v>x</v>
      </c>
      <c r="AN5" s="53" t="str">
        <f t="shared" si="32"/>
        <v>x</v>
      </c>
      <c r="AO5" s="53" t="str">
        <f t="shared" si="33"/>
        <v>x</v>
      </c>
      <c r="AP5" s="53">
        <f t="shared" si="14"/>
        <v>0.1</v>
      </c>
      <c r="AQ5" s="53">
        <f t="shared" si="15"/>
        <v>0.1</v>
      </c>
      <c r="AR5" s="53">
        <f t="shared" si="16"/>
        <v>7.1</v>
      </c>
      <c r="AS5" s="53">
        <f t="shared" si="17"/>
        <v>7.2</v>
      </c>
      <c r="AT5" s="53">
        <f t="shared" si="18"/>
        <v>7.2</v>
      </c>
      <c r="AU5" s="53">
        <f t="shared" si="19"/>
        <v>3.2</v>
      </c>
      <c r="AV5" s="53">
        <f t="shared" si="20"/>
        <v>0</v>
      </c>
      <c r="AW5" s="53">
        <f t="shared" si="21"/>
        <v>0.1</v>
      </c>
      <c r="AX5" s="55">
        <f t="shared" si="22"/>
        <v>0.1</v>
      </c>
      <c r="AY5" s="53">
        <f t="shared" si="23"/>
        <v>5.8</v>
      </c>
      <c r="AZ5" s="202">
        <f t="shared" si="34"/>
        <v>3.5</v>
      </c>
      <c r="BA5" s="55">
        <f t="shared" si="24"/>
        <v>5.6</v>
      </c>
      <c r="BB5" s="53">
        <f t="shared" si="25"/>
        <v>0.8</v>
      </c>
      <c r="BC5" s="53" t="str">
        <f>IF('Indicator Data'!P7="No data","x",ROUND(IF('Indicator Data'!P7&gt;BC$36,10,IF('Indicator Data'!P7&lt;BC$37,0,10-(BC$36-'Indicator Data'!P7)/(BC$36-BC$37)*10)),1))</f>
        <v>x</v>
      </c>
      <c r="BD5" s="53">
        <f t="shared" si="26"/>
        <v>0.8</v>
      </c>
      <c r="BE5" s="53" t="str">
        <f t="shared" si="27"/>
        <v>x</v>
      </c>
      <c r="BF5" s="53">
        <f>IF('Indicator Data'!M7="No data","x", ROUND(IF('Indicator Data'!M7&gt;BF$36,0,IF('Indicator Data'!M7&lt;BF$37,10,(BF$36-'Indicator Data'!M7)/(BF$36-BF$37)*10)),1))</f>
        <v>0</v>
      </c>
      <c r="BG5" s="55">
        <f t="shared" si="35"/>
        <v>0.4</v>
      </c>
      <c r="BH5" s="56">
        <f t="shared" si="36"/>
        <v>2.7</v>
      </c>
      <c r="BI5" s="53">
        <f>ROUND(IF('Indicator Data'!Q7=0,0,IF('Indicator Data'!Q7&gt;BI$36,10,IF('Indicator Data'!Q7&lt;BI$37,0,10-(BI$36-'Indicator Data'!Q7)/(BI$36-BI$37)*10))),1)</f>
        <v>0</v>
      </c>
      <c r="BJ5" s="53">
        <f>ROUND(IF('Indicator Data'!R7=0,0,IF(LOG('Indicator Data'!R7)&gt;LOG(BJ$36),10,IF(LOG('Indicator Data'!R7)&lt;LOG(BJ$37),0,10-(LOG(BJ$36)-LOG('Indicator Data'!R7))/(LOG(BJ$36)-LOG(BJ$37))*10))),1)</f>
        <v>0</v>
      </c>
      <c r="BK5" s="53">
        <f t="shared" si="28"/>
        <v>0</v>
      </c>
      <c r="BL5" s="53">
        <f>'Indicator Data'!S7</f>
        <v>0</v>
      </c>
      <c r="BM5" s="53">
        <f>'Indicator Data'!T7</f>
        <v>0</v>
      </c>
      <c r="BN5" s="53">
        <f t="shared" si="29"/>
        <v>0</v>
      </c>
      <c r="BO5" s="164">
        <f t="shared" si="37"/>
        <v>0</v>
      </c>
      <c r="BP5" s="53">
        <f>IF('Indicator Data'!U7="No data","x",ROUND(IF('Indicator Data'!U7&gt;BP$36,10,IF('Indicator Data'!U7&lt;BP$37,0,10-(BP$36-'Indicator Data'!U7)/(BP$36-BP$37)*10)),1))</f>
        <v>2.9</v>
      </c>
      <c r="BQ5" s="53">
        <f>IF('Indicator Data'!V7="No data","x",ROUND(IF(LOG('Indicator Data'!V7)&gt;BQ$36,10,IF(LOG('Indicator Data'!V7)&lt;BQ$37,0,10-(BQ$36-LOG('Indicator Data'!V7))/(BQ$36-BQ$37)*10)),1))</f>
        <v>3.1</v>
      </c>
      <c r="BR5" s="164">
        <f t="shared" si="38"/>
        <v>3</v>
      </c>
      <c r="BS5" s="54">
        <f>IF('Indicator Data'!W7="No data", "x",'Indicator Data'!W7/'Indicator Data'!CE7)</f>
        <v>1.0269158176905725E-4</v>
      </c>
      <c r="BT5" s="53">
        <f t="shared" si="39"/>
        <v>1.7</v>
      </c>
      <c r="BU5" s="53">
        <f>IF('Indicator Data'!W7="No data","x",ROUND(IF(LOG('Indicator Data'!W7)&gt;BU$36,10,IF(LOG('Indicator Data'!W7)&lt;BU$37,0,10-(BU$36-LOG('Indicator Data'!W7))/(BU$36-BU$37)*10)),1))</f>
        <v>1.5</v>
      </c>
      <c r="BV5" s="55">
        <f t="shared" si="40"/>
        <v>1.6</v>
      </c>
      <c r="BW5" s="56">
        <f t="shared" si="41"/>
        <v>1.6</v>
      </c>
    </row>
    <row r="6" spans="1:75" s="3" customFormat="1" x14ac:dyDescent="0.25">
      <c r="A6" s="119" t="s">
        <v>20</v>
      </c>
      <c r="B6" s="102" t="s">
        <v>19</v>
      </c>
      <c r="C6" s="53">
        <f>ROUND(IF('Indicator Data'!D8=0,0.1,IF(LOG('Indicator Data'!D8)&gt;C$36,10,IF(LOG('Indicator Data'!D8)&lt;C$37,0,10-(C$36-LOG('Indicator Data'!D8))/(C$36-C$37)*10))),1)</f>
        <v>7.3</v>
      </c>
      <c r="D6" s="53">
        <f>ROUND(IF('Indicator Data'!E8=0,0.1,IF(LOG('Indicator Data'!E8)&gt;D$36,10,IF(LOG('Indicator Data'!E8)&lt;D$37,0,10-(D$36-LOG('Indicator Data'!E8))/(D$36-D$37)*10))),1)</f>
        <v>6.7</v>
      </c>
      <c r="E6" s="53">
        <f t="shared" si="0"/>
        <v>7</v>
      </c>
      <c r="F6" s="53">
        <f>ROUND(IF('Indicator Data'!F8="No data",0.1,IF('Indicator Data'!F8=0,0,IF(LOG('Indicator Data'!F8)&gt;F$36,10,IF(LOG('Indicator Data'!F8)&lt;F$37,0,10-(F$36-LOG('Indicator Data'!F8))/(F$36-F$37)*10)))),1)</f>
        <v>5.7</v>
      </c>
      <c r="G6" s="53">
        <f>ROUND(IF('Indicator Data'!G8=0,0,IF(LOG('Indicator Data'!G8)&gt;G$36,10,IF(LOG('Indicator Data'!G8)&lt;G$37,0,10-(G$36-LOG('Indicator Data'!G8))/(G$36-G$37)*10))),1)</f>
        <v>6.5</v>
      </c>
      <c r="H6" s="53">
        <f>ROUND(IF('Indicator Data'!H8=0,0,IF(LOG('Indicator Data'!H8)&gt;H$36,10,IF(LOG('Indicator Data'!H8)&lt;H$37,0,10-(H$36-LOG('Indicator Data'!H8))/(H$36-H$37)*10))),1)</f>
        <v>10</v>
      </c>
      <c r="I6" s="53">
        <f>ROUND(IF('Indicator Data'!I8=0,0,IF(LOG('Indicator Data'!I8)&gt;I$36,10,IF(LOG('Indicator Data'!I8)&lt;I$37,0,10-(I$36-LOG('Indicator Data'!I8))/(I$36-I$37)*10))),1)</f>
        <v>9.6999999999999993</v>
      </c>
      <c r="J6" s="53">
        <f t="shared" si="1"/>
        <v>9.9</v>
      </c>
      <c r="K6" s="53">
        <f>ROUND(IF('Indicator Data'!J8=0,0,IF(LOG('Indicator Data'!J8)&gt;K$36,10,IF(LOG('Indicator Data'!J8)&lt;K$37,0,10-(K$36-LOG('Indicator Data'!J8))/(K$36-K$37)*10))),1)</f>
        <v>8.6</v>
      </c>
      <c r="L6" s="53">
        <f t="shared" si="2"/>
        <v>9.4</v>
      </c>
      <c r="M6" s="53">
        <f>ROUND(IF('Indicator Data'!K8=0,0,IF(LOG('Indicator Data'!K8)&gt;M$36,10,IF(LOG('Indicator Data'!K8)&lt;M$37,0,10-(M$36-LOG('Indicator Data'!K8))/(M$36-M$37)*10))),1)</f>
        <v>8.6</v>
      </c>
      <c r="N6" s="160">
        <f>IF('Indicator Data'!N8="No data","x",ROUND(IF('Indicator Data'!N8=0,0,IF(LOG('Indicator Data'!N8)&gt;N$36,10,IF(LOG('Indicator Data'!N8)&lt;N$37,0.1,10-(N$36-LOG('Indicator Data'!N8))/(N$36-N$37)*10))),1))</f>
        <v>8.3000000000000007</v>
      </c>
      <c r="O6" s="160">
        <f>IF('Indicator Data'!O8="No data","x",ROUND(IF('Indicator Data'!O8=0,0,IF(LOG('Indicator Data'!O8)&gt;O$36,10,IF(LOG('Indicator Data'!O8)&lt;O$37,0.1,10-(O$36-LOG('Indicator Data'!O8))/(O$36-O$37)*10))),1))</f>
        <v>7.3</v>
      </c>
      <c r="P6" s="160">
        <f t="shared" si="30"/>
        <v>7.8</v>
      </c>
      <c r="Q6" s="54">
        <f>'Indicator Data'!D8/'Indicator Data'!$CE8</f>
        <v>7.3530610591793384E-4</v>
      </c>
      <c r="R6" s="54">
        <f>'Indicator Data'!E8/'Indicator Data'!$CE8</f>
        <v>8.756879335836365E-5</v>
      </c>
      <c r="S6" s="54">
        <f>IF(F6=0.1,0,'Indicator Data'!F8/'Indicator Data'!$CE8)</f>
        <v>1.7125417646265538E-3</v>
      </c>
      <c r="T6" s="54">
        <f>'Indicator Data'!G8/'Indicator Data'!$CE8</f>
        <v>3.4823661639359965E-7</v>
      </c>
      <c r="U6" s="54">
        <f>'Indicator Data'!H8/'Indicator Data'!$CE8</f>
        <v>1.8783378961349961E-2</v>
      </c>
      <c r="V6" s="54">
        <f>'Indicator Data'!I8/'Indicator Data'!$CE8</f>
        <v>5.0985384211148987E-3</v>
      </c>
      <c r="W6" s="54">
        <f>'Indicator Data'!J8/'Indicator Data'!$CE8</f>
        <v>2.4557646188076649E-3</v>
      </c>
      <c r="X6" s="54">
        <f>'Indicator Data'!K8/'Indicator Data'!$CE8</f>
        <v>2.5307893633255787E-3</v>
      </c>
      <c r="Y6" s="54">
        <f>IF('Indicator Data'!N8="No data","x",'Indicator Data'!N8/'Indicator Data'!$CE8)</f>
        <v>0.18392773579650587</v>
      </c>
      <c r="Z6" s="54">
        <f>IF('Indicator Data'!O8="No data","x",'Indicator Data'!O8/'Indicator Data'!$CE8)</f>
        <v>7.408135427072246E-2</v>
      </c>
      <c r="AA6" s="53">
        <f t="shared" si="3"/>
        <v>3.7</v>
      </c>
      <c r="AB6" s="53">
        <f t="shared" si="4"/>
        <v>1.8</v>
      </c>
      <c r="AC6" s="53">
        <f t="shared" si="5"/>
        <v>2.8</v>
      </c>
      <c r="AD6" s="53">
        <f t="shared" si="6"/>
        <v>2.4</v>
      </c>
      <c r="AE6" s="53">
        <f t="shared" si="7"/>
        <v>1.8</v>
      </c>
      <c r="AF6" s="53">
        <f t="shared" si="8"/>
        <v>10</v>
      </c>
      <c r="AG6" s="53">
        <f t="shared" si="9"/>
        <v>10</v>
      </c>
      <c r="AH6" s="53">
        <f t="shared" si="10"/>
        <v>10</v>
      </c>
      <c r="AI6" s="53">
        <f t="shared" si="11"/>
        <v>6.1</v>
      </c>
      <c r="AJ6" s="53">
        <f t="shared" si="12"/>
        <v>8.8000000000000007</v>
      </c>
      <c r="AK6" s="53">
        <f t="shared" si="13"/>
        <v>3.6</v>
      </c>
      <c r="AL6" s="53">
        <f>ROUND(IF('Indicator Data'!L8=0,0,IF('Indicator Data'!L8&gt;AL$36,10,IF('Indicator Data'!L8&lt;AL$37,0,10-(AL$36-'Indicator Data'!L8)/(AL$36-AL$37)*10))),1)</f>
        <v>9.4</v>
      </c>
      <c r="AM6" s="53">
        <f t="shared" si="31"/>
        <v>9.1999999999999993</v>
      </c>
      <c r="AN6" s="53">
        <f t="shared" si="32"/>
        <v>3.7</v>
      </c>
      <c r="AO6" s="53">
        <f t="shared" si="33"/>
        <v>7.3</v>
      </c>
      <c r="AP6" s="53">
        <f t="shared" si="14"/>
        <v>5.5</v>
      </c>
      <c r="AQ6" s="53">
        <f t="shared" si="15"/>
        <v>4.3</v>
      </c>
      <c r="AR6" s="53">
        <f t="shared" si="16"/>
        <v>10</v>
      </c>
      <c r="AS6" s="53">
        <f t="shared" si="17"/>
        <v>9.9</v>
      </c>
      <c r="AT6" s="53">
        <f t="shared" si="18"/>
        <v>10</v>
      </c>
      <c r="AU6" s="53">
        <f t="shared" si="19"/>
        <v>7.4</v>
      </c>
      <c r="AV6" s="53">
        <f t="shared" si="20"/>
        <v>6.8</v>
      </c>
      <c r="AW6" s="53">
        <f t="shared" si="21"/>
        <v>5.3</v>
      </c>
      <c r="AX6" s="55">
        <f t="shared" si="22"/>
        <v>4.2</v>
      </c>
      <c r="AY6" s="53">
        <f t="shared" si="23"/>
        <v>4.5999999999999996</v>
      </c>
      <c r="AZ6" s="202">
        <f t="shared" si="34"/>
        <v>5</v>
      </c>
      <c r="BA6" s="55">
        <f t="shared" si="24"/>
        <v>9.1</v>
      </c>
      <c r="BB6" s="53">
        <f t="shared" si="25"/>
        <v>8.1</v>
      </c>
      <c r="BC6" s="53">
        <f>IF('Indicator Data'!P8="No data","x",ROUND(IF('Indicator Data'!P8&gt;BC$36,10,IF('Indicator Data'!P8&lt;BC$37,0,10-(BC$36-'Indicator Data'!P8)/(BC$36-BC$37)*10)),1))</f>
        <v>10</v>
      </c>
      <c r="BD6" s="53">
        <f t="shared" si="26"/>
        <v>9.1</v>
      </c>
      <c r="BE6" s="53">
        <f t="shared" si="27"/>
        <v>7.6</v>
      </c>
      <c r="BF6" s="53">
        <f>IF('Indicator Data'!M8="No data","x", ROUND(IF('Indicator Data'!M8&gt;BF$36,0,IF('Indicator Data'!M8&lt;BF$37,10,(BF$36-'Indicator Data'!M8)/(BF$36-BF$37)*10)),1))</f>
        <v>0</v>
      </c>
      <c r="BG6" s="55">
        <f t="shared" si="35"/>
        <v>6.1</v>
      </c>
      <c r="BH6" s="56">
        <f t="shared" si="36"/>
        <v>6.6</v>
      </c>
      <c r="BI6" s="53">
        <f>ROUND(IF('Indicator Data'!Q8=0,0,IF('Indicator Data'!Q8&gt;BI$36,10,IF('Indicator Data'!Q8&lt;BI$37,0,10-(BI$36-'Indicator Data'!Q8)/(BI$36-BI$37)*10))),1)</f>
        <v>0.1</v>
      </c>
      <c r="BJ6" s="53">
        <f>ROUND(IF('Indicator Data'!R8=0,0,IF(LOG('Indicator Data'!R8)&gt;LOG(BJ$36),10,IF(LOG('Indicator Data'!R8)&lt;LOG(BJ$37),0,10-(LOG(BJ$36)-LOG('Indicator Data'!R8))/(LOG(BJ$36)-LOG(BJ$37))*10))),1)</f>
        <v>2.9</v>
      </c>
      <c r="BK6" s="53">
        <f t="shared" si="28"/>
        <v>1.6</v>
      </c>
      <c r="BL6" s="53">
        <f>'Indicator Data'!S8</f>
        <v>0</v>
      </c>
      <c r="BM6" s="53">
        <f>'Indicator Data'!T8</f>
        <v>0</v>
      </c>
      <c r="BN6" s="53">
        <f t="shared" si="29"/>
        <v>0</v>
      </c>
      <c r="BO6" s="164">
        <f t="shared" si="37"/>
        <v>1.1000000000000001</v>
      </c>
      <c r="BP6" s="53">
        <f>IF('Indicator Data'!U8="No data","x",ROUND(IF('Indicator Data'!U8&gt;BP$36,10,IF('Indicator Data'!U8&lt;BP$37,0,10-(BP$36-'Indicator Data'!U8)/(BP$36-BP$37)*10)),1))</f>
        <v>1.6</v>
      </c>
      <c r="BQ6" s="53">
        <f>IF('Indicator Data'!V8="No data","x",ROUND(IF(LOG('Indicator Data'!V8)&gt;BQ$36,10,IF(LOG('Indicator Data'!V8)&lt;BQ$37,0,10-(BQ$36-LOG('Indicator Data'!V8))/(BQ$36-BQ$37)*10)),1))</f>
        <v>6.1</v>
      </c>
      <c r="BR6" s="164">
        <f t="shared" si="38"/>
        <v>4.2</v>
      </c>
      <c r="BS6" s="54">
        <f>IF('Indicator Data'!W8="No data", "x",'Indicator Data'!W8/'Indicator Data'!CE8)</f>
        <v>2.1082575739703516E-4</v>
      </c>
      <c r="BT6" s="53">
        <f t="shared" si="39"/>
        <v>3.5</v>
      </c>
      <c r="BU6" s="53">
        <f>IF('Indicator Data'!W8="No data","x",ROUND(IF(LOG('Indicator Data'!W8)&gt;BU$36,10,IF(LOG('Indicator Data'!W8)&lt;BU$37,0,10-(BU$36-LOG('Indicator Data'!W8))/(BU$36-BU$37)*10)),1))</f>
        <v>7.9</v>
      </c>
      <c r="BV6" s="55">
        <f t="shared" si="40"/>
        <v>6.2</v>
      </c>
      <c r="BW6" s="56">
        <f t="shared" si="41"/>
        <v>4.0999999999999996</v>
      </c>
    </row>
    <row r="7" spans="1:75" s="3" customFormat="1" x14ac:dyDescent="0.25">
      <c r="A7" s="119" t="s">
        <v>22</v>
      </c>
      <c r="B7" s="102" t="s">
        <v>21</v>
      </c>
      <c r="C7" s="53">
        <f>ROUND(IF('Indicator Data'!D9=0,0.1,IF(LOG('Indicator Data'!D9)&gt;C$36,10,IF(LOG('Indicator Data'!D9)&lt;C$37,0,10-(C$36-LOG('Indicator Data'!D9))/(C$36-C$37)*10))),1)</f>
        <v>1.6</v>
      </c>
      <c r="D7" s="53">
        <f>ROUND(IF('Indicator Data'!E9=0,0.1,IF(LOG('Indicator Data'!E9)&gt;D$36,10,IF(LOG('Indicator Data'!E9)&lt;D$37,0,10-(D$36-LOG('Indicator Data'!E9))/(D$36-D$37)*10))),1)</f>
        <v>0.1</v>
      </c>
      <c r="E7" s="53">
        <f t="shared" si="0"/>
        <v>0.9</v>
      </c>
      <c r="F7" s="53">
        <f>ROUND(IF('Indicator Data'!F9="No data",0.1,IF('Indicator Data'!F9=0,0,IF(LOG('Indicator Data'!F9)&gt;F$36,10,IF(LOG('Indicator Data'!F9)&lt;F$37,0,10-(F$36-LOG('Indicator Data'!F9))/(F$36-F$37)*10)))),1)</f>
        <v>0.1</v>
      </c>
      <c r="G7" s="53">
        <f>ROUND(IF('Indicator Data'!G9=0,0,IF(LOG('Indicator Data'!G9)&gt;G$36,10,IF(LOG('Indicator Data'!G9)&lt;G$37,0,10-(G$36-LOG('Indicator Data'!G9))/(G$36-G$37)*10))),1)</f>
        <v>6.4</v>
      </c>
      <c r="H7" s="53">
        <f>ROUND(IF('Indicator Data'!H9=0,0,IF(LOG('Indicator Data'!H9)&gt;H$36,10,IF(LOG('Indicator Data'!H9)&lt;H$37,0,10-(H$36-LOG('Indicator Data'!H9))/(H$36-H$37)*10))),1)</f>
        <v>3.6</v>
      </c>
      <c r="I7" s="53">
        <f>ROUND(IF('Indicator Data'!I9=0,0,IF(LOG('Indicator Data'!I9)&gt;I$36,10,IF(LOG('Indicator Data'!I9)&lt;I$37,0,10-(I$36-LOG('Indicator Data'!I9))/(I$36-I$37)*10))),1)</f>
        <v>5.8</v>
      </c>
      <c r="J7" s="53">
        <f t="shared" si="1"/>
        <v>4.8</v>
      </c>
      <c r="K7" s="53">
        <f>ROUND(IF('Indicator Data'!J9=0,0,IF(LOG('Indicator Data'!J9)&gt;K$36,10,IF(LOG('Indicator Data'!J9)&lt;K$37,0,10-(K$36-LOG('Indicator Data'!J9))/(K$36-K$37)*10))),1)</f>
        <v>4.0999999999999996</v>
      </c>
      <c r="L7" s="53">
        <f t="shared" si="2"/>
        <v>4.5</v>
      </c>
      <c r="M7" s="53">
        <f>ROUND(IF('Indicator Data'!K9=0,0,IF(LOG('Indicator Data'!K9)&gt;M$36,10,IF(LOG('Indicator Data'!K9)&lt;M$37,0,10-(M$36-LOG('Indicator Data'!K9))/(M$36-M$37)*10))),1)</f>
        <v>0</v>
      </c>
      <c r="N7" s="160">
        <f>IF('Indicator Data'!N9="No data","x",ROUND(IF('Indicator Data'!N9=0,0,IF(LOG('Indicator Data'!N9)&gt;N$36,10,IF(LOG('Indicator Data'!N9)&lt;N$37,0.1,10-(N$36-LOG('Indicator Data'!N9))/(N$36-N$37)*10))),1))</f>
        <v>1.4</v>
      </c>
      <c r="O7" s="160">
        <f>IF('Indicator Data'!O9="No data","x",ROUND(IF('Indicator Data'!O9=0,0,IF(LOG('Indicator Data'!O9)&gt;O$36,10,IF(LOG('Indicator Data'!O9)&lt;O$37,0.1,10-(O$36-LOG('Indicator Data'!O9))/(O$36-O$37)*10))),1))</f>
        <v>1.8</v>
      </c>
      <c r="P7" s="160">
        <f t="shared" si="30"/>
        <v>1.6</v>
      </c>
      <c r="Q7" s="54">
        <f>'Indicator Data'!D9/'Indicator Data'!$CE9</f>
        <v>5.989844374655127E-4</v>
      </c>
      <c r="R7" s="54">
        <f>'Indicator Data'!E9/'Indicator Data'!$CE9</f>
        <v>0</v>
      </c>
      <c r="S7" s="54">
        <f>IF(F7=0.1,0,'Indicator Data'!F9/'Indicator Data'!$CE9)</f>
        <v>0</v>
      </c>
      <c r="T7" s="54">
        <f>'Indicator Data'!G9/'Indicator Data'!$CE9</f>
        <v>4.9589060017957037E-5</v>
      </c>
      <c r="U7" s="54">
        <f>'Indicator Data'!H9/'Indicator Data'!$CE9</f>
        <v>1.6179874206500452E-2</v>
      </c>
      <c r="V7" s="54">
        <f>'Indicator Data'!I9/'Indicator Data'!$CE9</f>
        <v>1.7031446533158369E-3</v>
      </c>
      <c r="W7" s="54">
        <f>'Indicator Data'!J9/'Indicator Data'!$CE9</f>
        <v>5.7632985703432562E-3</v>
      </c>
      <c r="X7" s="54">
        <f>'Indicator Data'!K9/'Indicator Data'!$CE9</f>
        <v>0</v>
      </c>
      <c r="Y7" s="54">
        <f>IF('Indicator Data'!N9="No data","x",'Indicator Data'!N9/'Indicator Data'!$CE9)</f>
        <v>5.0666482491884796E-2</v>
      </c>
      <c r="Z7" s="54">
        <f>IF('Indicator Data'!O9="No data","x",'Indicator Data'!O9/'Indicator Data'!$CE9)</f>
        <v>7.2505007251882039E-2</v>
      </c>
      <c r="AA7" s="53">
        <f t="shared" si="3"/>
        <v>3</v>
      </c>
      <c r="AB7" s="53">
        <f t="shared" si="4"/>
        <v>0</v>
      </c>
      <c r="AC7" s="53">
        <f t="shared" si="5"/>
        <v>1.6</v>
      </c>
      <c r="AD7" s="53">
        <f t="shared" si="6"/>
        <v>0.1</v>
      </c>
      <c r="AE7" s="53">
        <f t="shared" si="7"/>
        <v>9</v>
      </c>
      <c r="AF7" s="53">
        <f t="shared" si="8"/>
        <v>10</v>
      </c>
      <c r="AG7" s="53">
        <f t="shared" si="9"/>
        <v>6.8</v>
      </c>
      <c r="AH7" s="53">
        <f t="shared" si="10"/>
        <v>8.9</v>
      </c>
      <c r="AI7" s="53">
        <f t="shared" si="11"/>
        <v>10</v>
      </c>
      <c r="AJ7" s="53">
        <f t="shared" si="12"/>
        <v>9.5</v>
      </c>
      <c r="AK7" s="53">
        <f t="shared" si="13"/>
        <v>0</v>
      </c>
      <c r="AL7" s="53">
        <f>ROUND(IF('Indicator Data'!L9=0,0,IF('Indicator Data'!L9&gt;AL$36,10,IF('Indicator Data'!L9&lt;AL$37,0,10-(AL$36-'Indicator Data'!L9)/(AL$36-AL$37)*10))),1)</f>
        <v>0</v>
      </c>
      <c r="AM7" s="53">
        <f t="shared" si="31"/>
        <v>2.5</v>
      </c>
      <c r="AN7" s="53">
        <f t="shared" si="32"/>
        <v>3.6</v>
      </c>
      <c r="AO7" s="53">
        <f t="shared" si="33"/>
        <v>3.1</v>
      </c>
      <c r="AP7" s="53">
        <f t="shared" si="14"/>
        <v>2.2999999999999998</v>
      </c>
      <c r="AQ7" s="53">
        <f t="shared" si="15"/>
        <v>0.1</v>
      </c>
      <c r="AR7" s="53">
        <f t="shared" si="16"/>
        <v>6.8</v>
      </c>
      <c r="AS7" s="53">
        <f t="shared" si="17"/>
        <v>6.3</v>
      </c>
      <c r="AT7" s="53">
        <f t="shared" si="18"/>
        <v>6.6</v>
      </c>
      <c r="AU7" s="53">
        <f t="shared" si="19"/>
        <v>7.1</v>
      </c>
      <c r="AV7" s="53">
        <f t="shared" si="20"/>
        <v>0</v>
      </c>
      <c r="AW7" s="53">
        <f t="shared" si="21"/>
        <v>1.3</v>
      </c>
      <c r="AX7" s="55">
        <f t="shared" si="22"/>
        <v>0.1</v>
      </c>
      <c r="AY7" s="53">
        <f t="shared" si="23"/>
        <v>8</v>
      </c>
      <c r="AZ7" s="202">
        <f t="shared" si="34"/>
        <v>5.6</v>
      </c>
      <c r="BA7" s="55">
        <f t="shared" si="24"/>
        <v>7.8</v>
      </c>
      <c r="BB7" s="53">
        <f t="shared" si="25"/>
        <v>0</v>
      </c>
      <c r="BC7" s="53">
        <f>IF('Indicator Data'!P9="No data","x",ROUND(IF('Indicator Data'!P9&gt;BC$36,10,IF('Indicator Data'!P9&lt;BC$37,0,10-(BC$36-'Indicator Data'!P9)/(BC$36-BC$37)*10)),1))</f>
        <v>0.5</v>
      </c>
      <c r="BD7" s="53">
        <f t="shared" si="26"/>
        <v>0.3</v>
      </c>
      <c r="BE7" s="53">
        <f t="shared" si="27"/>
        <v>2.4</v>
      </c>
      <c r="BF7" s="53">
        <f>IF('Indicator Data'!M9="No data","x", ROUND(IF('Indicator Data'!M9&gt;BF$36,0,IF('Indicator Data'!M9&lt;BF$37,10,(BF$36-'Indicator Data'!M9)/(BF$36-BF$37)*10)),1))</f>
        <v>5.3</v>
      </c>
      <c r="BG7" s="55">
        <f t="shared" si="35"/>
        <v>2.6</v>
      </c>
      <c r="BH7" s="56">
        <f t="shared" si="36"/>
        <v>4.7</v>
      </c>
      <c r="BI7" s="53">
        <f>ROUND(IF('Indicator Data'!Q9=0,0,IF('Indicator Data'!Q9&gt;BI$36,10,IF('Indicator Data'!Q9&lt;BI$37,0,10-(BI$36-'Indicator Data'!Q9)/(BI$36-BI$37)*10))),1)</f>
        <v>0.1</v>
      </c>
      <c r="BJ7" s="53">
        <f>ROUND(IF('Indicator Data'!R9=0,0,IF(LOG('Indicator Data'!R9)&gt;LOG(BJ$36),10,IF(LOG('Indicator Data'!R9)&lt;LOG(BJ$37),0,10-(LOG(BJ$36)-LOG('Indicator Data'!R9))/(LOG(BJ$36)-LOG(BJ$37))*10))),1)</f>
        <v>0</v>
      </c>
      <c r="BK7" s="53">
        <f t="shared" si="28"/>
        <v>0.1</v>
      </c>
      <c r="BL7" s="53">
        <f>'Indicator Data'!S9</f>
        <v>0</v>
      </c>
      <c r="BM7" s="53">
        <f>'Indicator Data'!T9</f>
        <v>0</v>
      </c>
      <c r="BN7" s="53">
        <f t="shared" si="29"/>
        <v>0</v>
      </c>
      <c r="BO7" s="164">
        <f t="shared" si="37"/>
        <v>0.1</v>
      </c>
      <c r="BP7" s="53">
        <f>IF('Indicator Data'!U9="No data","x",ROUND(IF('Indicator Data'!U9&gt;BP$36,10,IF('Indicator Data'!U9&lt;BP$37,0,10-(BP$36-'Indicator Data'!U9)/(BP$36-BP$37)*10)),1))</f>
        <v>2.8</v>
      </c>
      <c r="BQ7" s="53">
        <f>IF('Indicator Data'!V9="No data","x",ROUND(IF(LOG('Indicator Data'!V9)&gt;BQ$36,10,IF(LOG('Indicator Data'!V9)&lt;BQ$37,0,10-(BQ$36-LOG('Indicator Data'!V9))/(BQ$36-BQ$37)*10)),1))</f>
        <v>1.7</v>
      </c>
      <c r="BR7" s="164">
        <f t="shared" si="38"/>
        <v>2.2999999999999998</v>
      </c>
      <c r="BS7" s="54">
        <f>IF('Indicator Data'!W9="No data", "x",'Indicator Data'!W9/'Indicator Data'!CE9)</f>
        <v>3.03888390082188E-4</v>
      </c>
      <c r="BT7" s="53">
        <f t="shared" si="39"/>
        <v>5.0999999999999996</v>
      </c>
      <c r="BU7" s="53">
        <f>IF('Indicator Data'!W9="No data","x",ROUND(IF(LOG('Indicator Data'!W9)&gt;BU$36,10,IF(LOG('Indicator Data'!W9)&lt;BU$37,0,10-(BU$36-LOG('Indicator Data'!W9))/(BU$36-BU$37)*10)),1))</f>
        <v>1.1000000000000001</v>
      </c>
      <c r="BV7" s="55">
        <f t="shared" si="40"/>
        <v>3.4</v>
      </c>
      <c r="BW7" s="56">
        <f t="shared" si="41"/>
        <v>2</v>
      </c>
    </row>
    <row r="8" spans="1:75" s="3" customFormat="1" x14ac:dyDescent="0.25">
      <c r="A8" s="119" t="s">
        <v>24</v>
      </c>
      <c r="B8" s="102" t="s">
        <v>23</v>
      </c>
      <c r="C8" s="53">
        <f>ROUND(IF('Indicator Data'!D10=0,0.1,IF(LOG('Indicator Data'!D10)&gt;C$36,10,IF(LOG('Indicator Data'!D10)&lt;C$37,0,10-(C$36-LOG('Indicator Data'!D10))/(C$36-C$37)*10))),1)</f>
        <v>7.7</v>
      </c>
      <c r="D8" s="53">
        <f>ROUND(IF('Indicator Data'!E10=0,0.1,IF(LOG('Indicator Data'!E10)&gt;D$36,10,IF(LOG('Indicator Data'!E10)&lt;D$37,0,10-(D$36-LOG('Indicator Data'!E10))/(D$36-D$37)*10))),1)</f>
        <v>9</v>
      </c>
      <c r="E8" s="53">
        <f t="shared" si="0"/>
        <v>8.4</v>
      </c>
      <c r="F8" s="53">
        <f>ROUND(IF('Indicator Data'!F10="No data",0.1,IF('Indicator Data'!F10=0,0,IF(LOG('Indicator Data'!F10)&gt;F$36,10,IF(LOG('Indicator Data'!F10)&lt;F$37,0,10-(F$36-LOG('Indicator Data'!F10))/(F$36-F$37)*10)))),1)</f>
        <v>6.4</v>
      </c>
      <c r="G8" s="53">
        <f>ROUND(IF('Indicator Data'!G10=0,0,IF(LOG('Indicator Data'!G10)&gt;G$36,10,IF(LOG('Indicator Data'!G10)&lt;G$37,0,10-(G$36-LOG('Indicator Data'!G10))/(G$36-G$37)*10))),1)</f>
        <v>7.5</v>
      </c>
      <c r="H8" s="53">
        <f>ROUND(IF('Indicator Data'!H10=0,0,IF(LOG('Indicator Data'!H10)&gt;H$36,10,IF(LOG('Indicator Data'!H10)&lt;H$37,0,10-(H$36-LOG('Indicator Data'!H10))/(H$36-H$37)*10))),1)</f>
        <v>10</v>
      </c>
      <c r="I8" s="53">
        <f>ROUND(IF('Indicator Data'!I10=0,0,IF(LOG('Indicator Data'!I10)&gt;I$36,10,IF(LOG('Indicator Data'!I10)&lt;I$37,0,10-(I$36-LOG('Indicator Data'!I10))/(I$36-I$37)*10))),1)</f>
        <v>9.6</v>
      </c>
      <c r="J8" s="53">
        <f t="shared" si="1"/>
        <v>9.8000000000000007</v>
      </c>
      <c r="K8" s="53">
        <f>ROUND(IF('Indicator Data'!J10=0,0,IF(LOG('Indicator Data'!J10)&gt;K$36,10,IF(LOG('Indicator Data'!J10)&lt;K$37,0,10-(K$36-LOG('Indicator Data'!J10))/(K$36-K$37)*10))),1)</f>
        <v>7.9</v>
      </c>
      <c r="L8" s="53">
        <f t="shared" si="2"/>
        <v>9.1</v>
      </c>
      <c r="M8" s="53">
        <f>ROUND(IF('Indicator Data'!K10=0,0,IF(LOG('Indicator Data'!K10)&gt;M$36,10,IF(LOG('Indicator Data'!K10)&lt;M$37,0,10-(M$36-LOG('Indicator Data'!K10))/(M$36-M$37)*10))),1)</f>
        <v>0</v>
      </c>
      <c r="N8" s="160">
        <f>IF('Indicator Data'!N10="No data","x",ROUND(IF('Indicator Data'!N10=0,0,IF(LOG('Indicator Data'!N10)&gt;N$36,10,IF(LOG('Indicator Data'!N10)&lt;N$37,0.1,10-(N$36-LOG('Indicator Data'!N10))/(N$36-N$37)*10))),1))</f>
        <v>7.8</v>
      </c>
      <c r="O8" s="160">
        <f>IF('Indicator Data'!O10="No data","x",ROUND(IF('Indicator Data'!O10=0,0,IF(LOG('Indicator Data'!O10)&gt;O$36,10,IF(LOG('Indicator Data'!O10)&lt;O$37,0.1,10-(O$36-LOG('Indicator Data'!O10))/(O$36-O$37)*10))),1))</f>
        <v>7.4</v>
      </c>
      <c r="P8" s="160">
        <f t="shared" si="30"/>
        <v>7.6</v>
      </c>
      <c r="Q8" s="54">
        <f>'Indicator Data'!D10/'Indicator Data'!$CE10</f>
        <v>1.1909793284938502E-3</v>
      </c>
      <c r="R8" s="54">
        <f>'Indicator Data'!E10/'Indicator Data'!$CE10</f>
        <v>4.8253148543369624E-4</v>
      </c>
      <c r="S8" s="54">
        <f>IF(F8=0.1,0,'Indicator Data'!F10/'Indicator Data'!$CE10)</f>
        <v>3.5070426853274477E-3</v>
      </c>
      <c r="T8" s="54">
        <f>'Indicator Data'!G10/'Indicator Data'!$CE10</f>
        <v>9.9267981943624441E-7</v>
      </c>
      <c r="U8" s="54">
        <f>'Indicator Data'!H10/'Indicator Data'!$CE10</f>
        <v>1.875171319397731E-2</v>
      </c>
      <c r="V8" s="54">
        <f>'Indicator Data'!I10/'Indicator Data'!$CE10</f>
        <v>5.2930558886202959E-3</v>
      </c>
      <c r="W8" s="54">
        <f>'Indicator Data'!J10/'Indicator Data'!$CE10</f>
        <v>1.4162788445801025E-3</v>
      </c>
      <c r="X8" s="54">
        <f>'Indicator Data'!K10/'Indicator Data'!$CE10</f>
        <v>0</v>
      </c>
      <c r="Y8" s="54">
        <f>IF('Indicator Data'!N10="No data","x",'Indicator Data'!N10/'Indicator Data'!$CE10)</f>
        <v>0.12961469722170571</v>
      </c>
      <c r="Z8" s="54">
        <f>IF('Indicator Data'!O10="No data","x",'Indicator Data'!O10/'Indicator Data'!$CE10)</f>
        <v>8.7026866813616793E-2</v>
      </c>
      <c r="AA8" s="53">
        <f t="shared" si="3"/>
        <v>6</v>
      </c>
      <c r="AB8" s="53">
        <f t="shared" si="4"/>
        <v>9.6999999999999993</v>
      </c>
      <c r="AC8" s="53">
        <f t="shared" si="5"/>
        <v>8.4</v>
      </c>
      <c r="AD8" s="53">
        <f t="shared" si="6"/>
        <v>5</v>
      </c>
      <c r="AE8" s="53">
        <f t="shared" si="7"/>
        <v>3.3</v>
      </c>
      <c r="AF8" s="53">
        <f t="shared" si="8"/>
        <v>10</v>
      </c>
      <c r="AG8" s="53">
        <f t="shared" si="9"/>
        <v>10</v>
      </c>
      <c r="AH8" s="53">
        <f t="shared" si="10"/>
        <v>10</v>
      </c>
      <c r="AI8" s="53">
        <f t="shared" si="11"/>
        <v>3.5</v>
      </c>
      <c r="AJ8" s="53">
        <f t="shared" si="12"/>
        <v>8.1999999999999993</v>
      </c>
      <c r="AK8" s="53">
        <f t="shared" si="13"/>
        <v>0</v>
      </c>
      <c r="AL8" s="53">
        <f>ROUND(IF('Indicator Data'!L10=0,0,IF('Indicator Data'!L10&gt;AL$36,10,IF('Indicator Data'!L10&lt;AL$37,0,10-(AL$36-'Indicator Data'!L10)/(AL$36-AL$37)*10))),1)</f>
        <v>0</v>
      </c>
      <c r="AM8" s="53">
        <f t="shared" si="31"/>
        <v>6.5</v>
      </c>
      <c r="AN8" s="53">
        <f t="shared" si="32"/>
        <v>4.4000000000000004</v>
      </c>
      <c r="AO8" s="53">
        <f t="shared" si="33"/>
        <v>5.5</v>
      </c>
      <c r="AP8" s="53">
        <f t="shared" si="14"/>
        <v>6.9</v>
      </c>
      <c r="AQ8" s="53">
        <f t="shared" si="15"/>
        <v>9.4</v>
      </c>
      <c r="AR8" s="53">
        <f t="shared" si="16"/>
        <v>10</v>
      </c>
      <c r="AS8" s="53">
        <f t="shared" si="17"/>
        <v>9.8000000000000007</v>
      </c>
      <c r="AT8" s="53">
        <f t="shared" si="18"/>
        <v>9.9</v>
      </c>
      <c r="AU8" s="53">
        <f t="shared" si="19"/>
        <v>5.7</v>
      </c>
      <c r="AV8" s="53">
        <f t="shared" si="20"/>
        <v>0</v>
      </c>
      <c r="AW8" s="53">
        <f t="shared" si="21"/>
        <v>8.4</v>
      </c>
      <c r="AX8" s="55">
        <f t="shared" si="22"/>
        <v>5.7</v>
      </c>
      <c r="AY8" s="53">
        <f t="shared" si="23"/>
        <v>5.8</v>
      </c>
      <c r="AZ8" s="202">
        <f t="shared" si="34"/>
        <v>7.3</v>
      </c>
      <c r="BA8" s="55">
        <f t="shared" si="24"/>
        <v>8.6999999999999993</v>
      </c>
      <c r="BB8" s="53">
        <f t="shared" si="25"/>
        <v>0</v>
      </c>
      <c r="BC8" s="53">
        <f>IF('Indicator Data'!P10="No data","x",ROUND(IF('Indicator Data'!P10&gt;BC$36,10,IF('Indicator Data'!P10&lt;BC$37,0,10-(BC$36-'Indicator Data'!P10)/(BC$36-BC$37)*10)),1))</f>
        <v>10</v>
      </c>
      <c r="BD8" s="53">
        <f t="shared" si="26"/>
        <v>5</v>
      </c>
      <c r="BE8" s="53">
        <f t="shared" si="27"/>
        <v>6.7</v>
      </c>
      <c r="BF8" s="53">
        <f>IF('Indicator Data'!M10="No data","x", ROUND(IF('Indicator Data'!M10&gt;BF$36,0,IF('Indicator Data'!M10&lt;BF$37,10,(BF$36-'Indicator Data'!M10)/(BF$36-BF$37)*10)),1))</f>
        <v>0</v>
      </c>
      <c r="BG8" s="55">
        <f t="shared" si="35"/>
        <v>4.5999999999999996</v>
      </c>
      <c r="BH8" s="56">
        <f t="shared" si="36"/>
        <v>6.9</v>
      </c>
      <c r="BI8" s="53">
        <f>ROUND(IF('Indicator Data'!Q10=0,0,IF('Indicator Data'!Q10&gt;BI$36,10,IF('Indicator Data'!Q10&lt;BI$37,0,10-(BI$36-'Indicator Data'!Q10)/(BI$36-BI$37)*10))),1)</f>
        <v>1.2</v>
      </c>
      <c r="BJ8" s="53">
        <f>ROUND(IF('Indicator Data'!R10=0,0,IF(LOG('Indicator Data'!R10)&gt;LOG(BJ$36),10,IF(LOG('Indicator Data'!R10)&lt;LOG(BJ$37),0,10-(LOG(BJ$36)-LOG('Indicator Data'!R10))/(LOG(BJ$36)-LOG(BJ$37))*10))),1)</f>
        <v>6</v>
      </c>
      <c r="BK8" s="53">
        <f t="shared" si="28"/>
        <v>4</v>
      </c>
      <c r="BL8" s="53">
        <f>'Indicator Data'!S10</f>
        <v>0</v>
      </c>
      <c r="BM8" s="53">
        <f>'Indicator Data'!T10</f>
        <v>0</v>
      </c>
      <c r="BN8" s="53">
        <f t="shared" si="29"/>
        <v>0</v>
      </c>
      <c r="BO8" s="164">
        <f t="shared" si="37"/>
        <v>2.8</v>
      </c>
      <c r="BP8" s="53">
        <f>IF('Indicator Data'!U10="No data","x",ROUND(IF('Indicator Data'!U10&gt;BP$36,10,IF('Indicator Data'!U10&lt;BP$37,0,10-(BP$36-'Indicator Data'!U10)/(BP$36-BP$37)*10)),1))</f>
        <v>5.8</v>
      </c>
      <c r="BQ8" s="53">
        <f>IF('Indicator Data'!V10="No data","x",ROUND(IF(LOG('Indicator Data'!V10)&gt;BQ$36,10,IF(LOG('Indicator Data'!V10)&lt;BQ$37,0,10-(BQ$36-LOG('Indicator Data'!V10))/(BQ$36-BQ$37)*10)),1))</f>
        <v>7.2</v>
      </c>
      <c r="BR8" s="164">
        <f t="shared" si="38"/>
        <v>6.6</v>
      </c>
      <c r="BS8" s="54">
        <f>IF('Indicator Data'!W10="No data", "x",'Indicator Data'!W10/'Indicator Data'!CE10)</f>
        <v>1.0273369702395047E-4</v>
      </c>
      <c r="BT8" s="53">
        <f t="shared" si="39"/>
        <v>1.7</v>
      </c>
      <c r="BU8" s="53">
        <f>IF('Indicator Data'!W10="No data","x",ROUND(IF(LOG('Indicator Data'!W10)&gt;BU$36,10,IF(LOG('Indicator Data'!W10)&lt;BU$37,0,10-(BU$36-LOG('Indicator Data'!W10))/(BU$36-BU$37)*10)),1))</f>
        <v>6.8</v>
      </c>
      <c r="BV8" s="55">
        <f t="shared" si="40"/>
        <v>4.7</v>
      </c>
      <c r="BW8" s="56">
        <f t="shared" si="41"/>
        <v>4.9000000000000004</v>
      </c>
    </row>
    <row r="9" spans="1:75" s="3" customFormat="1" x14ac:dyDescent="0.25">
      <c r="A9" s="119" t="s">
        <v>30</v>
      </c>
      <c r="B9" s="102" t="s">
        <v>29</v>
      </c>
      <c r="C9" s="53">
        <f>ROUND(IF('Indicator Data'!D11=0,0.1,IF(LOG('Indicator Data'!D11)&gt;C$36,10,IF(LOG('Indicator Data'!D11)&lt;C$37,0,10-(C$36-LOG('Indicator Data'!D11))/(C$36-C$37)*10))),1)</f>
        <v>0.5</v>
      </c>
      <c r="D9" s="53">
        <f>ROUND(IF('Indicator Data'!E11=0,0.1,IF(LOG('Indicator Data'!E11)&gt;D$36,10,IF(LOG('Indicator Data'!E11)&lt;D$37,0,10-(D$36-LOG('Indicator Data'!E11))/(D$36-D$37)*10))),1)</f>
        <v>0.1</v>
      </c>
      <c r="E9" s="53">
        <f t="shared" si="0"/>
        <v>0.3</v>
      </c>
      <c r="F9" s="53">
        <f>ROUND(IF('Indicator Data'!F11="No data",0.1,IF('Indicator Data'!F11=0,0,IF(LOG('Indicator Data'!F11)&gt;F$36,10,IF(LOG('Indicator Data'!F11)&lt;F$37,0,10-(F$36-LOG('Indicator Data'!F11))/(F$36-F$37)*10)))),1)</f>
        <v>0.1</v>
      </c>
      <c r="G9" s="53">
        <f>ROUND(IF('Indicator Data'!G11=0,0,IF(LOG('Indicator Data'!G11)&gt;G$36,10,IF(LOG('Indicator Data'!G11)&lt;G$37,0,10-(G$36-LOG('Indicator Data'!G11))/(G$36-G$37)*10))),1)</f>
        <v>0</v>
      </c>
      <c r="H9" s="53">
        <f>ROUND(IF('Indicator Data'!H11=0,0,IF(LOG('Indicator Data'!H11)&gt;H$36,10,IF(LOG('Indicator Data'!H11)&lt;H$37,0,10-(H$36-LOG('Indicator Data'!H11))/(H$36-H$37)*10))),1)</f>
        <v>2.5</v>
      </c>
      <c r="I9" s="53">
        <f>ROUND(IF('Indicator Data'!I11=0,0,IF(LOG('Indicator Data'!I11)&gt;I$36,10,IF(LOG('Indicator Data'!I11)&lt;I$37,0,10-(I$36-LOG('Indicator Data'!I11))/(I$36-I$37)*10))),1)</f>
        <v>5.2</v>
      </c>
      <c r="J9" s="53">
        <f t="shared" si="1"/>
        <v>4</v>
      </c>
      <c r="K9" s="53">
        <f>ROUND(IF('Indicator Data'!J11=0,0,IF(LOG('Indicator Data'!J11)&gt;K$36,10,IF(LOG('Indicator Data'!J11)&lt;K$37,0,10-(K$36-LOG('Indicator Data'!J11))/(K$36-K$37)*10))),1)</f>
        <v>0</v>
      </c>
      <c r="L9" s="53">
        <f t="shared" si="2"/>
        <v>2.2000000000000002</v>
      </c>
      <c r="M9" s="53">
        <f>ROUND(IF('Indicator Data'!K11=0,0,IF(LOG('Indicator Data'!K11)&gt;M$36,10,IF(LOG('Indicator Data'!K11)&lt;M$37,0,10-(M$36-LOG('Indicator Data'!K11))/(M$36-M$37)*10))),1)</f>
        <v>0</v>
      </c>
      <c r="N9" s="160" t="str">
        <f>IF('Indicator Data'!N11="No data","x",ROUND(IF('Indicator Data'!N11=0,0,IF(LOG('Indicator Data'!N11)&gt;N$36,10,IF(LOG('Indicator Data'!N11)&lt;N$37,0.1,10-(N$36-LOG('Indicator Data'!N11))/(N$36-N$37)*10))),1))</f>
        <v>x</v>
      </c>
      <c r="O9" s="160" t="str">
        <f>IF('Indicator Data'!O11="No data","x",ROUND(IF('Indicator Data'!O11=0,0,IF(LOG('Indicator Data'!O11)&gt;O$36,10,IF(LOG('Indicator Data'!O11)&lt;O$37,0.1,10-(O$36-LOG('Indicator Data'!O11))/(O$36-O$37)*10))),1))</f>
        <v>x</v>
      </c>
      <c r="P9" s="160" t="str">
        <f t="shared" si="30"/>
        <v>x</v>
      </c>
      <c r="Q9" s="54">
        <f>'Indicator Data'!D11/'Indicator Data'!$CE11</f>
        <v>1.5580728711631032E-4</v>
      </c>
      <c r="R9" s="54">
        <f>'Indicator Data'!E11/'Indicator Data'!$CE11</f>
        <v>0</v>
      </c>
      <c r="S9" s="54">
        <f>IF(F9=0.1,0,'Indicator Data'!F11/'Indicator Data'!$CE11)</f>
        <v>0</v>
      </c>
      <c r="T9" s="54">
        <f>'Indicator Data'!G11/'Indicator Data'!$CE11</f>
        <v>0</v>
      </c>
      <c r="U9" s="54">
        <f>'Indicator Data'!H11/'Indicator Data'!$CE11</f>
        <v>5.4308611294511281E-3</v>
      </c>
      <c r="V9" s="54">
        <f>'Indicator Data'!I11/'Indicator Data'!$CE11</f>
        <v>4.224459231357507E-4</v>
      </c>
      <c r="W9" s="54">
        <f>'Indicator Data'!J11/'Indicator Data'!$CE11</f>
        <v>0</v>
      </c>
      <c r="X9" s="54">
        <f>'Indicator Data'!K11/'Indicator Data'!$CE11</f>
        <v>0</v>
      </c>
      <c r="Y9" s="54" t="str">
        <f>IF('Indicator Data'!N11="No data","x",'Indicator Data'!N11/'Indicator Data'!$CE11)</f>
        <v>x</v>
      </c>
      <c r="Z9" s="54" t="str">
        <f>IF('Indicator Data'!O11="No data","x",'Indicator Data'!O11/'Indicator Data'!$CE11)</f>
        <v>x</v>
      </c>
      <c r="AA9" s="53">
        <f t="shared" si="3"/>
        <v>0.8</v>
      </c>
      <c r="AB9" s="53">
        <f t="shared" si="4"/>
        <v>0</v>
      </c>
      <c r="AC9" s="53">
        <f t="shared" si="5"/>
        <v>0.4</v>
      </c>
      <c r="AD9" s="53">
        <f t="shared" si="6"/>
        <v>0.1</v>
      </c>
      <c r="AE9" s="53">
        <f t="shared" si="7"/>
        <v>0</v>
      </c>
      <c r="AF9" s="53">
        <f t="shared" si="8"/>
        <v>3.6</v>
      </c>
      <c r="AG9" s="53">
        <f t="shared" si="9"/>
        <v>1.7</v>
      </c>
      <c r="AH9" s="53">
        <f t="shared" si="10"/>
        <v>2.7</v>
      </c>
      <c r="AI9" s="53">
        <f t="shared" si="11"/>
        <v>0</v>
      </c>
      <c r="AJ9" s="53">
        <f t="shared" si="12"/>
        <v>1.4</v>
      </c>
      <c r="AK9" s="53">
        <f t="shared" si="13"/>
        <v>0</v>
      </c>
      <c r="AL9" s="53">
        <f>ROUND(IF('Indicator Data'!L11=0,0,IF('Indicator Data'!L11&gt;AL$36,10,IF('Indicator Data'!L11&lt;AL$37,0,10-(AL$36-'Indicator Data'!L11)/(AL$36-AL$37)*10))),1)</f>
        <v>1.6</v>
      </c>
      <c r="AM9" s="53" t="str">
        <f t="shared" si="31"/>
        <v>x</v>
      </c>
      <c r="AN9" s="53" t="str">
        <f t="shared" si="32"/>
        <v>x</v>
      </c>
      <c r="AO9" s="53" t="str">
        <f t="shared" si="33"/>
        <v>x</v>
      </c>
      <c r="AP9" s="53">
        <f t="shared" si="14"/>
        <v>0.7</v>
      </c>
      <c r="AQ9" s="53">
        <f t="shared" si="15"/>
        <v>0.1</v>
      </c>
      <c r="AR9" s="53">
        <f t="shared" si="16"/>
        <v>3.1</v>
      </c>
      <c r="AS9" s="53">
        <f t="shared" si="17"/>
        <v>3.5</v>
      </c>
      <c r="AT9" s="53">
        <f t="shared" si="18"/>
        <v>3.3</v>
      </c>
      <c r="AU9" s="53">
        <f t="shared" si="19"/>
        <v>0</v>
      </c>
      <c r="AV9" s="53">
        <f t="shared" si="20"/>
        <v>0</v>
      </c>
      <c r="AW9" s="53">
        <f t="shared" si="21"/>
        <v>0.4</v>
      </c>
      <c r="AX9" s="55">
        <f t="shared" si="22"/>
        <v>0.1</v>
      </c>
      <c r="AY9" s="53">
        <f t="shared" si="23"/>
        <v>0</v>
      </c>
      <c r="AZ9" s="202">
        <f t="shared" si="34"/>
        <v>0.2</v>
      </c>
      <c r="BA9" s="55">
        <f t="shared" si="24"/>
        <v>1.8</v>
      </c>
      <c r="BB9" s="53">
        <f t="shared" si="25"/>
        <v>0.8</v>
      </c>
      <c r="BC9" s="53">
        <f>IF('Indicator Data'!P11="No data","x",ROUND(IF('Indicator Data'!P11&gt;BC$36,10,IF('Indicator Data'!P11&lt;BC$37,0,10-(BC$36-'Indicator Data'!P11)/(BC$36-BC$37)*10)),1))</f>
        <v>1.1000000000000001</v>
      </c>
      <c r="BD9" s="53">
        <f t="shared" si="26"/>
        <v>1</v>
      </c>
      <c r="BE9" s="53" t="str">
        <f t="shared" si="27"/>
        <v>x</v>
      </c>
      <c r="BF9" s="53">
        <f>IF('Indicator Data'!M11="No data","x", ROUND(IF('Indicator Data'!M11&gt;BF$36,0,IF('Indicator Data'!M11&lt;BF$37,10,(BF$36-'Indicator Data'!M11)/(BF$36-BF$37)*10)),1))</f>
        <v>0</v>
      </c>
      <c r="BG9" s="55">
        <f t="shared" si="35"/>
        <v>0.5</v>
      </c>
      <c r="BH9" s="56">
        <f t="shared" si="36"/>
        <v>0.7</v>
      </c>
      <c r="BI9" s="53">
        <f>ROUND(IF('Indicator Data'!Q11=0,0,IF('Indicator Data'!Q11&gt;BI$36,10,IF('Indicator Data'!Q11&lt;BI$37,0,10-(BI$36-'Indicator Data'!Q11)/(BI$36-BI$37)*10))),1)</f>
        <v>0.1</v>
      </c>
      <c r="BJ9" s="53">
        <f>ROUND(IF('Indicator Data'!R11=0,0,IF(LOG('Indicator Data'!R11)&gt;LOG(BJ$36),10,IF(LOG('Indicator Data'!R11)&lt;LOG(BJ$37),0,10-(LOG(BJ$36)-LOG('Indicator Data'!R11))/(LOG(BJ$36)-LOG(BJ$37))*10))),1)</f>
        <v>0</v>
      </c>
      <c r="BK9" s="53">
        <f t="shared" si="28"/>
        <v>0.1</v>
      </c>
      <c r="BL9" s="53">
        <f>'Indicator Data'!S11</f>
        <v>0</v>
      </c>
      <c r="BM9" s="53">
        <f>'Indicator Data'!T11</f>
        <v>0</v>
      </c>
      <c r="BN9" s="53">
        <f t="shared" si="29"/>
        <v>0</v>
      </c>
      <c r="BO9" s="164">
        <f t="shared" si="37"/>
        <v>0.1</v>
      </c>
      <c r="BP9" s="53">
        <f>IF('Indicator Data'!U11="No data","x",ROUND(IF('Indicator Data'!U11&gt;BP$36,10,IF('Indicator Data'!U11&lt;BP$37,0,10-(BP$36-'Indicator Data'!U11)/(BP$36-BP$37)*10)),1))</f>
        <v>2.5</v>
      </c>
      <c r="BQ9" s="53">
        <f>IF('Indicator Data'!V11="No data","x",ROUND(IF(LOG('Indicator Data'!V11)&gt;BQ$36,10,IF(LOG('Indicator Data'!V11)&lt;BQ$37,0,10-(BQ$36-LOG('Indicator Data'!V11))/(BQ$36-BQ$37)*10)),1))</f>
        <v>2</v>
      </c>
      <c r="BR9" s="164">
        <f t="shared" si="38"/>
        <v>2.2999999999999998</v>
      </c>
      <c r="BS9" s="54">
        <f>IF('Indicator Data'!W11="No data", "x",'Indicator Data'!W11/'Indicator Data'!CE11)</f>
        <v>2.0758437833196517E-4</v>
      </c>
      <c r="BT9" s="53">
        <f t="shared" si="39"/>
        <v>3.5</v>
      </c>
      <c r="BU9" s="53">
        <f>IF('Indicator Data'!W11="No data","x",ROUND(IF(LOG('Indicator Data'!W11)&gt;BU$36,10,IF(LOG('Indicator Data'!W11)&lt;BU$37,0,10-(BU$36-LOG('Indicator Data'!W11))/(BU$36-BU$37)*10)),1))</f>
        <v>1.1000000000000001</v>
      </c>
      <c r="BV9" s="55">
        <f t="shared" si="40"/>
        <v>2.4</v>
      </c>
      <c r="BW9" s="56">
        <f t="shared" si="41"/>
        <v>1.7</v>
      </c>
    </row>
    <row r="10" spans="1:75" s="3" customFormat="1" x14ac:dyDescent="0.25">
      <c r="A10" s="119" t="s">
        <v>36</v>
      </c>
      <c r="B10" s="102" t="s">
        <v>35</v>
      </c>
      <c r="C10" s="53">
        <f>ROUND(IF('Indicator Data'!D12=0,0.1,IF(LOG('Indicator Data'!D12)&gt;C$36,10,IF(LOG('Indicator Data'!D12)&lt;C$37,0,10-(C$36-LOG('Indicator Data'!D12))/(C$36-C$37)*10))),1)</f>
        <v>8.1999999999999993</v>
      </c>
      <c r="D10" s="53">
        <f>ROUND(IF('Indicator Data'!E12=0,0.1,IF(LOG('Indicator Data'!E12)&gt;D$36,10,IF(LOG('Indicator Data'!E12)&lt;D$37,0,10-(D$36-LOG('Indicator Data'!E12))/(D$36-D$37)*10))),1)</f>
        <v>0.1</v>
      </c>
      <c r="E10" s="53">
        <f t="shared" si="0"/>
        <v>5.4</v>
      </c>
      <c r="F10" s="53">
        <f>ROUND(IF('Indicator Data'!F12="No data",0.1,IF('Indicator Data'!F12=0,0,IF(LOG('Indicator Data'!F12)&gt;F$36,10,IF(LOG('Indicator Data'!F12)&lt;F$37,0,10-(F$36-LOG('Indicator Data'!F12))/(F$36-F$37)*10)))),1)</f>
        <v>6.2</v>
      </c>
      <c r="G10" s="53">
        <f>ROUND(IF('Indicator Data'!G12=0,0,IF(LOG('Indicator Data'!G12)&gt;G$36,10,IF(LOG('Indicator Data'!G12)&lt;G$37,0,10-(G$36-LOG('Indicator Data'!G12))/(G$36-G$37)*10))),1)</f>
        <v>8.6</v>
      </c>
      <c r="H10" s="53">
        <f>ROUND(IF('Indicator Data'!H12=0,0,IF(LOG('Indicator Data'!H12)&gt;H$36,10,IF(LOG('Indicator Data'!H12)&lt;H$37,0,10-(H$36-LOG('Indicator Data'!H12))/(H$36-H$37)*10))),1)</f>
        <v>10</v>
      </c>
      <c r="I10" s="53">
        <f>ROUND(IF('Indicator Data'!I12=0,0,IF(LOG('Indicator Data'!I12)&gt;I$36,10,IF(LOG('Indicator Data'!I12)&lt;I$37,0,10-(I$36-LOG('Indicator Data'!I12))/(I$36-I$37)*10))),1)</f>
        <v>9.1</v>
      </c>
      <c r="J10" s="53">
        <f t="shared" si="1"/>
        <v>9.6</v>
      </c>
      <c r="K10" s="53">
        <f>ROUND(IF('Indicator Data'!J12=0,0,IF(LOG('Indicator Data'!J12)&gt;K$36,10,IF(LOG('Indicator Data'!J12)&lt;K$37,0,10-(K$36-LOG('Indicator Data'!J12))/(K$36-K$37)*10))),1)</f>
        <v>8.5</v>
      </c>
      <c r="L10" s="53">
        <f t="shared" si="2"/>
        <v>9.1</v>
      </c>
      <c r="M10" s="53">
        <f>ROUND(IF('Indicator Data'!K12=0,0,IF(LOG('Indicator Data'!K12)&gt;M$36,10,IF(LOG('Indicator Data'!K12)&lt;M$37,0,10-(M$36-LOG('Indicator Data'!K12))/(M$36-M$37)*10))),1)</f>
        <v>9.5</v>
      </c>
      <c r="N10" s="160">
        <f>IF('Indicator Data'!N12="No data","x",ROUND(IF('Indicator Data'!N12=0,0,IF(LOG('Indicator Data'!N12)&gt;N$36,10,IF(LOG('Indicator Data'!N12)&lt;N$37,0.1,10-(N$36-LOG('Indicator Data'!N12))/(N$36-N$37)*10))),1))</f>
        <v>9.1</v>
      </c>
      <c r="O10" s="160">
        <f>IF('Indicator Data'!O12="No data","x",ROUND(IF('Indicator Data'!O12=0,0,IF(LOG('Indicator Data'!O12)&gt;O$36,10,IF(LOG('Indicator Data'!O12)&lt;O$37,0.1,10-(O$36-LOG('Indicator Data'!O12))/(O$36-O$37)*10))),1))</f>
        <v>8.1999999999999993</v>
      </c>
      <c r="P10" s="160">
        <f t="shared" si="30"/>
        <v>8.6999999999999993</v>
      </c>
      <c r="Q10" s="54">
        <f>'Indicator Data'!D12/'Indicator Data'!$CE12</f>
        <v>1.7452827840760065E-3</v>
      </c>
      <c r="R10" s="54">
        <f>'Indicator Data'!E12/'Indicator Data'!$CE12</f>
        <v>0</v>
      </c>
      <c r="S10" s="54">
        <f>IF(F10=0.1,0,'Indicator Data'!F12/'Indicator Data'!$CE12)</f>
        <v>2.8364805565954864E-3</v>
      </c>
      <c r="T10" s="54">
        <f>'Indicator Data'!G12/'Indicator Data'!$CE12</f>
        <v>2.5126858336663763E-6</v>
      </c>
      <c r="U10" s="54">
        <f>'Indicator Data'!H12/'Indicator Data'!$CE12</f>
        <v>1.8374600653775764E-2</v>
      </c>
      <c r="V10" s="54">
        <f>'Indicator Data'!I12/'Indicator Data'!$CE12</f>
        <v>2.0477647704868385E-3</v>
      </c>
      <c r="W10" s="54">
        <f>'Indicator Data'!J12/'Indicator Data'!$CE12</f>
        <v>2.3062015688933239E-3</v>
      </c>
      <c r="X10" s="54">
        <f>'Indicator Data'!K12/'Indicator Data'!$CE12</f>
        <v>5.953469252411369E-3</v>
      </c>
      <c r="Y10" s="54">
        <f>IF('Indicator Data'!N12="No data","x",'Indicator Data'!N12/'Indicator Data'!$CE12)</f>
        <v>0.39430940318375268</v>
      </c>
      <c r="Z10" s="54">
        <f>IF('Indicator Data'!O12="No data","x",'Indicator Data'!O12/'Indicator Data'!$CE12)</f>
        <v>0.17916423612993207</v>
      </c>
      <c r="AA10" s="53">
        <f t="shared" si="3"/>
        <v>8.6999999999999993</v>
      </c>
      <c r="AB10" s="53">
        <f t="shared" si="4"/>
        <v>0</v>
      </c>
      <c r="AC10" s="53">
        <f t="shared" si="5"/>
        <v>5.9</v>
      </c>
      <c r="AD10" s="53">
        <f t="shared" si="6"/>
        <v>4.0999999999999996</v>
      </c>
      <c r="AE10" s="53">
        <f t="shared" si="7"/>
        <v>4.7</v>
      </c>
      <c r="AF10" s="53">
        <f t="shared" si="8"/>
        <v>10</v>
      </c>
      <c r="AG10" s="53">
        <f t="shared" si="9"/>
        <v>8.1999999999999993</v>
      </c>
      <c r="AH10" s="53">
        <f t="shared" si="10"/>
        <v>9.3000000000000007</v>
      </c>
      <c r="AI10" s="53">
        <f t="shared" si="11"/>
        <v>5.8</v>
      </c>
      <c r="AJ10" s="53">
        <f t="shared" si="12"/>
        <v>8</v>
      </c>
      <c r="AK10" s="53">
        <f t="shared" si="13"/>
        <v>8.5</v>
      </c>
      <c r="AL10" s="53">
        <f>ROUND(IF('Indicator Data'!L12=0,0,IF('Indicator Data'!L12&gt;AL$36,10,IF('Indicator Data'!L12&lt;AL$37,0,10-(AL$36-'Indicator Data'!L12)/(AL$36-AL$37)*10))),1)</f>
        <v>6.3</v>
      </c>
      <c r="AM10" s="53">
        <f t="shared" si="31"/>
        <v>10</v>
      </c>
      <c r="AN10" s="53">
        <f t="shared" si="32"/>
        <v>9</v>
      </c>
      <c r="AO10" s="53">
        <f t="shared" si="33"/>
        <v>9.6</v>
      </c>
      <c r="AP10" s="53">
        <f t="shared" si="14"/>
        <v>8.5</v>
      </c>
      <c r="AQ10" s="53">
        <f t="shared" si="15"/>
        <v>0.1</v>
      </c>
      <c r="AR10" s="53">
        <f t="shared" si="16"/>
        <v>10</v>
      </c>
      <c r="AS10" s="53">
        <f t="shared" si="17"/>
        <v>8.6999999999999993</v>
      </c>
      <c r="AT10" s="53">
        <f t="shared" si="18"/>
        <v>9.5</v>
      </c>
      <c r="AU10" s="53">
        <f t="shared" si="19"/>
        <v>7.2</v>
      </c>
      <c r="AV10" s="53">
        <f t="shared" si="20"/>
        <v>9.1</v>
      </c>
      <c r="AW10" s="53">
        <f t="shared" si="21"/>
        <v>5.7</v>
      </c>
      <c r="AX10" s="55">
        <f t="shared" si="22"/>
        <v>5.2</v>
      </c>
      <c r="AY10" s="53">
        <f t="shared" si="23"/>
        <v>7.1</v>
      </c>
      <c r="AZ10" s="202">
        <f t="shared" si="34"/>
        <v>6.5</v>
      </c>
      <c r="BA10" s="55">
        <f t="shared" si="24"/>
        <v>8.6</v>
      </c>
      <c r="BB10" s="53">
        <f t="shared" si="25"/>
        <v>7.7</v>
      </c>
      <c r="BC10" s="53">
        <f>IF('Indicator Data'!P12="No data","x",ROUND(IF('Indicator Data'!P12&gt;BC$36,10,IF('Indicator Data'!P12&lt;BC$37,0,10-(BC$36-'Indicator Data'!P12)/(BC$36-BC$37)*10)),1))</f>
        <v>8.6</v>
      </c>
      <c r="BD10" s="53">
        <f t="shared" si="26"/>
        <v>8.1999999999999993</v>
      </c>
      <c r="BE10" s="53">
        <f t="shared" si="27"/>
        <v>9.1999999999999993</v>
      </c>
      <c r="BF10" s="53">
        <f>IF('Indicator Data'!M12="No data","x", ROUND(IF('Indicator Data'!M12&gt;BF$36,0,IF('Indicator Data'!M12&lt;BF$37,10,(BF$36-'Indicator Data'!M12)/(BF$36-BF$37)*10)),1))</f>
        <v>6.6</v>
      </c>
      <c r="BG10" s="55">
        <f t="shared" si="35"/>
        <v>8.3000000000000007</v>
      </c>
      <c r="BH10" s="56">
        <f t="shared" si="36"/>
        <v>7.4</v>
      </c>
      <c r="BI10" s="53">
        <f>ROUND(IF('Indicator Data'!Q12=0,0,IF('Indicator Data'!Q12&gt;BI$36,10,IF('Indicator Data'!Q12&lt;BI$37,0,10-(BI$36-'Indicator Data'!Q12)/(BI$36-BI$37)*10))),1)</f>
        <v>9.6</v>
      </c>
      <c r="BJ10" s="53">
        <f>ROUND(IF('Indicator Data'!R12=0,0,IF(LOG('Indicator Data'!R12)&gt;LOG(BJ$36),10,IF(LOG('Indicator Data'!R12)&lt;LOG(BJ$37),0,10-(LOG(BJ$36)-LOG('Indicator Data'!R12))/(LOG(BJ$36)-LOG(BJ$37))*10))),1)</f>
        <v>7.6</v>
      </c>
      <c r="BK10" s="53">
        <f t="shared" si="28"/>
        <v>8.8000000000000007</v>
      </c>
      <c r="BL10" s="53">
        <f>'Indicator Data'!S12</f>
        <v>0</v>
      </c>
      <c r="BM10" s="53">
        <f>'Indicator Data'!T12</f>
        <v>0</v>
      </c>
      <c r="BN10" s="53">
        <f t="shared" si="29"/>
        <v>0</v>
      </c>
      <c r="BO10" s="164">
        <f t="shared" si="37"/>
        <v>6.2</v>
      </c>
      <c r="BP10" s="53">
        <f>IF('Indicator Data'!U12="No data","x",ROUND(IF('Indicator Data'!U12&gt;BP$36,10,IF('Indicator Data'!U12&lt;BP$37,0,10-(BP$36-'Indicator Data'!U12)/(BP$36-BP$37)*10)),1))</f>
        <v>3.3</v>
      </c>
      <c r="BQ10" s="53">
        <f>IF('Indicator Data'!V12="No data","x",ROUND(IF(LOG('Indicator Data'!V12)&gt;BQ$36,10,IF(LOG('Indicator Data'!V12)&lt;BQ$37,0,10-(BQ$36-LOG('Indicator Data'!V12))/(BQ$36-BQ$37)*10)),1))</f>
        <v>6.7</v>
      </c>
      <c r="BR10" s="164">
        <f t="shared" si="38"/>
        <v>5.2</v>
      </c>
      <c r="BS10" s="54">
        <f>IF('Indicator Data'!W12="No data", "x",'Indicator Data'!W12/'Indicator Data'!CE12)</f>
        <v>5.5730323278002755E-4</v>
      </c>
      <c r="BT10" s="53">
        <f t="shared" si="39"/>
        <v>9.3000000000000007</v>
      </c>
      <c r="BU10" s="53">
        <f>IF('Indicator Data'!W12="No data","x",ROUND(IF(LOG('Indicator Data'!W12)&gt;BU$36,10,IF(LOG('Indicator Data'!W12)&lt;BU$37,0,10-(BU$36-LOG('Indicator Data'!W12))/(BU$36-BU$37)*10)),1))</f>
        <v>9.1999999999999993</v>
      </c>
      <c r="BV10" s="55">
        <f t="shared" si="40"/>
        <v>9.3000000000000007</v>
      </c>
      <c r="BW10" s="56">
        <f t="shared" si="41"/>
        <v>7.4</v>
      </c>
    </row>
    <row r="11" spans="1:75" s="3" customFormat="1" x14ac:dyDescent="0.25">
      <c r="A11" s="119" t="s">
        <v>40</v>
      </c>
      <c r="B11" s="102" t="s">
        <v>39</v>
      </c>
      <c r="C11" s="53">
        <f>ROUND(IF('Indicator Data'!D13=0,0.1,IF(LOG('Indicator Data'!D13)&gt;C$36,10,IF(LOG('Indicator Data'!D13)&lt;C$37,0,10-(C$36-LOG('Indicator Data'!D13))/(C$36-C$37)*10))),1)</f>
        <v>6.3</v>
      </c>
      <c r="D11" s="53">
        <f>ROUND(IF('Indicator Data'!E13=0,0.1,IF(LOG('Indicator Data'!E13)&gt;D$36,10,IF(LOG('Indicator Data'!E13)&lt;D$37,0,10-(D$36-LOG('Indicator Data'!E13))/(D$36-D$37)*10))),1)</f>
        <v>0.1</v>
      </c>
      <c r="E11" s="53">
        <f t="shared" si="0"/>
        <v>3.8</v>
      </c>
      <c r="F11" s="53">
        <f>ROUND(IF('Indicator Data'!F13="No data",0.1,IF('Indicator Data'!F13=0,0,IF(LOG('Indicator Data'!F13)&gt;F$36,10,IF(LOG('Indicator Data'!F13)&lt;F$37,0,10-(F$36-LOG('Indicator Data'!F13))/(F$36-F$37)*10)))),1)</f>
        <v>4.4000000000000004</v>
      </c>
      <c r="G11" s="53">
        <f>ROUND(IF('Indicator Data'!G13=0,0,IF(LOG('Indicator Data'!G13)&gt;G$36,10,IF(LOG('Indicator Data'!G13)&lt;G$37,0,10-(G$36-LOG('Indicator Data'!G13))/(G$36-G$37)*10))),1)</f>
        <v>0</v>
      </c>
      <c r="H11" s="53">
        <f>ROUND(IF('Indicator Data'!H13=0,0,IF(LOG('Indicator Data'!H13)&gt;H$36,10,IF(LOG('Indicator Data'!H13)&lt;H$37,0,10-(H$36-LOG('Indicator Data'!H13))/(H$36-H$37)*10))),1)</f>
        <v>9</v>
      </c>
      <c r="I11" s="53">
        <f>ROUND(IF('Indicator Data'!I13=0,0,IF(LOG('Indicator Data'!I13)&gt;I$36,10,IF(LOG('Indicator Data'!I13)&lt;I$37,0,10-(I$36-LOG('Indicator Data'!I13))/(I$36-I$37)*10))),1)</f>
        <v>8.3000000000000007</v>
      </c>
      <c r="J11" s="53">
        <f t="shared" si="1"/>
        <v>8.6999999999999993</v>
      </c>
      <c r="K11" s="53">
        <f>ROUND(IF('Indicator Data'!J13=0,0,IF(LOG('Indicator Data'!J13)&gt;K$36,10,IF(LOG('Indicator Data'!J13)&lt;K$37,0,10-(K$36-LOG('Indicator Data'!J13))/(K$36-K$37)*10))),1)</f>
        <v>8</v>
      </c>
      <c r="L11" s="53">
        <f t="shared" si="2"/>
        <v>8.4</v>
      </c>
      <c r="M11" s="53">
        <f>ROUND(IF('Indicator Data'!K13=0,0,IF(LOG('Indicator Data'!K13)&gt;M$36,10,IF(LOG('Indicator Data'!K13)&lt;M$37,0,10-(M$36-LOG('Indicator Data'!K13))/(M$36-M$37)*10))),1)</f>
        <v>6.1</v>
      </c>
      <c r="N11" s="160">
        <f>IF('Indicator Data'!N13="No data","x",ROUND(IF('Indicator Data'!N13=0,0,IF(LOG('Indicator Data'!N13)&gt;N$36,10,IF(LOG('Indicator Data'!N13)&lt;N$37,0.1,10-(N$36-LOG('Indicator Data'!N13))/(N$36-N$37)*10))),1))</f>
        <v>5.9</v>
      </c>
      <c r="O11" s="160">
        <f>IF('Indicator Data'!O13="No data","x",ROUND(IF('Indicator Data'!O13=0,0,IF(LOG('Indicator Data'!O13)&gt;O$36,10,IF(LOG('Indicator Data'!O13)&lt;O$37,0.1,10-(O$36-LOG('Indicator Data'!O13))/(O$36-O$37)*10))),1))</f>
        <v>6.5</v>
      </c>
      <c r="P11" s="160">
        <f t="shared" si="30"/>
        <v>6.2</v>
      </c>
      <c r="Q11" s="54">
        <f>'Indicator Data'!D13/'Indicator Data'!$CE13</f>
        <v>1.2139106091407803E-3</v>
      </c>
      <c r="R11" s="54">
        <f>'Indicator Data'!E13/'Indicator Data'!$CE13</f>
        <v>0</v>
      </c>
      <c r="S11" s="54">
        <f>IF(F11=0.1,0,'Indicator Data'!F13/'Indicator Data'!$CE13)</f>
        <v>2.1317628669267285E-3</v>
      </c>
      <c r="T11" s="54">
        <f>'Indicator Data'!G13/'Indicator Data'!$CE13</f>
        <v>0</v>
      </c>
      <c r="U11" s="54">
        <f>'Indicator Data'!H13/'Indicator Data'!$CE13</f>
        <v>1.8490820556375683E-2</v>
      </c>
      <c r="V11" s="54">
        <f>'Indicator Data'!I13/'Indicator Data'!$CE13</f>
        <v>2.1499445688474171E-3</v>
      </c>
      <c r="W11" s="54">
        <f>'Indicator Data'!J13/'Indicator Data'!$CE13</f>
        <v>5.6935308565069414E-3</v>
      </c>
      <c r="X11" s="54">
        <f>'Indicator Data'!K13/'Indicator Data'!$CE13</f>
        <v>1.0313012693437848E-3</v>
      </c>
      <c r="Y11" s="54">
        <f>IF('Indicator Data'!N13="No data","x",'Indicator Data'!N13/'Indicator Data'!$CE13)</f>
        <v>8.4908792614727072E-2</v>
      </c>
      <c r="Z11" s="54">
        <f>IF('Indicator Data'!O13="No data","x",'Indicator Data'!O13/'Indicator Data'!$CE13)</f>
        <v>0.13926443598719951</v>
      </c>
      <c r="AA11" s="53">
        <f t="shared" si="3"/>
        <v>6.1</v>
      </c>
      <c r="AB11" s="53">
        <f t="shared" si="4"/>
        <v>0</v>
      </c>
      <c r="AC11" s="53">
        <f t="shared" si="5"/>
        <v>3.6</v>
      </c>
      <c r="AD11" s="53">
        <f t="shared" si="6"/>
        <v>3</v>
      </c>
      <c r="AE11" s="53">
        <f t="shared" si="7"/>
        <v>0</v>
      </c>
      <c r="AF11" s="53">
        <f t="shared" si="8"/>
        <v>10</v>
      </c>
      <c r="AG11" s="53">
        <f t="shared" si="9"/>
        <v>8.6</v>
      </c>
      <c r="AH11" s="53">
        <f t="shared" si="10"/>
        <v>9.4</v>
      </c>
      <c r="AI11" s="53">
        <f t="shared" si="11"/>
        <v>10</v>
      </c>
      <c r="AJ11" s="53">
        <f t="shared" si="12"/>
        <v>9.6999999999999993</v>
      </c>
      <c r="AK11" s="53">
        <f t="shared" si="13"/>
        <v>1.5</v>
      </c>
      <c r="AL11" s="53">
        <f>ROUND(IF('Indicator Data'!L13=0,0,IF('Indicator Data'!L13&gt;AL$36,10,IF('Indicator Data'!L13&lt;AL$37,0,10-(AL$36-'Indicator Data'!L13)/(AL$36-AL$37)*10))),1)</f>
        <v>3.1</v>
      </c>
      <c r="AM11" s="53">
        <f t="shared" si="31"/>
        <v>4.2</v>
      </c>
      <c r="AN11" s="53">
        <f t="shared" si="32"/>
        <v>7</v>
      </c>
      <c r="AO11" s="53">
        <f t="shared" si="33"/>
        <v>5.8</v>
      </c>
      <c r="AP11" s="53">
        <f t="shared" si="14"/>
        <v>6.2</v>
      </c>
      <c r="AQ11" s="53">
        <f t="shared" si="15"/>
        <v>0.1</v>
      </c>
      <c r="AR11" s="53">
        <f t="shared" si="16"/>
        <v>9.5</v>
      </c>
      <c r="AS11" s="53">
        <f t="shared" si="17"/>
        <v>8.5</v>
      </c>
      <c r="AT11" s="53">
        <f t="shared" si="18"/>
        <v>9.1</v>
      </c>
      <c r="AU11" s="53">
        <f t="shared" si="19"/>
        <v>9</v>
      </c>
      <c r="AV11" s="53">
        <f t="shared" si="20"/>
        <v>4.2</v>
      </c>
      <c r="AW11" s="53">
        <f t="shared" si="21"/>
        <v>3.7</v>
      </c>
      <c r="AX11" s="55">
        <f t="shared" si="22"/>
        <v>3.7</v>
      </c>
      <c r="AY11" s="53">
        <f t="shared" si="23"/>
        <v>0</v>
      </c>
      <c r="AZ11" s="202">
        <f t="shared" si="34"/>
        <v>2</v>
      </c>
      <c r="BA11" s="55">
        <f t="shared" si="24"/>
        <v>9.1999999999999993</v>
      </c>
      <c r="BB11" s="53">
        <f t="shared" si="25"/>
        <v>3.7</v>
      </c>
      <c r="BC11" s="53" t="str">
        <f>IF('Indicator Data'!P13="No data","x",ROUND(IF('Indicator Data'!P13&gt;BC$36,10,IF('Indicator Data'!P13&lt;BC$37,0,10-(BC$36-'Indicator Data'!P13)/(BC$36-BC$37)*10)),1))</f>
        <v>x</v>
      </c>
      <c r="BD11" s="53">
        <f t="shared" si="26"/>
        <v>3.7</v>
      </c>
      <c r="BE11" s="53">
        <f t="shared" si="27"/>
        <v>6</v>
      </c>
      <c r="BF11" s="53">
        <f>IF('Indicator Data'!M13="No data","x", ROUND(IF('Indicator Data'!M13&gt;BF$36,0,IF('Indicator Data'!M13&lt;BF$37,10,(BF$36-'Indicator Data'!M13)/(BF$36-BF$37)*10)),1))</f>
        <v>1.1000000000000001</v>
      </c>
      <c r="BG11" s="55">
        <f t="shared" si="35"/>
        <v>4.2</v>
      </c>
      <c r="BH11" s="56">
        <f t="shared" si="36"/>
        <v>5.6</v>
      </c>
      <c r="BI11" s="53">
        <f>ROUND(IF('Indicator Data'!Q13=0,0,IF('Indicator Data'!Q13&gt;BI$36,10,IF('Indicator Data'!Q13&lt;BI$37,0,10-(BI$36-'Indicator Data'!Q13)/(BI$36-BI$37)*10))),1)</f>
        <v>1.3</v>
      </c>
      <c r="BJ11" s="53">
        <f>ROUND(IF('Indicator Data'!R13=0,0,IF(LOG('Indicator Data'!R13)&gt;LOG(BJ$36),10,IF(LOG('Indicator Data'!R13)&lt;LOG(BJ$37),0,10-(LOG(BJ$36)-LOG('Indicator Data'!R13))/(LOG(BJ$36)-LOG(BJ$37))*10))),1)</f>
        <v>2.1</v>
      </c>
      <c r="BK11" s="53">
        <f t="shared" si="28"/>
        <v>1.7</v>
      </c>
      <c r="BL11" s="53">
        <f>'Indicator Data'!S13</f>
        <v>0</v>
      </c>
      <c r="BM11" s="53">
        <f>'Indicator Data'!T13</f>
        <v>0</v>
      </c>
      <c r="BN11" s="53">
        <f t="shared" si="29"/>
        <v>0</v>
      </c>
      <c r="BO11" s="164">
        <f t="shared" si="37"/>
        <v>1.2</v>
      </c>
      <c r="BP11" s="53">
        <f>IF('Indicator Data'!U13="No data","x",ROUND(IF('Indicator Data'!U13&gt;BP$36,10,IF('Indicator Data'!U13&lt;BP$37,0,10-(BP$36-'Indicator Data'!U13)/(BP$36-BP$37)*10)),1))</f>
        <v>10</v>
      </c>
      <c r="BQ11" s="53">
        <f>IF('Indicator Data'!V13="No data","x",ROUND(IF(LOG('Indicator Data'!V13)&gt;BQ$36,10,IF(LOG('Indicator Data'!V13)&lt;BQ$37,0,10-(BQ$36-LOG('Indicator Data'!V13))/(BQ$36-BQ$37)*10)),1))</f>
        <v>6.7</v>
      </c>
      <c r="BR11" s="164">
        <f t="shared" si="38"/>
        <v>8.9</v>
      </c>
      <c r="BS11" s="54">
        <f>IF('Indicator Data'!W13="No data", "x",'Indicator Data'!W13/'Indicator Data'!CE13)</f>
        <v>2.4694001664772261E-4</v>
      </c>
      <c r="BT11" s="53">
        <f t="shared" si="39"/>
        <v>4.0999999999999996</v>
      </c>
      <c r="BU11" s="53">
        <f>IF('Indicator Data'!W13="No data","x",ROUND(IF(LOG('Indicator Data'!W13)&gt;BU$36,10,IF(LOG('Indicator Data'!W13)&lt;BU$37,0,10-(BU$36-LOG('Indicator Data'!W13))/(BU$36-BU$37)*10)),1))</f>
        <v>6.1</v>
      </c>
      <c r="BV11" s="55">
        <f t="shared" si="40"/>
        <v>5.2</v>
      </c>
      <c r="BW11" s="56">
        <f t="shared" si="41"/>
        <v>6.1</v>
      </c>
    </row>
    <row r="12" spans="1:75" s="3" customFormat="1" x14ac:dyDescent="0.25">
      <c r="A12" s="119" t="s">
        <v>52</v>
      </c>
      <c r="B12" s="102" t="s">
        <v>51</v>
      </c>
      <c r="C12" s="53">
        <f>ROUND(IF('Indicator Data'!D14=0,0.1,IF(LOG('Indicator Data'!D14)&gt;C$36,10,IF(LOG('Indicator Data'!D14)&lt;C$37,0,10-(C$36-LOG('Indicator Data'!D14))/(C$36-C$37)*10))),1)</f>
        <v>0.1</v>
      </c>
      <c r="D12" s="53">
        <f>ROUND(IF('Indicator Data'!E14=0,0.1,IF(LOG('Indicator Data'!E14)&gt;D$36,10,IF(LOG('Indicator Data'!E14)&lt;D$37,0,10-(D$36-LOG('Indicator Data'!E14))/(D$36-D$37)*10))),1)</f>
        <v>0.1</v>
      </c>
      <c r="E12" s="53">
        <f t="shared" si="0"/>
        <v>0.1</v>
      </c>
      <c r="F12" s="53">
        <f>ROUND(IF('Indicator Data'!F14="No data",0.1,IF('Indicator Data'!F14=0,0,IF(LOG('Indicator Data'!F14)&gt;F$36,10,IF(LOG('Indicator Data'!F14)&lt;F$37,0,10-(F$36-LOG('Indicator Data'!F14))/(F$36-F$37)*10)))),1)</f>
        <v>0.1</v>
      </c>
      <c r="G12" s="53">
        <f>ROUND(IF('Indicator Data'!G14=0,0,IF(LOG('Indicator Data'!G14)&gt;G$36,10,IF(LOG('Indicator Data'!G14)&lt;G$37,0,10-(G$36-LOG('Indicator Data'!G14))/(G$36-G$37)*10))),1)</f>
        <v>0</v>
      </c>
      <c r="H12" s="53">
        <f>ROUND(IF('Indicator Data'!H14=0,0,IF(LOG('Indicator Data'!H14)&gt;H$36,10,IF(LOG('Indicator Data'!H14)&lt;H$37,0,10-(H$36-LOG('Indicator Data'!H14))/(H$36-H$37)*10))),1)</f>
        <v>3.3</v>
      </c>
      <c r="I12" s="53">
        <f>ROUND(IF('Indicator Data'!I14=0,0,IF(LOG('Indicator Data'!I14)&gt;I$36,10,IF(LOG('Indicator Data'!I14)&lt;I$37,0,10-(I$36-LOG('Indicator Data'!I14))/(I$36-I$37)*10))),1)</f>
        <v>6.4</v>
      </c>
      <c r="J12" s="53">
        <f t="shared" si="1"/>
        <v>5</v>
      </c>
      <c r="K12" s="53">
        <f>ROUND(IF('Indicator Data'!J14=0,0,IF(LOG('Indicator Data'!J14)&gt;K$36,10,IF(LOG('Indicator Data'!J14)&lt;K$37,0,10-(K$36-LOG('Indicator Data'!J14))/(K$36-K$37)*10))),1)</f>
        <v>3.3</v>
      </c>
      <c r="L12" s="53">
        <f t="shared" si="2"/>
        <v>4.2</v>
      </c>
      <c r="M12" s="53">
        <f>ROUND(IF('Indicator Data'!K14=0,0,IF(LOG('Indicator Data'!K14)&gt;M$36,10,IF(LOG('Indicator Data'!K14)&lt;M$37,0,10-(M$36-LOG('Indicator Data'!K14))/(M$36-M$37)*10))),1)</f>
        <v>0</v>
      </c>
      <c r="N12" s="160" t="str">
        <f>IF('Indicator Data'!N14="No data","x",ROUND(IF('Indicator Data'!N14=0,0,IF(LOG('Indicator Data'!N14)&gt;N$36,10,IF(LOG('Indicator Data'!N14)&lt;N$37,0.1,10-(N$36-LOG('Indicator Data'!N14))/(N$36-N$37)*10))),1))</f>
        <v>x</v>
      </c>
      <c r="O12" s="160" t="str">
        <f>IF('Indicator Data'!O14="No data","x",ROUND(IF('Indicator Data'!O14=0,0,IF(LOG('Indicator Data'!O14)&gt;O$36,10,IF(LOG('Indicator Data'!O14)&lt;O$37,0.1,10-(O$36-LOG('Indicator Data'!O14))/(O$36-O$37)*10))),1))</f>
        <v>x</v>
      </c>
      <c r="P12" s="160" t="str">
        <f t="shared" si="30"/>
        <v>x</v>
      </c>
      <c r="Q12" s="54">
        <f>'Indicator Data'!D14/'Indicator Data'!$CE14</f>
        <v>0</v>
      </c>
      <c r="R12" s="54">
        <f>'Indicator Data'!E14/'Indicator Data'!$CE14</f>
        <v>0</v>
      </c>
      <c r="S12" s="54">
        <f>IF(F12=0.1,0,'Indicator Data'!F14/'Indicator Data'!$CE14)</f>
        <v>0</v>
      </c>
      <c r="T12" s="54">
        <f>'Indicator Data'!G14/'Indicator Data'!$CE14</f>
        <v>0</v>
      </c>
      <c r="U12" s="54">
        <f>'Indicator Data'!H14/'Indicator Data'!$CE14</f>
        <v>1.7312145955161062E-2</v>
      </c>
      <c r="V12" s="54">
        <f>'Indicator Data'!I14/'Indicator Data'!$CE14</f>
        <v>5.4669934595245459E-3</v>
      </c>
      <c r="W12" s="54">
        <f>'Indicator Data'!J14/'Indicator Data'!$CE14</f>
        <v>3.7663289619672964E-3</v>
      </c>
      <c r="X12" s="54">
        <f>'Indicator Data'!K14/'Indicator Data'!$CE14</f>
        <v>0</v>
      </c>
      <c r="Y12" s="54" t="str">
        <f>IF('Indicator Data'!N14="No data","x",'Indicator Data'!N14/'Indicator Data'!$CE14)</f>
        <v>x</v>
      </c>
      <c r="Z12" s="54" t="str">
        <f>IF('Indicator Data'!O14="No data","x",'Indicator Data'!O14/'Indicator Data'!$CE14)</f>
        <v>x</v>
      </c>
      <c r="AA12" s="53">
        <f t="shared" si="3"/>
        <v>0</v>
      </c>
      <c r="AB12" s="53">
        <f t="shared" si="4"/>
        <v>0</v>
      </c>
      <c r="AC12" s="53">
        <f t="shared" si="5"/>
        <v>0</v>
      </c>
      <c r="AD12" s="53">
        <f t="shared" si="6"/>
        <v>0.1</v>
      </c>
      <c r="AE12" s="53">
        <f t="shared" si="7"/>
        <v>0</v>
      </c>
      <c r="AF12" s="53">
        <f t="shared" si="8"/>
        <v>10</v>
      </c>
      <c r="AG12" s="53">
        <f t="shared" si="9"/>
        <v>10</v>
      </c>
      <c r="AH12" s="53">
        <f t="shared" si="10"/>
        <v>10</v>
      </c>
      <c r="AI12" s="53">
        <f t="shared" si="11"/>
        <v>9.4</v>
      </c>
      <c r="AJ12" s="53">
        <f t="shared" si="12"/>
        <v>9.6999999999999993</v>
      </c>
      <c r="AK12" s="53">
        <f t="shared" si="13"/>
        <v>0</v>
      </c>
      <c r="AL12" s="53">
        <f>ROUND(IF('Indicator Data'!L14=0,0,IF('Indicator Data'!L14&gt;AL$36,10,IF('Indicator Data'!L14&lt;AL$37,0,10-(AL$36-'Indicator Data'!L14)/(AL$36-AL$37)*10))),1)</f>
        <v>0</v>
      </c>
      <c r="AM12" s="53" t="str">
        <f t="shared" si="31"/>
        <v>x</v>
      </c>
      <c r="AN12" s="53" t="str">
        <f t="shared" si="32"/>
        <v>x</v>
      </c>
      <c r="AO12" s="53" t="str">
        <f t="shared" si="33"/>
        <v>x</v>
      </c>
      <c r="AP12" s="53">
        <f t="shared" si="14"/>
        <v>0.1</v>
      </c>
      <c r="AQ12" s="53">
        <f t="shared" si="15"/>
        <v>0.1</v>
      </c>
      <c r="AR12" s="53">
        <f t="shared" si="16"/>
        <v>6.7</v>
      </c>
      <c r="AS12" s="53">
        <f t="shared" si="17"/>
        <v>8.1999999999999993</v>
      </c>
      <c r="AT12" s="53">
        <f t="shared" si="18"/>
        <v>7.5</v>
      </c>
      <c r="AU12" s="53">
        <f t="shared" si="19"/>
        <v>6.4</v>
      </c>
      <c r="AV12" s="53">
        <f t="shared" si="20"/>
        <v>0</v>
      </c>
      <c r="AW12" s="53">
        <f t="shared" si="21"/>
        <v>0.1</v>
      </c>
      <c r="AX12" s="55">
        <f t="shared" si="22"/>
        <v>0.1</v>
      </c>
      <c r="AY12" s="53">
        <f t="shared" si="23"/>
        <v>0</v>
      </c>
      <c r="AZ12" s="202">
        <f t="shared" si="34"/>
        <v>0.1</v>
      </c>
      <c r="BA12" s="55">
        <f t="shared" si="24"/>
        <v>8</v>
      </c>
      <c r="BB12" s="53">
        <f t="shared" si="25"/>
        <v>0</v>
      </c>
      <c r="BC12" s="53">
        <f>IF('Indicator Data'!P14="No data","x",ROUND(IF('Indicator Data'!P14&gt;BC$36,10,IF('Indicator Data'!P14&lt;BC$37,0,10-(BC$36-'Indicator Data'!P14)/(BC$36-BC$37)*10)),1))</f>
        <v>0.8</v>
      </c>
      <c r="BD12" s="53">
        <f t="shared" si="26"/>
        <v>0.4</v>
      </c>
      <c r="BE12" s="53" t="str">
        <f t="shared" si="27"/>
        <v>x</v>
      </c>
      <c r="BF12" s="53">
        <f>IF('Indicator Data'!M14="No data","x", ROUND(IF('Indicator Data'!M14&gt;BF$36,0,IF('Indicator Data'!M14&lt;BF$37,10,(BF$36-'Indicator Data'!M14)/(BF$36-BF$37)*10)),1))</f>
        <v>0</v>
      </c>
      <c r="BG12" s="55">
        <f t="shared" si="35"/>
        <v>0.2</v>
      </c>
      <c r="BH12" s="56">
        <f t="shared" si="36"/>
        <v>3.1</v>
      </c>
      <c r="BI12" s="53">
        <f>ROUND(IF('Indicator Data'!Q14=0,0,IF('Indicator Data'!Q14&gt;BI$36,10,IF('Indicator Data'!Q14&lt;BI$37,0,10-(BI$36-'Indicator Data'!Q14)/(BI$36-BI$37)*10))),1)</f>
        <v>0</v>
      </c>
      <c r="BJ12" s="53">
        <f>ROUND(IF('Indicator Data'!R14=0,0,IF(LOG('Indicator Data'!R14)&gt;LOG(BJ$36),10,IF(LOG('Indicator Data'!R14)&lt;LOG(BJ$37),0,10-(LOG(BJ$36)-LOG('Indicator Data'!R14))/(LOG(BJ$36)-LOG(BJ$37))*10))),1)</f>
        <v>0</v>
      </c>
      <c r="BK12" s="53">
        <f t="shared" si="28"/>
        <v>0</v>
      </c>
      <c r="BL12" s="53">
        <f>'Indicator Data'!S14</f>
        <v>0</v>
      </c>
      <c r="BM12" s="53">
        <f>'Indicator Data'!T14</f>
        <v>0</v>
      </c>
      <c r="BN12" s="53">
        <f t="shared" si="29"/>
        <v>0</v>
      </c>
      <c r="BO12" s="164">
        <f t="shared" si="37"/>
        <v>0</v>
      </c>
      <c r="BP12" s="53">
        <f>IF('Indicator Data'!U14="No data","x",ROUND(IF('Indicator Data'!U14&gt;BP$36,10,IF('Indicator Data'!U14&lt;BP$37,0,10-(BP$36-'Indicator Data'!U14)/(BP$36-BP$37)*10)),1))</f>
        <v>10</v>
      </c>
      <c r="BQ12" s="53">
        <f>IF('Indicator Data'!V14="No data","x",ROUND(IF(LOG('Indicator Data'!V14)&gt;BQ$36,10,IF(LOG('Indicator Data'!V14)&lt;BQ$37,0,10-(BQ$36-LOG('Indicator Data'!V14))/(BQ$36-BQ$37)*10)),1))</f>
        <v>2.8</v>
      </c>
      <c r="BR12" s="164">
        <f t="shared" si="38"/>
        <v>8.1</v>
      </c>
      <c r="BS12" s="54" t="str">
        <f>IF('Indicator Data'!W14="No data", "x",'Indicator Data'!W14/'Indicator Data'!CE14)</f>
        <v>x</v>
      </c>
      <c r="BT12" s="53" t="str">
        <f t="shared" si="39"/>
        <v>x</v>
      </c>
      <c r="BU12" s="53" t="str">
        <f>IF('Indicator Data'!W14="No data","x",ROUND(IF(LOG('Indicator Data'!W14)&gt;BU$36,10,IF(LOG('Indicator Data'!W14)&lt;BU$37,0,10-(BU$36-LOG('Indicator Data'!W14))/(BU$36-BU$37)*10)),1))</f>
        <v>x</v>
      </c>
      <c r="BV12" s="55" t="str">
        <f t="shared" si="40"/>
        <v>x</v>
      </c>
      <c r="BW12" s="56">
        <f t="shared" si="41"/>
        <v>5.3</v>
      </c>
    </row>
    <row r="13" spans="1:75" s="3" customFormat="1" x14ac:dyDescent="0.25">
      <c r="A13" s="119" t="s">
        <v>54</v>
      </c>
      <c r="B13" s="102" t="s">
        <v>53</v>
      </c>
      <c r="C13" s="53">
        <f>ROUND(IF('Indicator Data'!D15=0,0.1,IF(LOG('Indicator Data'!D15)&gt;C$36,10,IF(LOG('Indicator Data'!D15)&lt;C$37,0,10-(C$36-LOG('Indicator Data'!D15))/(C$36-C$37)*10))),1)</f>
        <v>3.5</v>
      </c>
      <c r="D13" s="53">
        <f>ROUND(IF('Indicator Data'!E15=0,0.1,IF(LOG('Indicator Data'!E15)&gt;D$36,10,IF(LOG('Indicator Data'!E15)&lt;D$37,0,10-(D$36-LOG('Indicator Data'!E15))/(D$36-D$37)*10))),1)</f>
        <v>0.1</v>
      </c>
      <c r="E13" s="53">
        <f t="shared" si="0"/>
        <v>2</v>
      </c>
      <c r="F13" s="53">
        <f>ROUND(IF('Indicator Data'!F15="No data",0.1,IF('Indicator Data'!F15=0,0,IF(LOG('Indicator Data'!F15)&gt;F$36,10,IF(LOG('Indicator Data'!F15)&lt;F$37,0,10-(F$36-LOG('Indicator Data'!F15))/(F$36-F$37)*10)))),1)</f>
        <v>0.1</v>
      </c>
      <c r="G13" s="53">
        <f>ROUND(IF('Indicator Data'!G15=0,0,IF(LOG('Indicator Data'!G15)&gt;G$36,10,IF(LOG('Indicator Data'!G15)&lt;G$37,0,10-(G$36-LOG('Indicator Data'!G15))/(G$36-G$37)*10))),1)</f>
        <v>0</v>
      </c>
      <c r="H13" s="53">
        <f>ROUND(IF('Indicator Data'!H15=0,0,IF(LOG('Indicator Data'!H15)&gt;H$36,10,IF(LOG('Indicator Data'!H15)&lt;H$37,0,10-(H$36-LOG('Indicator Data'!H15))/(H$36-H$37)*10))),1)</f>
        <v>4.7</v>
      </c>
      <c r="I13" s="53">
        <f>ROUND(IF('Indicator Data'!I15=0,0,IF(LOG('Indicator Data'!I15)&gt;I$36,10,IF(LOG('Indicator Data'!I15)&lt;I$37,0,10-(I$36-LOG('Indicator Data'!I15))/(I$36-I$37)*10))),1)</f>
        <v>6.5</v>
      </c>
      <c r="J13" s="53">
        <f t="shared" si="1"/>
        <v>5.7</v>
      </c>
      <c r="K13" s="53">
        <f>ROUND(IF('Indicator Data'!J15=0,0,IF(LOG('Indicator Data'!J15)&gt;K$36,10,IF(LOG('Indicator Data'!J15)&lt;K$37,0,10-(K$36-LOG('Indicator Data'!J15))/(K$36-K$37)*10))),1)</f>
        <v>3.7</v>
      </c>
      <c r="L13" s="53">
        <f t="shared" si="2"/>
        <v>4.8</v>
      </c>
      <c r="M13" s="53">
        <f>ROUND(IF('Indicator Data'!K15=0,0,IF(LOG('Indicator Data'!K15)&gt;M$36,10,IF(LOG('Indicator Data'!K15)&lt;M$37,0,10-(M$36-LOG('Indicator Data'!K15))/(M$36-M$37)*10))),1)</f>
        <v>0</v>
      </c>
      <c r="N13" s="160">
        <f>IF('Indicator Data'!N15="No data","x",ROUND(IF('Indicator Data'!N15=0,0,IF(LOG('Indicator Data'!N15)&gt;N$36,10,IF(LOG('Indicator Data'!N15)&lt;N$37,0.1,10-(N$36-LOG('Indicator Data'!N15))/(N$36-N$37)*10))),1))</f>
        <v>0</v>
      </c>
      <c r="O13" s="160">
        <f>IF('Indicator Data'!O15="No data","x",ROUND(IF('Indicator Data'!O15=0,0,IF(LOG('Indicator Data'!O15)&gt;O$36,10,IF(LOG('Indicator Data'!O15)&lt;O$37,0.1,10-(O$36-LOG('Indicator Data'!O15))/(O$36-O$37)*10))),1))</f>
        <v>2.7</v>
      </c>
      <c r="P13" s="160">
        <f t="shared" si="30"/>
        <v>1.4</v>
      </c>
      <c r="Q13" s="54">
        <f>'Indicator Data'!D15/'Indicator Data'!$CE15</f>
        <v>1.3583530018572759E-3</v>
      </c>
      <c r="R13" s="54">
        <f>'Indicator Data'!E15/'Indicator Data'!$CE15</f>
        <v>0</v>
      </c>
      <c r="S13" s="54">
        <f>IF(F13=0.1,0,'Indicator Data'!F15/'Indicator Data'!$CE15)</f>
        <v>0</v>
      </c>
      <c r="T13" s="54">
        <f>'Indicator Data'!G15/'Indicator Data'!$CE15</f>
        <v>0</v>
      </c>
      <c r="U13" s="54">
        <f>'Indicator Data'!H15/'Indicator Data'!$CE15</f>
        <v>1.3497634783831014E-2</v>
      </c>
      <c r="V13" s="54">
        <f>'Indicator Data'!I15/'Indicator Data'!$CE15</f>
        <v>1.9282335405472878E-3</v>
      </c>
      <c r="W13" s="54">
        <f>'Indicator Data'!J15/'Indicator Data'!$CE15</f>
        <v>1.6651795890455566E-3</v>
      </c>
      <c r="X13" s="54">
        <f>'Indicator Data'!K15/'Indicator Data'!$CE15</f>
        <v>0</v>
      </c>
      <c r="Y13" s="54">
        <f>IF('Indicator Data'!N15="No data","x",'Indicator Data'!N15/'Indicator Data'!$CE15)</f>
        <v>0</v>
      </c>
      <c r="Z13" s="54">
        <f>IF('Indicator Data'!O15="No data","x",'Indicator Data'!O15/'Indicator Data'!$CE15)</f>
        <v>6.6375763891150255E-2</v>
      </c>
      <c r="AA13" s="53">
        <f t="shared" si="3"/>
        <v>6.8</v>
      </c>
      <c r="AB13" s="53">
        <f t="shared" si="4"/>
        <v>0</v>
      </c>
      <c r="AC13" s="53">
        <f t="shared" si="5"/>
        <v>4.2</v>
      </c>
      <c r="AD13" s="53">
        <f t="shared" si="6"/>
        <v>0.1</v>
      </c>
      <c r="AE13" s="53">
        <f t="shared" si="7"/>
        <v>0</v>
      </c>
      <c r="AF13" s="53">
        <f t="shared" si="8"/>
        <v>9</v>
      </c>
      <c r="AG13" s="53">
        <f t="shared" si="9"/>
        <v>7.7</v>
      </c>
      <c r="AH13" s="53">
        <f t="shared" si="10"/>
        <v>8.4</v>
      </c>
      <c r="AI13" s="53">
        <f t="shared" si="11"/>
        <v>4.2</v>
      </c>
      <c r="AJ13" s="53">
        <f t="shared" si="12"/>
        <v>6.8</v>
      </c>
      <c r="AK13" s="53">
        <f t="shared" si="13"/>
        <v>0</v>
      </c>
      <c r="AL13" s="53">
        <f>ROUND(IF('Indicator Data'!L15=0,0,IF('Indicator Data'!L15&gt;AL$36,10,IF('Indicator Data'!L15&lt;AL$37,0,10-(AL$36-'Indicator Data'!L15)/(AL$36-AL$37)*10))),1)</f>
        <v>1.6</v>
      </c>
      <c r="AM13" s="53">
        <f t="shared" si="31"/>
        <v>0</v>
      </c>
      <c r="AN13" s="53">
        <f t="shared" si="32"/>
        <v>3.3</v>
      </c>
      <c r="AO13" s="53">
        <f t="shared" si="33"/>
        <v>1.8</v>
      </c>
      <c r="AP13" s="53">
        <f t="shared" si="14"/>
        <v>5.2</v>
      </c>
      <c r="AQ13" s="53">
        <f t="shared" si="15"/>
        <v>0.1</v>
      </c>
      <c r="AR13" s="53">
        <f t="shared" si="16"/>
        <v>6.9</v>
      </c>
      <c r="AS13" s="53">
        <f t="shared" si="17"/>
        <v>7.1</v>
      </c>
      <c r="AT13" s="53">
        <f t="shared" si="18"/>
        <v>7</v>
      </c>
      <c r="AU13" s="53">
        <f t="shared" si="19"/>
        <v>4</v>
      </c>
      <c r="AV13" s="53">
        <f t="shared" si="20"/>
        <v>0</v>
      </c>
      <c r="AW13" s="53">
        <f t="shared" si="21"/>
        <v>3.2</v>
      </c>
      <c r="AX13" s="55">
        <f t="shared" si="22"/>
        <v>0.1</v>
      </c>
      <c r="AY13" s="53">
        <f t="shared" si="23"/>
        <v>0</v>
      </c>
      <c r="AZ13" s="202">
        <f t="shared" si="34"/>
        <v>1.7</v>
      </c>
      <c r="BA13" s="55">
        <f t="shared" si="24"/>
        <v>5.9</v>
      </c>
      <c r="BB13" s="53">
        <f t="shared" si="25"/>
        <v>0.8</v>
      </c>
      <c r="BC13" s="53" t="str">
        <f>IF('Indicator Data'!P15="No data","x",ROUND(IF('Indicator Data'!P15&gt;BC$36,10,IF('Indicator Data'!P15&lt;BC$37,0,10-(BC$36-'Indicator Data'!P15)/(BC$36-BC$37)*10)),1))</f>
        <v>x</v>
      </c>
      <c r="BD13" s="53">
        <f t="shared" si="26"/>
        <v>0.8</v>
      </c>
      <c r="BE13" s="53">
        <f t="shared" si="27"/>
        <v>1.6</v>
      </c>
      <c r="BF13" s="53">
        <f>IF('Indicator Data'!M15="No data","x", ROUND(IF('Indicator Data'!M15&gt;BF$36,0,IF('Indicator Data'!M15&lt;BF$37,10,(BF$36-'Indicator Data'!M15)/(BF$36-BF$37)*10)),1))</f>
        <v>2.8</v>
      </c>
      <c r="BG13" s="55">
        <f t="shared" si="35"/>
        <v>1.7</v>
      </c>
      <c r="BH13" s="56">
        <f t="shared" si="36"/>
        <v>2.7</v>
      </c>
      <c r="BI13" s="53">
        <f>ROUND(IF('Indicator Data'!Q15=0,0,IF('Indicator Data'!Q15&gt;BI$36,10,IF('Indicator Data'!Q15&lt;BI$37,0,10-(BI$36-'Indicator Data'!Q15)/(BI$36-BI$37)*10))),1)</f>
        <v>0.1</v>
      </c>
      <c r="BJ13" s="53">
        <f>ROUND(IF('Indicator Data'!R15=0,0,IF(LOG('Indicator Data'!R15)&gt;LOG(BJ$36),10,IF(LOG('Indicator Data'!R15)&lt;LOG(BJ$37),0,10-(LOG(BJ$36)-LOG('Indicator Data'!R15))/(LOG(BJ$36)-LOG(BJ$37))*10))),1)</f>
        <v>0.7</v>
      </c>
      <c r="BK13" s="53">
        <f t="shared" si="28"/>
        <v>0.4</v>
      </c>
      <c r="BL13" s="53">
        <f>'Indicator Data'!S15</f>
        <v>0</v>
      </c>
      <c r="BM13" s="53">
        <f>'Indicator Data'!T15</f>
        <v>0</v>
      </c>
      <c r="BN13" s="53">
        <f t="shared" si="29"/>
        <v>0</v>
      </c>
      <c r="BO13" s="164">
        <f t="shared" si="37"/>
        <v>0.3</v>
      </c>
      <c r="BP13" s="53">
        <f>IF('Indicator Data'!U15="No data","x",ROUND(IF('Indicator Data'!U15&gt;BP$36,10,IF('Indicator Data'!U15&lt;BP$37,0,10-(BP$36-'Indicator Data'!U15)/(BP$36-BP$37)*10)),1))</f>
        <v>7.2</v>
      </c>
      <c r="BQ13" s="53">
        <f>IF('Indicator Data'!V15="No data","x",ROUND(IF(LOG('Indicator Data'!V15)&gt;BQ$36,10,IF(LOG('Indicator Data'!V15)&lt;BQ$37,0,10-(BQ$36-LOG('Indicator Data'!V15))/(BQ$36-BQ$37)*10)),1))</f>
        <v>3.5</v>
      </c>
      <c r="BR13" s="164">
        <f t="shared" si="38"/>
        <v>5.7</v>
      </c>
      <c r="BS13" s="54">
        <f>IF('Indicator Data'!W15="No data", "x",'Indicator Data'!W15/'Indicator Data'!CE15)</f>
        <v>2.7136452939963314E-4</v>
      </c>
      <c r="BT13" s="53">
        <f t="shared" si="39"/>
        <v>4.5</v>
      </c>
      <c r="BU13" s="53">
        <f>IF('Indicator Data'!W15="No data","x",ROUND(IF(LOG('Indicator Data'!W15)&gt;BU$36,10,IF(LOG('Indicator Data'!W15)&lt;BU$37,0,10-(BU$36-LOG('Indicator Data'!W15))/(BU$36-BU$37)*10)),1))</f>
        <v>2.2999999999999998</v>
      </c>
      <c r="BV13" s="55">
        <f t="shared" si="40"/>
        <v>3.5</v>
      </c>
      <c r="BW13" s="56">
        <f t="shared" si="41"/>
        <v>3.5</v>
      </c>
    </row>
    <row r="14" spans="1:75" s="3" customFormat="1" x14ac:dyDescent="0.25">
      <c r="A14" s="119" t="s">
        <v>56</v>
      </c>
      <c r="B14" s="102" t="s">
        <v>55</v>
      </c>
      <c r="C14" s="53">
        <f>ROUND(IF('Indicator Data'!D16=0,0.1,IF(LOG('Indicator Data'!D16)&gt;C$36,10,IF(LOG('Indicator Data'!D16)&lt;C$37,0,10-(C$36-LOG('Indicator Data'!D16))/(C$36-C$37)*10))),1)</f>
        <v>0.3</v>
      </c>
      <c r="D14" s="53">
        <f>ROUND(IF('Indicator Data'!E16=0,0.1,IF(LOG('Indicator Data'!E16)&gt;D$36,10,IF(LOG('Indicator Data'!E16)&lt;D$37,0,10-(D$36-LOG('Indicator Data'!E16))/(D$36-D$37)*10))),1)</f>
        <v>0.1</v>
      </c>
      <c r="E14" s="53">
        <f t="shared" si="0"/>
        <v>0.2</v>
      </c>
      <c r="F14" s="53">
        <f>ROUND(IF('Indicator Data'!F16="No data",0.1,IF('Indicator Data'!F16=0,0,IF(LOG('Indicator Data'!F16)&gt;F$36,10,IF(LOG('Indicator Data'!F16)&lt;F$37,0,10-(F$36-LOG('Indicator Data'!F16))/(F$36-F$37)*10)))),1)</f>
        <v>0.1</v>
      </c>
      <c r="G14" s="53">
        <f>ROUND(IF('Indicator Data'!G16=0,0,IF(LOG('Indicator Data'!G16)&gt;G$36,10,IF(LOG('Indicator Data'!G16)&lt;G$37,0,10-(G$36-LOG('Indicator Data'!G16))/(G$36-G$37)*10))),1)</f>
        <v>0</v>
      </c>
      <c r="H14" s="53">
        <f>ROUND(IF('Indicator Data'!H16=0,0,IF(LOG('Indicator Data'!H16)&gt;H$36,10,IF(LOG('Indicator Data'!H16)&lt;H$37,0,10-(H$36-LOG('Indicator Data'!H16))/(H$36-H$37)*10))),1)</f>
        <v>3.8</v>
      </c>
      <c r="I14" s="53">
        <f>ROUND(IF('Indicator Data'!I16=0,0,IF(LOG('Indicator Data'!I16)&gt;I$36,10,IF(LOG('Indicator Data'!I16)&lt;I$37,0,10-(I$36-LOG('Indicator Data'!I16))/(I$36-I$37)*10))),1)</f>
        <v>6.1</v>
      </c>
      <c r="J14" s="53">
        <f t="shared" si="1"/>
        <v>5.0999999999999996</v>
      </c>
      <c r="K14" s="53">
        <f>ROUND(IF('Indicator Data'!J16=0,0,IF(LOG('Indicator Data'!J16)&gt;K$36,10,IF(LOG('Indicator Data'!J16)&lt;K$37,0,10-(K$36-LOG('Indicator Data'!J16))/(K$36-K$37)*10))),1)</f>
        <v>2.6</v>
      </c>
      <c r="L14" s="53">
        <f t="shared" si="2"/>
        <v>4</v>
      </c>
      <c r="M14" s="53">
        <f>ROUND(IF('Indicator Data'!K16=0,0,IF(LOG('Indicator Data'!K16)&gt;M$36,10,IF(LOG('Indicator Data'!K16)&lt;M$37,0,10-(M$36-LOG('Indicator Data'!K16))/(M$36-M$37)*10))),1)</f>
        <v>0</v>
      </c>
      <c r="N14" s="160" t="str">
        <f>IF('Indicator Data'!N16="No data","x",ROUND(IF('Indicator Data'!N16=0,0,IF(LOG('Indicator Data'!N16)&gt;N$36,10,IF(LOG('Indicator Data'!N16)&lt;N$37,0.1,10-(N$36-LOG('Indicator Data'!N16))/(N$36-N$37)*10))),1))</f>
        <v>x</v>
      </c>
      <c r="O14" s="160" t="str">
        <f>IF('Indicator Data'!O16="No data","x",ROUND(IF('Indicator Data'!O16=0,0,IF(LOG('Indicator Data'!O16)&gt;O$36,10,IF(LOG('Indicator Data'!O16)&lt;O$37,0.1,10-(O$36-LOG('Indicator Data'!O16))/(O$36-O$37)*10))),1))</f>
        <v>x</v>
      </c>
      <c r="P14" s="160" t="str">
        <f t="shared" si="30"/>
        <v>x</v>
      </c>
      <c r="Q14" s="54">
        <f>'Indicator Data'!D16/'Indicator Data'!$CE16</f>
        <v>1.1661166870600315E-4</v>
      </c>
      <c r="R14" s="54">
        <f>'Indicator Data'!E16/'Indicator Data'!$CE16</f>
        <v>0</v>
      </c>
      <c r="S14" s="54">
        <f>IF(F14=0.1,0,'Indicator Data'!F16/'Indicator Data'!$CE16)</f>
        <v>0</v>
      </c>
      <c r="T14" s="54">
        <f>'Indicator Data'!G16/'Indicator Data'!$CE16</f>
        <v>0</v>
      </c>
      <c r="U14" s="54">
        <f>'Indicator Data'!H16/'Indicator Data'!$CE16</f>
        <v>1.2631858933991538E-2</v>
      </c>
      <c r="V14" s="54">
        <f>'Indicator Data'!I16/'Indicator Data'!$CE16</f>
        <v>1.7748114581592749E-3</v>
      </c>
      <c r="W14" s="54">
        <f>'Indicator Data'!J16/'Indicator Data'!$CE16</f>
        <v>1.0114096429885905E-3</v>
      </c>
      <c r="X14" s="54">
        <f>'Indicator Data'!K16/'Indicator Data'!$CE16</f>
        <v>0</v>
      </c>
      <c r="Y14" s="54" t="str">
        <f>IF('Indicator Data'!N16="No data","x",'Indicator Data'!N16/'Indicator Data'!$CE16)</f>
        <v>x</v>
      </c>
      <c r="Z14" s="54" t="str">
        <f>IF('Indicator Data'!O16="No data","x",'Indicator Data'!O16/'Indicator Data'!$CE16)</f>
        <v>x</v>
      </c>
      <c r="AA14" s="53">
        <f t="shared" si="3"/>
        <v>0.6</v>
      </c>
      <c r="AB14" s="53">
        <f t="shared" si="4"/>
        <v>0</v>
      </c>
      <c r="AC14" s="53">
        <f t="shared" si="5"/>
        <v>0.3</v>
      </c>
      <c r="AD14" s="53">
        <f t="shared" si="6"/>
        <v>0.1</v>
      </c>
      <c r="AE14" s="53">
        <f t="shared" si="7"/>
        <v>0</v>
      </c>
      <c r="AF14" s="53">
        <f t="shared" si="8"/>
        <v>8.4</v>
      </c>
      <c r="AG14" s="53">
        <f t="shared" si="9"/>
        <v>7.1</v>
      </c>
      <c r="AH14" s="53">
        <f t="shared" si="10"/>
        <v>7.8</v>
      </c>
      <c r="AI14" s="53">
        <f t="shared" si="11"/>
        <v>2.5</v>
      </c>
      <c r="AJ14" s="53">
        <f t="shared" si="12"/>
        <v>5.8</v>
      </c>
      <c r="AK14" s="53">
        <f t="shared" si="13"/>
        <v>0</v>
      </c>
      <c r="AL14" s="53">
        <f>ROUND(IF('Indicator Data'!L16=0,0,IF('Indicator Data'!L16&gt;AL$36,10,IF('Indicator Data'!L16&lt;AL$37,0,10-(AL$36-'Indicator Data'!L16)/(AL$36-AL$37)*10))),1)</f>
        <v>1.6</v>
      </c>
      <c r="AM14" s="53" t="str">
        <f t="shared" si="31"/>
        <v>x</v>
      </c>
      <c r="AN14" s="53" t="str">
        <f t="shared" si="32"/>
        <v>x</v>
      </c>
      <c r="AO14" s="53" t="str">
        <f t="shared" si="33"/>
        <v>x</v>
      </c>
      <c r="AP14" s="53">
        <f t="shared" si="14"/>
        <v>0.5</v>
      </c>
      <c r="AQ14" s="53">
        <f t="shared" si="15"/>
        <v>0.1</v>
      </c>
      <c r="AR14" s="53">
        <f t="shared" si="16"/>
        <v>6.1</v>
      </c>
      <c r="AS14" s="53">
        <f t="shared" si="17"/>
        <v>6.6</v>
      </c>
      <c r="AT14" s="53">
        <f t="shared" si="18"/>
        <v>6.4</v>
      </c>
      <c r="AU14" s="53">
        <f t="shared" si="19"/>
        <v>2.6</v>
      </c>
      <c r="AV14" s="53">
        <f t="shared" si="20"/>
        <v>0</v>
      </c>
      <c r="AW14" s="53">
        <f t="shared" si="21"/>
        <v>0.3</v>
      </c>
      <c r="AX14" s="55">
        <f t="shared" si="22"/>
        <v>0.1</v>
      </c>
      <c r="AY14" s="53">
        <f t="shared" si="23"/>
        <v>0</v>
      </c>
      <c r="AZ14" s="202">
        <f t="shared" si="34"/>
        <v>0.2</v>
      </c>
      <c r="BA14" s="55">
        <f t="shared" si="24"/>
        <v>5</v>
      </c>
      <c r="BB14" s="53">
        <f t="shared" si="25"/>
        <v>0.8</v>
      </c>
      <c r="BC14" s="53">
        <f>IF('Indicator Data'!P16="No data","x",ROUND(IF('Indicator Data'!P16&gt;BC$36,10,IF('Indicator Data'!P16&lt;BC$37,0,10-(BC$36-'Indicator Data'!P16)/(BC$36-BC$37)*10)),1))</f>
        <v>0</v>
      </c>
      <c r="BD14" s="53">
        <f t="shared" si="26"/>
        <v>0.4</v>
      </c>
      <c r="BE14" s="53" t="str">
        <f t="shared" si="27"/>
        <v>x</v>
      </c>
      <c r="BF14" s="53">
        <f>IF('Indicator Data'!M16="No data","x", ROUND(IF('Indicator Data'!M16&gt;BF$36,0,IF('Indicator Data'!M16&lt;BF$37,10,(BF$36-'Indicator Data'!M16)/(BF$36-BF$37)*10)),1))</f>
        <v>0</v>
      </c>
      <c r="BG14" s="55">
        <f t="shared" si="35"/>
        <v>0.2</v>
      </c>
      <c r="BH14" s="56">
        <f t="shared" si="36"/>
        <v>1.7</v>
      </c>
      <c r="BI14" s="53">
        <f>ROUND(IF('Indicator Data'!Q16=0,0,IF('Indicator Data'!Q16&gt;BI$36,10,IF('Indicator Data'!Q16&lt;BI$37,0,10-(BI$36-'Indicator Data'!Q16)/(BI$36-BI$37)*10))),1)</f>
        <v>0.1</v>
      </c>
      <c r="BJ14" s="53">
        <f>ROUND(IF('Indicator Data'!R16=0,0,IF(LOG('Indicator Data'!R16)&gt;LOG(BJ$36),10,IF(LOG('Indicator Data'!R16)&lt;LOG(BJ$37),0,10-(LOG(BJ$36)-LOG('Indicator Data'!R16))/(LOG(BJ$36)-LOG(BJ$37))*10))),1)</f>
        <v>1.8</v>
      </c>
      <c r="BK14" s="53">
        <f t="shared" si="28"/>
        <v>1</v>
      </c>
      <c r="BL14" s="53">
        <f>'Indicator Data'!S16</f>
        <v>0</v>
      </c>
      <c r="BM14" s="53">
        <f>'Indicator Data'!T16</f>
        <v>0</v>
      </c>
      <c r="BN14" s="53">
        <f t="shared" si="29"/>
        <v>0</v>
      </c>
      <c r="BO14" s="164">
        <f t="shared" si="37"/>
        <v>0.7</v>
      </c>
      <c r="BP14" s="53">
        <f>IF('Indicator Data'!U16="No data","x",ROUND(IF('Indicator Data'!U16&gt;BP$36,10,IF('Indicator Data'!U16&lt;BP$37,0,10-(BP$36-'Indicator Data'!U16)/(BP$36-BP$37)*10)),1))</f>
        <v>8.5</v>
      </c>
      <c r="BQ14" s="53">
        <f>IF('Indicator Data'!V16="No data","x",ROUND(IF(LOG('Indicator Data'!V16)&gt;BQ$36,10,IF(LOG('Indicator Data'!V16)&lt;BQ$37,0,10-(BQ$36-LOG('Indicator Data'!V16))/(BQ$36-BQ$37)*10)),1))</f>
        <v>3.2</v>
      </c>
      <c r="BR14" s="164">
        <f t="shared" si="38"/>
        <v>6.6</v>
      </c>
      <c r="BS14" s="54">
        <f>IF('Indicator Data'!W16="No data", "x",'Indicator Data'!W16/'Indicator Data'!CE16)</f>
        <v>6.164887743835112E-4</v>
      </c>
      <c r="BT14" s="53">
        <f t="shared" si="39"/>
        <v>10</v>
      </c>
      <c r="BU14" s="53">
        <f>IF('Indicator Data'!W16="No data","x",ROUND(IF(LOG('Indicator Data'!W16)&gt;BU$36,10,IF(LOG('Indicator Data'!W16)&lt;BU$37,0,10-(BU$36-LOG('Indicator Data'!W16))/(BU$36-BU$37)*10)),1))</f>
        <v>2.8</v>
      </c>
      <c r="BV14" s="55">
        <f t="shared" si="40"/>
        <v>8.1</v>
      </c>
      <c r="BW14" s="56">
        <f t="shared" si="41"/>
        <v>5.9</v>
      </c>
    </row>
    <row r="15" spans="1:75" s="3" customFormat="1" x14ac:dyDescent="0.25">
      <c r="A15" s="119" t="s">
        <v>60</v>
      </c>
      <c r="B15" s="102" t="s">
        <v>59</v>
      </c>
      <c r="C15" s="53">
        <f>ROUND(IF('Indicator Data'!D17=0,0.1,IF(LOG('Indicator Data'!D17)&gt;C$36,10,IF(LOG('Indicator Data'!D17)&lt;C$37,0,10-(C$36-LOG('Indicator Data'!D17))/(C$36-C$37)*10))),1)</f>
        <v>5.7</v>
      </c>
      <c r="D15" s="53">
        <f>ROUND(IF('Indicator Data'!E17=0,0.1,IF(LOG('Indicator Data'!E17)&gt;D$36,10,IF(LOG('Indicator Data'!E17)&lt;D$37,0,10-(D$36-LOG('Indicator Data'!E17))/(D$36-D$37)*10))),1)</f>
        <v>0</v>
      </c>
      <c r="E15" s="53">
        <f t="shared" si="0"/>
        <v>3.4</v>
      </c>
      <c r="F15" s="53">
        <f>ROUND(IF('Indicator Data'!F17="No data",0.1,IF('Indicator Data'!F17=0,0,IF(LOG('Indicator Data'!F17)&gt;F$36,10,IF(LOG('Indicator Data'!F17)&lt;F$37,0,10-(F$36-LOG('Indicator Data'!F17))/(F$36-F$37)*10)))),1)</f>
        <v>0.7</v>
      </c>
      <c r="G15" s="53">
        <f>ROUND(IF('Indicator Data'!G17=0,0,IF(LOG('Indicator Data'!G17)&gt;G$36,10,IF(LOG('Indicator Data'!G17)&lt;G$37,0,10-(G$36-LOG('Indicator Data'!G17))/(G$36-G$37)*10))),1)</f>
        <v>0</v>
      </c>
      <c r="H15" s="53">
        <f>ROUND(IF('Indicator Data'!H17=0,0,IF(LOG('Indicator Data'!H17)&gt;H$36,10,IF(LOG('Indicator Data'!H17)&lt;H$37,0,10-(H$36-LOG('Indicator Data'!H17))/(H$36-H$37)*10))),1)</f>
        <v>4.9000000000000004</v>
      </c>
      <c r="I15" s="53">
        <f>ROUND(IF('Indicator Data'!I17=0,0,IF(LOG('Indicator Data'!I17)&gt;I$36,10,IF(LOG('Indicator Data'!I17)&lt;I$37,0,10-(I$36-LOG('Indicator Data'!I17))/(I$36-I$37)*10))),1)</f>
        <v>0.3</v>
      </c>
      <c r="J15" s="53">
        <f t="shared" si="1"/>
        <v>2.9</v>
      </c>
      <c r="K15" s="53">
        <f>ROUND(IF('Indicator Data'!J17=0,0,IF(LOG('Indicator Data'!J17)&gt;K$36,10,IF(LOG('Indicator Data'!J17)&lt;K$37,0,10-(K$36-LOG('Indicator Data'!J17))/(K$36-K$37)*10))),1)</f>
        <v>5.8</v>
      </c>
      <c r="L15" s="53">
        <f t="shared" si="2"/>
        <v>4.5</v>
      </c>
      <c r="M15" s="53">
        <f>ROUND(IF('Indicator Data'!K17=0,0,IF(LOG('Indicator Data'!K17)&gt;M$36,10,IF(LOG('Indicator Data'!K17)&lt;M$37,0,10-(M$36-LOG('Indicator Data'!K17))/(M$36-M$37)*10))),1)</f>
        <v>0</v>
      </c>
      <c r="N15" s="160">
        <f>IF('Indicator Data'!N17="No data","x",ROUND(IF('Indicator Data'!N17=0,0,IF(LOG('Indicator Data'!N17)&gt;N$36,10,IF(LOG('Indicator Data'!N17)&lt;N$37,0.1,10-(N$36-LOG('Indicator Data'!N17))/(N$36-N$37)*10))),1))</f>
        <v>2.2000000000000002</v>
      </c>
      <c r="O15" s="160">
        <f>IF('Indicator Data'!O17="No data","x",ROUND(IF('Indicator Data'!O17=0,0,IF(LOG('Indicator Data'!O17)&gt;O$36,10,IF(LOG('Indicator Data'!O17)&lt;O$37,0.1,10-(O$36-LOG('Indicator Data'!O17))/(O$36-O$37)*10))),1))</f>
        <v>4.5999999999999996</v>
      </c>
      <c r="P15" s="160">
        <f t="shared" si="30"/>
        <v>3.5</v>
      </c>
      <c r="Q15" s="54">
        <f>'Indicator Data'!D17/'Indicator Data'!$CE17</f>
        <v>1.3945546993167825E-3</v>
      </c>
      <c r="R15" s="54">
        <f>'Indicator Data'!E17/'Indicator Data'!$CE17</f>
        <v>2.4638557075510435E-7</v>
      </c>
      <c r="S15" s="54">
        <f>IF(F15=0.1,0,'Indicator Data'!F17/'Indicator Data'!$CE17)</f>
        <v>1.4657783832986571E-4</v>
      </c>
      <c r="T15" s="54">
        <f>'Indicator Data'!G17/'Indicator Data'!$CE17</f>
        <v>0</v>
      </c>
      <c r="U15" s="54">
        <f>'Indicator Data'!H17/'Indicator Data'!$CE17</f>
        <v>2.1564850951475908E-3</v>
      </c>
      <c r="V15" s="54">
        <f>'Indicator Data'!I17/'Indicator Data'!$CE17</f>
        <v>1.2399488716537912E-8</v>
      </c>
      <c r="W15" s="54">
        <f>'Indicator Data'!J17/'Indicator Data'!$CE17</f>
        <v>1.5870295063362967E-3</v>
      </c>
      <c r="X15" s="54">
        <f>'Indicator Data'!K17/'Indicator Data'!$CE17</f>
        <v>0</v>
      </c>
      <c r="Y15" s="54">
        <f>IF('Indicator Data'!N17="No data","x",'Indicator Data'!N17/'Indicator Data'!$CE17)</f>
        <v>5.5073174768299604E-3</v>
      </c>
      <c r="Z15" s="54">
        <f>IF('Indicator Data'!O17="No data","x",'Indicator Data'!O17/'Indicator Data'!$CE17)</f>
        <v>4.9902029742765273E-2</v>
      </c>
      <c r="AA15" s="53">
        <f t="shared" si="3"/>
        <v>7</v>
      </c>
      <c r="AB15" s="53">
        <f t="shared" si="4"/>
        <v>0</v>
      </c>
      <c r="AC15" s="53">
        <f t="shared" si="5"/>
        <v>4.4000000000000004</v>
      </c>
      <c r="AD15" s="53">
        <f t="shared" si="6"/>
        <v>0.2</v>
      </c>
      <c r="AE15" s="53">
        <f t="shared" si="7"/>
        <v>0</v>
      </c>
      <c r="AF15" s="53">
        <f t="shared" si="8"/>
        <v>1.4</v>
      </c>
      <c r="AG15" s="53">
        <f t="shared" si="9"/>
        <v>0</v>
      </c>
      <c r="AH15" s="53">
        <f t="shared" si="10"/>
        <v>0.7</v>
      </c>
      <c r="AI15" s="53">
        <f t="shared" si="11"/>
        <v>4</v>
      </c>
      <c r="AJ15" s="53">
        <f t="shared" si="12"/>
        <v>2.5</v>
      </c>
      <c r="AK15" s="53">
        <f t="shared" si="13"/>
        <v>0</v>
      </c>
      <c r="AL15" s="53">
        <f>ROUND(IF('Indicator Data'!L17=0,0,IF('Indicator Data'!L17&gt;AL$36,10,IF('Indicator Data'!L17&lt;AL$37,0,10-(AL$36-'Indicator Data'!L17)/(AL$36-AL$37)*10))),1)</f>
        <v>1.6</v>
      </c>
      <c r="AM15" s="53">
        <f t="shared" si="31"/>
        <v>0.3</v>
      </c>
      <c r="AN15" s="53">
        <f t="shared" si="32"/>
        <v>2.5</v>
      </c>
      <c r="AO15" s="53">
        <f t="shared" si="33"/>
        <v>1.5</v>
      </c>
      <c r="AP15" s="53">
        <f t="shared" si="14"/>
        <v>6.4</v>
      </c>
      <c r="AQ15" s="53">
        <f t="shared" si="15"/>
        <v>0</v>
      </c>
      <c r="AR15" s="53">
        <f t="shared" si="16"/>
        <v>3.2</v>
      </c>
      <c r="AS15" s="53">
        <f t="shared" si="17"/>
        <v>0.2</v>
      </c>
      <c r="AT15" s="53">
        <f t="shared" si="18"/>
        <v>1.8</v>
      </c>
      <c r="AU15" s="53">
        <f t="shared" si="19"/>
        <v>4.9000000000000004</v>
      </c>
      <c r="AV15" s="53">
        <f t="shared" si="20"/>
        <v>0</v>
      </c>
      <c r="AW15" s="53">
        <f t="shared" si="21"/>
        <v>3.9</v>
      </c>
      <c r="AX15" s="55">
        <f t="shared" si="22"/>
        <v>0.5</v>
      </c>
      <c r="AY15" s="53">
        <f t="shared" si="23"/>
        <v>0</v>
      </c>
      <c r="AZ15" s="202">
        <f t="shared" si="34"/>
        <v>2.2000000000000002</v>
      </c>
      <c r="BA15" s="55">
        <f t="shared" si="24"/>
        <v>3.6</v>
      </c>
      <c r="BB15" s="53">
        <f t="shared" si="25"/>
        <v>0.8</v>
      </c>
      <c r="BC15" s="53">
        <f>IF('Indicator Data'!P17="No data","x",ROUND(IF('Indicator Data'!P17&gt;BC$36,10,IF('Indicator Data'!P17&lt;BC$37,0,10-(BC$36-'Indicator Data'!P17)/(BC$36-BC$37)*10)),1))</f>
        <v>0.4</v>
      </c>
      <c r="BD15" s="53">
        <f t="shared" si="26"/>
        <v>0.6</v>
      </c>
      <c r="BE15" s="53">
        <f t="shared" si="27"/>
        <v>2.6</v>
      </c>
      <c r="BF15" s="53">
        <f>IF('Indicator Data'!M17="No data","x", ROUND(IF('Indicator Data'!M17&gt;BF$36,0,IF('Indicator Data'!M17&lt;BF$37,10,(BF$36-'Indicator Data'!M17)/(BF$36-BF$37)*10)),1))</f>
        <v>1</v>
      </c>
      <c r="BG15" s="55">
        <f t="shared" si="35"/>
        <v>1.7</v>
      </c>
      <c r="BH15" s="56">
        <f t="shared" si="36"/>
        <v>2.1</v>
      </c>
      <c r="BI15" s="53">
        <f>ROUND(IF('Indicator Data'!Q17=0,0,IF('Indicator Data'!Q17&gt;BI$36,10,IF('Indicator Data'!Q17&lt;BI$37,0,10-(BI$36-'Indicator Data'!Q17)/(BI$36-BI$37)*10))),1)</f>
        <v>0.6</v>
      </c>
      <c r="BJ15" s="53">
        <f>ROUND(IF('Indicator Data'!R17=0,0,IF(LOG('Indicator Data'!R17)&gt;LOG(BJ$36),10,IF(LOG('Indicator Data'!R17)&lt;LOG(BJ$37),0,10-(LOG(BJ$36)-LOG('Indicator Data'!R17))/(LOG(BJ$36)-LOG(BJ$37))*10))),1)</f>
        <v>0</v>
      </c>
      <c r="BK15" s="53">
        <f t="shared" si="28"/>
        <v>0.3</v>
      </c>
      <c r="BL15" s="53">
        <f>'Indicator Data'!S17</f>
        <v>0</v>
      </c>
      <c r="BM15" s="53">
        <f>'Indicator Data'!T17</f>
        <v>0</v>
      </c>
      <c r="BN15" s="53">
        <f t="shared" si="29"/>
        <v>0</v>
      </c>
      <c r="BO15" s="164">
        <f t="shared" si="37"/>
        <v>0.2</v>
      </c>
      <c r="BP15" s="53">
        <f>IF('Indicator Data'!U17="No data","x",ROUND(IF('Indicator Data'!U17&gt;BP$36,10,IF('Indicator Data'!U17&lt;BP$37,0,10-(BP$36-'Indicator Data'!U17)/(BP$36-BP$37)*10)),1))</f>
        <v>8.6</v>
      </c>
      <c r="BQ15" s="53">
        <f>IF('Indicator Data'!V17="No data","x",ROUND(IF(LOG('Indicator Data'!V17)&gt;BQ$36,10,IF(LOG('Indicator Data'!V17)&lt;BQ$37,0,10-(BQ$36-LOG('Indicator Data'!V17))/(BQ$36-BQ$37)*10)),1))</f>
        <v>5.7</v>
      </c>
      <c r="BR15" s="164">
        <f t="shared" si="38"/>
        <v>7.4</v>
      </c>
      <c r="BS15" s="54">
        <f>IF('Indicator Data'!W17="No data", "x",'Indicator Data'!W17/'Indicator Data'!CE17)</f>
        <v>9.2355069037261211E-5</v>
      </c>
      <c r="BT15" s="53">
        <f t="shared" si="39"/>
        <v>1.5</v>
      </c>
      <c r="BU15" s="53">
        <f>IF('Indicator Data'!W17="No data","x",ROUND(IF(LOG('Indicator Data'!W17)&gt;BU$36,10,IF(LOG('Indicator Data'!W17)&lt;BU$37,0,10-(BU$36-LOG('Indicator Data'!W17))/(BU$36-BU$37)*10)),1))</f>
        <v>3.7</v>
      </c>
      <c r="BV15" s="55">
        <f t="shared" si="40"/>
        <v>2.7</v>
      </c>
      <c r="BW15" s="56">
        <f t="shared" si="41"/>
        <v>4.0999999999999996</v>
      </c>
    </row>
    <row r="16" spans="1:75" s="3" customFormat="1" x14ac:dyDescent="0.25">
      <c r="A16" s="119" t="s">
        <v>9</v>
      </c>
      <c r="B16" s="102" t="s">
        <v>8</v>
      </c>
      <c r="C16" s="53">
        <f>ROUND(IF('Indicator Data'!D18=0,0.1,IF(LOG('Indicator Data'!D18)&gt;C$36,10,IF(LOG('Indicator Data'!D18)&lt;C$37,0,10-(C$36-LOG('Indicator Data'!D18))/(C$36-C$37)*10))),1)</f>
        <v>3.7</v>
      </c>
      <c r="D16" s="53">
        <f>ROUND(IF('Indicator Data'!E18=0,0.1,IF(LOG('Indicator Data'!E18)&gt;D$36,10,IF(LOG('Indicator Data'!E18)&lt;D$37,0,10-(D$36-LOG('Indicator Data'!E18))/(D$36-D$37)*10))),1)</f>
        <v>0.1</v>
      </c>
      <c r="E16" s="53">
        <f t="shared" si="0"/>
        <v>2.1</v>
      </c>
      <c r="F16" s="53">
        <f>ROUND(IF('Indicator Data'!F18="No data",0.1,IF('Indicator Data'!F18=0,0,IF(LOG('Indicator Data'!F18)&gt;F$36,10,IF(LOG('Indicator Data'!F18)&lt;F$37,0,10-(F$36-LOG('Indicator Data'!F18))/(F$36-F$37)*10)))),1)</f>
        <v>4.4000000000000004</v>
      </c>
      <c r="G16" s="53">
        <f>ROUND(IF('Indicator Data'!G18=0,0,IF(LOG('Indicator Data'!G18)&gt;G$36,10,IF(LOG('Indicator Data'!G18)&lt;G$37,0,10-(G$36-LOG('Indicator Data'!G18))/(G$36-G$37)*10))),1)</f>
        <v>2.5</v>
      </c>
      <c r="H16" s="53">
        <f>ROUND(IF('Indicator Data'!H18=0,0,IF(LOG('Indicator Data'!H18)&gt;H$36,10,IF(LOG('Indicator Data'!H18)&lt;H$37,0,10-(H$36-LOG('Indicator Data'!H18))/(H$36-H$37)*10))),1)</f>
        <v>5.3</v>
      </c>
      <c r="I16" s="53">
        <f>ROUND(IF('Indicator Data'!I18=0,0,IF(LOG('Indicator Data'!I18)&gt;I$36,10,IF(LOG('Indicator Data'!I18)&lt;I$37,0,10-(I$36-LOG('Indicator Data'!I18))/(I$36-I$37)*10))),1)</f>
        <v>6.7</v>
      </c>
      <c r="J16" s="53">
        <f t="shared" si="1"/>
        <v>6</v>
      </c>
      <c r="K16" s="53">
        <f>ROUND(IF('Indicator Data'!J18=0,0,IF(LOG('Indicator Data'!J18)&gt;K$36,10,IF(LOG('Indicator Data'!J18)&lt;K$37,0,10-(K$36-LOG('Indicator Data'!J18))/(K$36-K$37)*10))),1)</f>
        <v>6.7</v>
      </c>
      <c r="L16" s="53">
        <f t="shared" si="2"/>
        <v>6.4</v>
      </c>
      <c r="M16" s="53">
        <f>ROUND(IF('Indicator Data'!K18=0,0,IF(LOG('Indicator Data'!K18)&gt;M$36,10,IF(LOG('Indicator Data'!K18)&lt;M$37,0,10-(M$36-LOG('Indicator Data'!K18))/(M$36-M$37)*10))),1)</f>
        <v>0</v>
      </c>
      <c r="N16" s="160">
        <f>IF('Indicator Data'!N18="No data","x",ROUND(IF('Indicator Data'!N18=0,0,IF(LOG('Indicator Data'!N18)&gt;N$36,10,IF(LOG('Indicator Data'!N18)&lt;N$37,0.1,10-(N$36-LOG('Indicator Data'!N18))/(N$36-N$37)*10))),1))</f>
        <v>0.1</v>
      </c>
      <c r="O16" s="160">
        <f>IF('Indicator Data'!O18="No data","x",ROUND(IF('Indicator Data'!O18=0,0,IF(LOG('Indicator Data'!O18)&gt;O$36,10,IF(LOG('Indicator Data'!O18)&lt;O$37,0.1,10-(O$36-LOG('Indicator Data'!O18))/(O$36-O$37)*10))),1))</f>
        <v>3.9</v>
      </c>
      <c r="P16" s="160">
        <f t="shared" si="30"/>
        <v>2.2000000000000002</v>
      </c>
      <c r="Q16" s="54">
        <f>'Indicator Data'!D18/'Indicator Data'!$CE18</f>
        <v>8.6035819725430271E-4</v>
      </c>
      <c r="R16" s="54">
        <f>'Indicator Data'!E18/'Indicator Data'!$CE18</f>
        <v>0</v>
      </c>
      <c r="S16" s="54">
        <f>IF(F16=0.1,0,'Indicator Data'!F18/'Indicator Data'!$CE18)</f>
        <v>1.6379017304018771E-2</v>
      </c>
      <c r="T16" s="54">
        <f>'Indicator Data'!G18/'Indicator Data'!$CE18</f>
        <v>2.908708505455227E-7</v>
      </c>
      <c r="U16" s="54">
        <f>'Indicator Data'!H18/'Indicator Data'!$CE18</f>
        <v>1.0734291388102824E-2</v>
      </c>
      <c r="V16" s="54">
        <f>'Indicator Data'!I18/'Indicator Data'!$CE18</f>
        <v>1.3214722646812868E-3</v>
      </c>
      <c r="W16" s="54">
        <f>'Indicator Data'!J18/'Indicator Data'!$CE18</f>
        <v>1.3210937303347532E-2</v>
      </c>
      <c r="X16" s="54">
        <f>'Indicator Data'!K18/'Indicator Data'!$CE18</f>
        <v>0</v>
      </c>
      <c r="Y16" s="54">
        <f>IF('Indicator Data'!N18="No data","x",'Indicator Data'!N18/'Indicator Data'!$CE18)</f>
        <v>1.7871776297941249E-3</v>
      </c>
      <c r="Z16" s="54">
        <f>IF('Indicator Data'!O18="No data","x",'Indicator Data'!O18/'Indicator Data'!$CE18)</f>
        <v>0.10202574766394348</v>
      </c>
      <c r="AA16" s="53">
        <f t="shared" si="3"/>
        <v>4.3</v>
      </c>
      <c r="AB16" s="53">
        <f t="shared" si="4"/>
        <v>0</v>
      </c>
      <c r="AC16" s="53">
        <f t="shared" si="5"/>
        <v>2.4</v>
      </c>
      <c r="AD16" s="53">
        <f t="shared" si="6"/>
        <v>10</v>
      </c>
      <c r="AE16" s="53">
        <f t="shared" si="7"/>
        <v>1.5</v>
      </c>
      <c r="AF16" s="53">
        <f t="shared" si="8"/>
        <v>7.2</v>
      </c>
      <c r="AG16" s="53">
        <f t="shared" si="9"/>
        <v>5.3</v>
      </c>
      <c r="AH16" s="53">
        <f t="shared" si="10"/>
        <v>6.3</v>
      </c>
      <c r="AI16" s="53">
        <f t="shared" si="11"/>
        <v>10</v>
      </c>
      <c r="AJ16" s="53">
        <f t="shared" si="12"/>
        <v>8.8000000000000007</v>
      </c>
      <c r="AK16" s="53">
        <f t="shared" si="13"/>
        <v>0</v>
      </c>
      <c r="AL16" s="53">
        <f>ROUND(IF('Indicator Data'!L18=0,0,IF('Indicator Data'!L18&gt;AL$36,10,IF('Indicator Data'!L18&lt;AL$37,0,10-(AL$36-'Indicator Data'!L18)/(AL$36-AL$37)*10))),1)</f>
        <v>0</v>
      </c>
      <c r="AM16" s="53">
        <f t="shared" si="31"/>
        <v>0.1</v>
      </c>
      <c r="AN16" s="53">
        <f t="shared" si="32"/>
        <v>5.0999999999999996</v>
      </c>
      <c r="AO16" s="53">
        <f t="shared" si="33"/>
        <v>3</v>
      </c>
      <c r="AP16" s="53">
        <f t="shared" si="14"/>
        <v>4</v>
      </c>
      <c r="AQ16" s="53">
        <f t="shared" si="15"/>
        <v>0.1</v>
      </c>
      <c r="AR16" s="53">
        <f t="shared" si="16"/>
        <v>6.3</v>
      </c>
      <c r="AS16" s="53">
        <f t="shared" si="17"/>
        <v>6</v>
      </c>
      <c r="AT16" s="53">
        <f t="shared" si="18"/>
        <v>6.2</v>
      </c>
      <c r="AU16" s="53">
        <f t="shared" si="19"/>
        <v>8.4</v>
      </c>
      <c r="AV16" s="53">
        <f t="shared" si="20"/>
        <v>0</v>
      </c>
      <c r="AW16" s="53">
        <f t="shared" si="21"/>
        <v>2.2999999999999998</v>
      </c>
      <c r="AX16" s="55">
        <f t="shared" si="22"/>
        <v>8.4</v>
      </c>
      <c r="AY16" s="53">
        <f t="shared" si="23"/>
        <v>2</v>
      </c>
      <c r="AZ16" s="202">
        <f t="shared" si="34"/>
        <v>2.2000000000000002</v>
      </c>
      <c r="BA16" s="55">
        <f t="shared" si="24"/>
        <v>7.8</v>
      </c>
      <c r="BB16" s="53">
        <f t="shared" si="25"/>
        <v>0</v>
      </c>
      <c r="BC16" s="53" t="str">
        <f>IF('Indicator Data'!P18="No data","x",ROUND(IF('Indicator Data'!P18&gt;BC$36,10,IF('Indicator Data'!P18&lt;BC$37,0,10-(BC$36-'Indicator Data'!P18)/(BC$36-BC$37)*10)),1))</f>
        <v>x</v>
      </c>
      <c r="BD16" s="53">
        <f t="shared" si="26"/>
        <v>0</v>
      </c>
      <c r="BE16" s="53">
        <f t="shared" si="27"/>
        <v>2.6</v>
      </c>
      <c r="BF16" s="53">
        <f>IF('Indicator Data'!M18="No data","x", ROUND(IF('Indicator Data'!M18&gt;BF$36,0,IF('Indicator Data'!M18&lt;BF$37,10,(BF$36-'Indicator Data'!M18)/(BF$36-BF$37)*10)),1))</f>
        <v>6.2</v>
      </c>
      <c r="BG16" s="55">
        <f t="shared" si="35"/>
        <v>2.9</v>
      </c>
      <c r="BH16" s="56">
        <f t="shared" si="36"/>
        <v>6</v>
      </c>
      <c r="BI16" s="53">
        <f>ROUND(IF('Indicator Data'!Q18=0,0,IF('Indicator Data'!Q18&gt;BI$36,10,IF('Indicator Data'!Q18&lt;BI$37,0,10-(BI$36-'Indicator Data'!Q18)/(BI$36-BI$37)*10))),1)</f>
        <v>0.2</v>
      </c>
      <c r="BJ16" s="53">
        <f>ROUND(IF('Indicator Data'!R18=0,0,IF(LOG('Indicator Data'!R18)&gt;LOG(BJ$36),10,IF(LOG('Indicator Data'!R18)&lt;LOG(BJ$37),0,10-(LOG(BJ$36)-LOG('Indicator Data'!R18))/(LOG(BJ$36)-LOG(BJ$37))*10))),1)</f>
        <v>0</v>
      </c>
      <c r="BK16" s="53">
        <f t="shared" si="28"/>
        <v>0.1</v>
      </c>
      <c r="BL16" s="53">
        <f>'Indicator Data'!S18</f>
        <v>0</v>
      </c>
      <c r="BM16" s="53">
        <f>'Indicator Data'!T18</f>
        <v>0</v>
      </c>
      <c r="BN16" s="53">
        <f t="shared" si="29"/>
        <v>0</v>
      </c>
      <c r="BO16" s="164">
        <f t="shared" si="37"/>
        <v>0.1</v>
      </c>
      <c r="BP16" s="53">
        <f>IF('Indicator Data'!U18="No data","x",ROUND(IF('Indicator Data'!U18&gt;BP$36,10,IF('Indicator Data'!U18&lt;BP$37,0,10-(BP$36-'Indicator Data'!U18)/(BP$36-BP$37)*10)),1))</f>
        <v>10</v>
      </c>
      <c r="BQ16" s="53">
        <f>IF('Indicator Data'!V18="No data","x",ROUND(IF(LOG('Indicator Data'!V18)&gt;BQ$36,10,IF(LOG('Indicator Data'!V18)&lt;BQ$37,0,10-(BQ$36-LOG('Indicator Data'!V18))/(BQ$36-BQ$37)*10)),1))</f>
        <v>4.5999999999999996</v>
      </c>
      <c r="BR16" s="164">
        <f t="shared" si="38"/>
        <v>8.4</v>
      </c>
      <c r="BS16" s="54">
        <f>IF('Indicator Data'!W18="No data", "x",'Indicator Data'!W18/'Indicator Data'!CE18)</f>
        <v>1.5102909547555987E-4</v>
      </c>
      <c r="BT16" s="53">
        <f t="shared" si="39"/>
        <v>2.5</v>
      </c>
      <c r="BU16" s="53">
        <f>IF('Indicator Data'!W18="No data","x",ROUND(IF(LOG('Indicator Data'!W18)&gt;BU$36,10,IF(LOG('Indicator Data'!W18)&lt;BU$37,0,10-(BU$36-LOG('Indicator Data'!W18))/(BU$36-BU$37)*10)),1))</f>
        <v>2.4</v>
      </c>
      <c r="BV16" s="55">
        <f t="shared" si="40"/>
        <v>2.5</v>
      </c>
      <c r="BW16" s="56">
        <f t="shared" si="41"/>
        <v>4.8</v>
      </c>
    </row>
    <row r="17" spans="1:75" s="3" customFormat="1" x14ac:dyDescent="0.25">
      <c r="A17" s="119" t="s">
        <v>18</v>
      </c>
      <c r="B17" s="102" t="s">
        <v>17</v>
      </c>
      <c r="C17" s="53">
        <f>ROUND(IF('Indicator Data'!D19=0,0.1,IF(LOG('Indicator Data'!D19)&gt;C$36,10,IF(LOG('Indicator Data'!D19)&lt;C$37,0,10-(C$36-LOG('Indicator Data'!D19))/(C$36-C$37)*10))),1)</f>
        <v>7.5</v>
      </c>
      <c r="D17" s="53">
        <f>ROUND(IF('Indicator Data'!E19=0,0.1,IF(LOG('Indicator Data'!E19)&gt;D$36,10,IF(LOG('Indicator Data'!E19)&lt;D$37,0,10-(D$36-LOG('Indicator Data'!E19))/(D$36-D$37)*10))),1)</f>
        <v>10</v>
      </c>
      <c r="E17" s="53">
        <f t="shared" si="0"/>
        <v>9.1</v>
      </c>
      <c r="F17" s="53">
        <f>ROUND(IF('Indicator Data'!F19="No data",0.1,IF('Indicator Data'!F19=0,0,IF(LOG('Indicator Data'!F19)&gt;F$36,10,IF(LOG('Indicator Data'!F19)&lt;F$37,0,10-(F$36-LOG('Indicator Data'!F19))/(F$36-F$37)*10)))),1)</f>
        <v>5.0999999999999996</v>
      </c>
      <c r="G17" s="53">
        <f>ROUND(IF('Indicator Data'!G19=0,0,IF(LOG('Indicator Data'!G19)&gt;G$36,10,IF(LOG('Indicator Data'!G19)&lt;G$37,0,10-(G$36-LOG('Indicator Data'!G19))/(G$36-G$37)*10))),1)</f>
        <v>10</v>
      </c>
      <c r="H17" s="53">
        <f>ROUND(IF('Indicator Data'!H19=0,0,IF(LOG('Indicator Data'!H19)&gt;H$36,10,IF(LOG('Indicator Data'!H19)&lt;H$37,0,10-(H$36-LOG('Indicator Data'!H19))/(H$36-H$37)*10))),1)</f>
        <v>4.5</v>
      </c>
      <c r="I17" s="53">
        <f>ROUND(IF('Indicator Data'!I19=0,0,IF(LOG('Indicator Data'!I19)&gt;I$36,10,IF(LOG('Indicator Data'!I19)&lt;I$37,0,10-(I$36-LOG('Indicator Data'!I19))/(I$36-I$37)*10))),1)</f>
        <v>0</v>
      </c>
      <c r="J17" s="53">
        <f t="shared" si="1"/>
        <v>2.5</v>
      </c>
      <c r="K17" s="53">
        <f>ROUND(IF('Indicator Data'!J19=0,0,IF(LOG('Indicator Data'!J19)&gt;K$36,10,IF(LOG('Indicator Data'!J19)&lt;K$37,0,10-(K$36-LOG('Indicator Data'!J19))/(K$36-K$37)*10))),1)</f>
        <v>5.7</v>
      </c>
      <c r="L17" s="53">
        <f t="shared" si="2"/>
        <v>4.3</v>
      </c>
      <c r="M17" s="53">
        <f>ROUND(IF('Indicator Data'!K19=0,0,IF(LOG('Indicator Data'!K19)&gt;M$36,10,IF(LOG('Indicator Data'!K19)&lt;M$37,0,10-(M$36-LOG('Indicator Data'!K19))/(M$36-M$37)*10))),1)</f>
        <v>0</v>
      </c>
      <c r="N17" s="160">
        <f>IF('Indicator Data'!N19="No data","x",ROUND(IF('Indicator Data'!N19=0,0,IF(LOG('Indicator Data'!N19)&gt;N$36,10,IF(LOG('Indicator Data'!N19)&lt;N$37,0.1,10-(N$36-LOG('Indicator Data'!N19))/(N$36-N$37)*10))),1))</f>
        <v>5.7</v>
      </c>
      <c r="O17" s="160">
        <f>IF('Indicator Data'!O19="No data","x",ROUND(IF('Indicator Data'!O19=0,0,IF(LOG('Indicator Data'!O19)&gt;O$36,10,IF(LOG('Indicator Data'!O19)&lt;O$37,0.1,10-(O$36-LOG('Indicator Data'!O19))/(O$36-O$37)*10))),1))</f>
        <v>7.9</v>
      </c>
      <c r="P17" s="160">
        <f t="shared" si="30"/>
        <v>6.9</v>
      </c>
      <c r="Q17" s="54">
        <f>'Indicator Data'!D19/'Indicator Data'!$CE19</f>
        <v>2.0388094350098501E-3</v>
      </c>
      <c r="R17" s="54">
        <f>'Indicator Data'!E19/'Indicator Data'!$CE19</f>
        <v>2.0302893075673585E-3</v>
      </c>
      <c r="S17" s="54">
        <f>IF(F17=0.1,0,'Indicator Data'!F19/'Indicator Data'!$CE19)</f>
        <v>2.2888737195937191E-3</v>
      </c>
      <c r="T17" s="54">
        <f>'Indicator Data'!G19/'Indicator Data'!$CE19</f>
        <v>5.9030368143029247E-5</v>
      </c>
      <c r="U17" s="54">
        <f>'Indicator Data'!H19/'Indicator Data'!$CE19</f>
        <v>4.8181079087894734E-4</v>
      </c>
      <c r="V17" s="54">
        <f>'Indicator Data'!I19/'Indicator Data'!$CE19</f>
        <v>0</v>
      </c>
      <c r="W17" s="54">
        <f>'Indicator Data'!J19/'Indicator Data'!$CE19</f>
        <v>4.0197427772100921E-4</v>
      </c>
      <c r="X17" s="54">
        <f>'Indicator Data'!K19/'Indicator Data'!$CE19</f>
        <v>0</v>
      </c>
      <c r="Y17" s="54">
        <f>IF('Indicator Data'!N19="No data","x",'Indicator Data'!N19/'Indicator Data'!$CE19)</f>
        <v>4.0510109635360045E-2</v>
      </c>
      <c r="Z17" s="54">
        <f>IF('Indicator Data'!O19="No data","x",'Indicator Data'!O19/'Indicator Data'!$CE19)</f>
        <v>0.30876298141382341</v>
      </c>
      <c r="AA17" s="53">
        <f t="shared" si="3"/>
        <v>10</v>
      </c>
      <c r="AB17" s="53">
        <f t="shared" si="4"/>
        <v>10</v>
      </c>
      <c r="AC17" s="53">
        <f t="shared" si="5"/>
        <v>10</v>
      </c>
      <c r="AD17" s="53">
        <f t="shared" si="6"/>
        <v>3.3</v>
      </c>
      <c r="AE17" s="53">
        <f t="shared" si="7"/>
        <v>9.1999999999999993</v>
      </c>
      <c r="AF17" s="53">
        <f t="shared" si="8"/>
        <v>0.3</v>
      </c>
      <c r="AG17" s="53">
        <f t="shared" si="9"/>
        <v>0</v>
      </c>
      <c r="AH17" s="53">
        <f t="shared" si="10"/>
        <v>0.2</v>
      </c>
      <c r="AI17" s="53">
        <f t="shared" si="11"/>
        <v>1</v>
      </c>
      <c r="AJ17" s="53">
        <f t="shared" si="12"/>
        <v>0.6</v>
      </c>
      <c r="AK17" s="53">
        <f t="shared" si="13"/>
        <v>0</v>
      </c>
      <c r="AL17" s="53">
        <f>ROUND(IF('Indicator Data'!L19=0,0,IF('Indicator Data'!L19&gt;AL$36,10,IF('Indicator Data'!L19&lt;AL$37,0,10-(AL$36-'Indicator Data'!L19)/(AL$36-AL$37)*10))),1)</f>
        <v>4.7</v>
      </c>
      <c r="AM17" s="53">
        <f t="shared" si="31"/>
        <v>2</v>
      </c>
      <c r="AN17" s="53">
        <f t="shared" si="32"/>
        <v>10</v>
      </c>
      <c r="AO17" s="53">
        <f t="shared" si="33"/>
        <v>7.9</v>
      </c>
      <c r="AP17" s="53">
        <f t="shared" si="14"/>
        <v>8.8000000000000007</v>
      </c>
      <c r="AQ17" s="53">
        <f t="shared" si="15"/>
        <v>10</v>
      </c>
      <c r="AR17" s="53">
        <f t="shared" si="16"/>
        <v>2.4</v>
      </c>
      <c r="AS17" s="53">
        <f t="shared" si="17"/>
        <v>0</v>
      </c>
      <c r="AT17" s="53">
        <f t="shared" si="18"/>
        <v>1.3</v>
      </c>
      <c r="AU17" s="53">
        <f t="shared" si="19"/>
        <v>3.4</v>
      </c>
      <c r="AV17" s="53">
        <f t="shared" si="20"/>
        <v>0</v>
      </c>
      <c r="AW17" s="53">
        <f t="shared" si="21"/>
        <v>9.6</v>
      </c>
      <c r="AX17" s="55">
        <f t="shared" si="22"/>
        <v>4.3</v>
      </c>
      <c r="AY17" s="53">
        <f t="shared" si="23"/>
        <v>9.6999999999999993</v>
      </c>
      <c r="AZ17" s="202">
        <f t="shared" si="34"/>
        <v>9.6999999999999993</v>
      </c>
      <c r="BA17" s="55">
        <f t="shared" si="24"/>
        <v>2.6</v>
      </c>
      <c r="BB17" s="53">
        <f t="shared" si="25"/>
        <v>2.4</v>
      </c>
      <c r="BC17" s="53">
        <f>IF('Indicator Data'!P19="No data","x",ROUND(IF('Indicator Data'!P19&gt;BC$36,10,IF('Indicator Data'!P19&lt;BC$37,0,10-(BC$36-'Indicator Data'!P19)/(BC$36-BC$37)*10)),1))</f>
        <v>1.2</v>
      </c>
      <c r="BD17" s="53">
        <f t="shared" si="26"/>
        <v>1.8</v>
      </c>
      <c r="BE17" s="53">
        <f t="shared" si="27"/>
        <v>7.4</v>
      </c>
      <c r="BF17" s="53">
        <f>IF('Indicator Data'!M19="No data","x", ROUND(IF('Indicator Data'!M19&gt;BF$36,0,IF('Indicator Data'!M19&lt;BF$37,10,(BF$36-'Indicator Data'!M19)/(BF$36-BF$37)*10)),1))</f>
        <v>0</v>
      </c>
      <c r="BG17" s="55">
        <f t="shared" si="35"/>
        <v>4.2</v>
      </c>
      <c r="BH17" s="56">
        <f t="shared" si="36"/>
        <v>6.2</v>
      </c>
      <c r="BI17" s="53">
        <f>ROUND(IF('Indicator Data'!Q19=0,0,IF('Indicator Data'!Q19&gt;BI$36,10,IF('Indicator Data'!Q19&lt;BI$37,0,10-(BI$36-'Indicator Data'!Q19)/(BI$36-BI$37)*10))),1)</f>
        <v>0.2</v>
      </c>
      <c r="BJ17" s="53">
        <f>ROUND(IF('Indicator Data'!R19=0,0,IF(LOG('Indicator Data'!R19)&gt;LOG(BJ$36),10,IF(LOG('Indicator Data'!R19)&lt;LOG(BJ$37),0,10-(LOG(BJ$36)-LOG('Indicator Data'!R19))/(LOG(BJ$36)-LOG(BJ$37))*10))),1)</f>
        <v>0</v>
      </c>
      <c r="BK17" s="53">
        <f t="shared" si="28"/>
        <v>0.1</v>
      </c>
      <c r="BL17" s="53">
        <f>'Indicator Data'!S19</f>
        <v>0</v>
      </c>
      <c r="BM17" s="53">
        <f>'Indicator Data'!T19</f>
        <v>0</v>
      </c>
      <c r="BN17" s="53">
        <f t="shared" si="29"/>
        <v>0</v>
      </c>
      <c r="BO17" s="164">
        <f t="shared" si="37"/>
        <v>0.1</v>
      </c>
      <c r="BP17" s="53">
        <f>IF('Indicator Data'!U19="No data","x",ROUND(IF('Indicator Data'!U19&gt;BP$36,10,IF('Indicator Data'!U19&lt;BP$37,0,10-(BP$36-'Indicator Data'!U19)/(BP$36-BP$37)*10)),1))</f>
        <v>3.3</v>
      </c>
      <c r="BQ17" s="53">
        <f>IF('Indicator Data'!V19="No data","x",ROUND(IF(LOG('Indicator Data'!V19)&gt;BQ$36,10,IF(LOG('Indicator Data'!V19)&lt;BQ$37,0,10-(BQ$36-LOG('Indicator Data'!V19))/(BQ$36-BQ$37)*10)),1))</f>
        <v>6</v>
      </c>
      <c r="BR17" s="164">
        <f t="shared" si="38"/>
        <v>4.8</v>
      </c>
      <c r="BS17" s="54">
        <f>IF('Indicator Data'!W19="No data", "x",'Indicator Data'!W19/'Indicator Data'!CE19)</f>
        <v>1.3392878629757846E-5</v>
      </c>
      <c r="BT17" s="53">
        <f t="shared" si="39"/>
        <v>0.2</v>
      </c>
      <c r="BU17" s="53">
        <f>IF('Indicator Data'!W19="No data","x",ROUND(IF(LOG('Indicator Data'!W19)&gt;BU$36,10,IF(LOG('Indicator Data'!W19)&lt;BU$37,0,10-(BU$36-LOG('Indicator Data'!W19))/(BU$36-BU$37)*10)),1))</f>
        <v>2.7</v>
      </c>
      <c r="BV17" s="55">
        <f>IF(AND(BT17="x", BU17="x"), "x", ROUND((10-GEOMEAN(((10-BT17)/10*9+1),((10-BU17)/10*9+1)))/9*10,1))</f>
        <v>1.5</v>
      </c>
      <c r="BW17" s="56">
        <f t="shared" si="41"/>
        <v>2.4</v>
      </c>
    </row>
    <row r="18" spans="1:75" s="3" customFormat="1" x14ac:dyDescent="0.25">
      <c r="A18" s="119" t="s">
        <v>28</v>
      </c>
      <c r="B18" s="102" t="s">
        <v>27</v>
      </c>
      <c r="C18" s="53">
        <f>ROUND(IF('Indicator Data'!D20=0,0.1,IF(LOG('Indicator Data'!D20)&gt;C$36,10,IF(LOG('Indicator Data'!D20)&lt;C$37,0,10-(C$36-LOG('Indicator Data'!D20))/(C$36-C$37)*10))),1)</f>
        <v>7.7</v>
      </c>
      <c r="D18" s="53">
        <f>ROUND(IF('Indicator Data'!E20=0,0.1,IF(LOG('Indicator Data'!E20)&gt;D$36,10,IF(LOG('Indicator Data'!E20)&lt;D$37,0,10-(D$36-LOG('Indicator Data'!E20))/(D$36-D$37)*10))),1)</f>
        <v>9</v>
      </c>
      <c r="E18" s="53">
        <f t="shared" si="0"/>
        <v>8.4</v>
      </c>
      <c r="F18" s="53">
        <f>ROUND(IF('Indicator Data'!F20="No data",0.1,IF('Indicator Data'!F20=0,0,IF(LOG('Indicator Data'!F20)&gt;F$36,10,IF(LOG('Indicator Data'!F20)&lt;F$37,0,10-(F$36-LOG('Indicator Data'!F20))/(F$36-F$37)*10)))),1)</f>
        <v>5.0999999999999996</v>
      </c>
      <c r="G18" s="53">
        <f>ROUND(IF('Indicator Data'!G20=0,0,IF(LOG('Indicator Data'!G20)&gt;G$36,10,IF(LOG('Indicator Data'!G20)&lt;G$37,0,10-(G$36-LOG('Indicator Data'!G20))/(G$36-G$37)*10))),1)</f>
        <v>10</v>
      </c>
      <c r="H18" s="53">
        <f>ROUND(IF('Indicator Data'!H20=0,0,IF(LOG('Indicator Data'!H20)&gt;H$36,10,IF(LOG('Indicator Data'!H20)&lt;H$37,0,10-(H$36-LOG('Indicator Data'!H20))/(H$36-H$37)*10))),1)</f>
        <v>8.5</v>
      </c>
      <c r="I18" s="53">
        <f>ROUND(IF('Indicator Data'!I20=0,0,IF(LOG('Indicator Data'!I20)&gt;I$36,10,IF(LOG('Indicator Data'!I20)&lt;I$37,0,10-(I$36-LOG('Indicator Data'!I20))/(I$36-I$37)*10))),1)</f>
        <v>7.1</v>
      </c>
      <c r="J18" s="53">
        <f t="shared" si="1"/>
        <v>7.9</v>
      </c>
      <c r="K18" s="53">
        <f>ROUND(IF('Indicator Data'!J20=0,0,IF(LOG('Indicator Data'!J20)&gt;K$36,10,IF(LOG('Indicator Data'!J20)&lt;K$37,0,10-(K$36-LOG('Indicator Data'!J20))/(K$36-K$37)*10))),1)</f>
        <v>5.6</v>
      </c>
      <c r="L18" s="53">
        <f t="shared" si="2"/>
        <v>6.9</v>
      </c>
      <c r="M18" s="53">
        <f>ROUND(IF('Indicator Data'!K20=0,0,IF(LOG('Indicator Data'!K20)&gt;M$36,10,IF(LOG('Indicator Data'!K20)&lt;M$37,0,10-(M$36-LOG('Indicator Data'!K20))/(M$36-M$37)*10))),1)</f>
        <v>8.6</v>
      </c>
      <c r="N18" s="160">
        <f>IF('Indicator Data'!N20="No data","x",ROUND(IF('Indicator Data'!N20=0,0,IF(LOG('Indicator Data'!N20)&gt;N$36,10,IF(LOG('Indicator Data'!N20)&lt;N$37,0.1,10-(N$36-LOG('Indicator Data'!N20))/(N$36-N$37)*10))),1))</f>
        <v>6.5</v>
      </c>
      <c r="O18" s="160">
        <f>IF('Indicator Data'!O20="No data","x",ROUND(IF('Indicator Data'!O20=0,0,IF(LOG('Indicator Data'!O20)&gt;O$36,10,IF(LOG('Indicator Data'!O20)&lt;O$37,0.1,10-(O$36-LOG('Indicator Data'!O20))/(O$36-O$37)*10))),1))</f>
        <v>8</v>
      </c>
      <c r="P18" s="160">
        <f t="shared" si="30"/>
        <v>7.3</v>
      </c>
      <c r="Q18" s="54">
        <f>'Indicator Data'!D20/'Indicator Data'!$CE20</f>
        <v>1.9180034483946568E-3</v>
      </c>
      <c r="R18" s="54">
        <f>'Indicator Data'!E20/'Indicator Data'!$CE20</f>
        <v>8.0794770192051362E-4</v>
      </c>
      <c r="S18" s="54">
        <f>IF(F18=0.1,0,'Indicator Data'!F20/'Indicator Data'!$CE20)</f>
        <v>1.7630282596272787E-3</v>
      </c>
      <c r="T18" s="54">
        <f>'Indicator Data'!G20/'Indicator Data'!$CE20</f>
        <v>3.5022979955340701E-5</v>
      </c>
      <c r="U18" s="54">
        <f>'Indicator Data'!H20/'Indicator Data'!$CE20</f>
        <v>5.9800319236757585E-3</v>
      </c>
      <c r="V18" s="54">
        <f>'Indicator Data'!I20/'Indicator Data'!$CE20</f>
        <v>1.4223765441919765E-4</v>
      </c>
      <c r="W18" s="54">
        <f>'Indicator Data'!J20/'Indicator Data'!$CE20</f>
        <v>2.9430506432636983E-4</v>
      </c>
      <c r="X18" s="54">
        <f>'Indicator Data'!K20/'Indicator Data'!$CE20</f>
        <v>4.6012262411081811E-3</v>
      </c>
      <c r="Y18" s="54">
        <f>IF('Indicator Data'!N20="No data","x",'Indicator Data'!N20/'Indicator Data'!$CE20)</f>
        <v>6.7017248749734359E-2</v>
      </c>
      <c r="Z18" s="54">
        <f>IF('Indicator Data'!O20="No data","x",'Indicator Data'!O20/'Indicator Data'!$CE20)</f>
        <v>0.25101002028465924</v>
      </c>
      <c r="AA18" s="53">
        <f t="shared" si="3"/>
        <v>9.6</v>
      </c>
      <c r="AB18" s="53">
        <f t="shared" si="4"/>
        <v>10</v>
      </c>
      <c r="AC18" s="53">
        <f t="shared" si="5"/>
        <v>9.8000000000000007</v>
      </c>
      <c r="AD18" s="53">
        <f t="shared" si="6"/>
        <v>2.5</v>
      </c>
      <c r="AE18" s="53">
        <f t="shared" si="7"/>
        <v>8.5</v>
      </c>
      <c r="AF18" s="53">
        <f t="shared" si="8"/>
        <v>4</v>
      </c>
      <c r="AG18" s="53">
        <f t="shared" si="9"/>
        <v>0.6</v>
      </c>
      <c r="AH18" s="53">
        <f t="shared" si="10"/>
        <v>2.5</v>
      </c>
      <c r="AI18" s="53">
        <f t="shared" si="11"/>
        <v>0.7</v>
      </c>
      <c r="AJ18" s="53">
        <f t="shared" si="12"/>
        <v>1.6</v>
      </c>
      <c r="AK18" s="53">
        <f t="shared" si="13"/>
        <v>6.6</v>
      </c>
      <c r="AL18" s="53">
        <f>ROUND(IF('Indicator Data'!L20=0,0,IF('Indicator Data'!L20&gt;AL$36,10,IF('Indicator Data'!L20&lt;AL$37,0,10-(AL$36-'Indicator Data'!L20)/(AL$36-AL$37)*10))),1)</f>
        <v>7.8</v>
      </c>
      <c r="AM18" s="53">
        <f t="shared" si="31"/>
        <v>3.4</v>
      </c>
      <c r="AN18" s="53">
        <f t="shared" si="32"/>
        <v>10</v>
      </c>
      <c r="AO18" s="53">
        <f t="shared" si="33"/>
        <v>8.1999999999999993</v>
      </c>
      <c r="AP18" s="53">
        <f t="shared" si="14"/>
        <v>8.6999999999999993</v>
      </c>
      <c r="AQ18" s="53">
        <f t="shared" si="15"/>
        <v>9.5</v>
      </c>
      <c r="AR18" s="53">
        <f t="shared" si="16"/>
        <v>6.3</v>
      </c>
      <c r="AS18" s="53">
        <f t="shared" si="17"/>
        <v>3.9</v>
      </c>
      <c r="AT18" s="53">
        <f t="shared" si="18"/>
        <v>5.2</v>
      </c>
      <c r="AU18" s="53">
        <f t="shared" si="19"/>
        <v>3.2</v>
      </c>
      <c r="AV18" s="53">
        <f t="shared" si="20"/>
        <v>7.7</v>
      </c>
      <c r="AW18" s="53">
        <f t="shared" si="21"/>
        <v>9.1999999999999993</v>
      </c>
      <c r="AX18" s="55">
        <f t="shared" si="22"/>
        <v>3.9</v>
      </c>
      <c r="AY18" s="53">
        <f t="shared" si="23"/>
        <v>9.4</v>
      </c>
      <c r="AZ18" s="202">
        <f t="shared" si="34"/>
        <v>9.3000000000000007</v>
      </c>
      <c r="BA18" s="55">
        <f t="shared" si="24"/>
        <v>4.8</v>
      </c>
      <c r="BB18" s="53">
        <f t="shared" si="25"/>
        <v>7.8</v>
      </c>
      <c r="BC18" s="53" t="str">
        <f>IF('Indicator Data'!P20="No data","x",ROUND(IF('Indicator Data'!P20&gt;BC$36,10,IF('Indicator Data'!P20&lt;BC$37,0,10-(BC$36-'Indicator Data'!P20)/(BC$36-BC$37)*10)),1))</f>
        <v>x</v>
      </c>
      <c r="BD18" s="53">
        <f t="shared" si="26"/>
        <v>7.8</v>
      </c>
      <c r="BE18" s="53">
        <f t="shared" si="27"/>
        <v>7.8</v>
      </c>
      <c r="BF18" s="53">
        <f>IF('Indicator Data'!M20="No data","x", ROUND(IF('Indicator Data'!M20&gt;BF$36,0,IF('Indicator Data'!M20&lt;BF$37,10,(BF$36-'Indicator Data'!M20)/(BF$36-BF$37)*10)),1))</f>
        <v>10</v>
      </c>
      <c r="BG18" s="55">
        <f t="shared" si="35"/>
        <v>8.4</v>
      </c>
      <c r="BH18" s="56">
        <f t="shared" si="36"/>
        <v>7.2</v>
      </c>
      <c r="BI18" s="53">
        <f>ROUND(IF('Indicator Data'!Q20=0,0,IF('Indicator Data'!Q20&gt;BI$36,10,IF('Indicator Data'!Q20&lt;BI$37,0,10-(BI$36-'Indicator Data'!Q20)/(BI$36-BI$37)*10))),1)</f>
        <v>8.3000000000000007</v>
      </c>
      <c r="BJ18" s="53">
        <f>ROUND(IF('Indicator Data'!R20=0,0,IF(LOG('Indicator Data'!R20)&gt;LOG(BJ$36),10,IF(LOG('Indicator Data'!R20)&lt;LOG(BJ$37),0,10-(LOG(BJ$36)-LOG('Indicator Data'!R20))/(LOG(BJ$36)-LOG(BJ$37))*10))),1)</f>
        <v>9.8000000000000007</v>
      </c>
      <c r="BK18" s="53">
        <f t="shared" si="28"/>
        <v>9.1999999999999993</v>
      </c>
      <c r="BL18" s="53">
        <f>'Indicator Data'!S20</f>
        <v>0</v>
      </c>
      <c r="BM18" s="53">
        <f>'Indicator Data'!T20</f>
        <v>4</v>
      </c>
      <c r="BN18" s="53">
        <f t="shared" si="29"/>
        <v>7</v>
      </c>
      <c r="BO18" s="164">
        <f t="shared" si="37"/>
        <v>7</v>
      </c>
      <c r="BP18" s="53">
        <f>IF('Indicator Data'!U20="No data","x",ROUND(IF('Indicator Data'!U20&gt;BP$36,10,IF('Indicator Data'!U20&lt;BP$37,0,10-(BP$36-'Indicator Data'!U20)/(BP$36-BP$37)*10)),1))</f>
        <v>10</v>
      </c>
      <c r="BQ18" s="53">
        <f>IF('Indicator Data'!V20="No data","x",ROUND(IF(LOG('Indicator Data'!V20)&gt;BQ$36,10,IF(LOG('Indicator Data'!V20)&lt;BQ$37,0,10-(BQ$36-LOG('Indicator Data'!V20))/(BQ$36-BQ$37)*10)),1))</f>
        <v>8</v>
      </c>
      <c r="BR18" s="164">
        <f t="shared" si="38"/>
        <v>9.3000000000000007</v>
      </c>
      <c r="BS18" s="54">
        <f>IF('Indicator Data'!W20="No data", "x",'Indicator Data'!W20/'Indicator Data'!CE20)</f>
        <v>1.9165641036295944E-3</v>
      </c>
      <c r="BT18" s="53">
        <f t="shared" si="39"/>
        <v>10</v>
      </c>
      <c r="BU18" s="53">
        <f>IF('Indicator Data'!W20="No data","x",ROUND(IF(LOG('Indicator Data'!W20)&gt;BU$36,10,IF(LOG('Indicator Data'!W20)&lt;BU$37,0,10-(BU$36-LOG('Indicator Data'!W20))/(BU$36-BU$37)*10)),1))</f>
        <v>10</v>
      </c>
      <c r="BV18" s="55">
        <f t="shared" si="40"/>
        <v>10</v>
      </c>
      <c r="BW18" s="56">
        <f t="shared" si="41"/>
        <v>9.1</v>
      </c>
    </row>
    <row r="19" spans="1:75" s="3" customFormat="1" x14ac:dyDescent="0.25">
      <c r="A19" s="119" t="s">
        <v>32</v>
      </c>
      <c r="B19" s="102" t="s">
        <v>31</v>
      </c>
      <c r="C19" s="53">
        <f>ROUND(IF('Indicator Data'!D21=0,0.1,IF(LOG('Indicator Data'!D21)&gt;C$36,10,IF(LOG('Indicator Data'!D21)&lt;C$37,0,10-(C$36-LOG('Indicator Data'!D21))/(C$36-C$37)*10))),1)</f>
        <v>8.8000000000000007</v>
      </c>
      <c r="D19" s="53">
        <f>ROUND(IF('Indicator Data'!E21=0,0.1,IF(LOG('Indicator Data'!E21)&gt;D$36,10,IF(LOG('Indicator Data'!E21)&lt;D$37,0,10-(D$36-LOG('Indicator Data'!E21))/(D$36-D$37)*10))),1)</f>
        <v>10</v>
      </c>
      <c r="E19" s="53">
        <f t="shared" si="0"/>
        <v>9.5</v>
      </c>
      <c r="F19" s="53">
        <f>ROUND(IF('Indicator Data'!F21="No data",0.1,IF('Indicator Data'!F21=0,0,IF(LOG('Indicator Data'!F21)&gt;F$36,10,IF(LOG('Indicator Data'!F21)&lt;F$37,0,10-(F$36-LOG('Indicator Data'!F21))/(F$36-F$37)*10)))),1)</f>
        <v>7.2</v>
      </c>
      <c r="G19" s="53">
        <f>ROUND(IF('Indicator Data'!G21=0,0,IF(LOG('Indicator Data'!G21)&gt;G$36,10,IF(LOG('Indicator Data'!G21)&lt;G$37,0,10-(G$36-LOG('Indicator Data'!G21))/(G$36-G$37)*10))),1)</f>
        <v>10</v>
      </c>
      <c r="H19" s="53">
        <f>ROUND(IF('Indicator Data'!H21=0,0,IF(LOG('Indicator Data'!H21)&gt;H$36,10,IF(LOG('Indicator Data'!H21)&lt;H$37,0,10-(H$36-LOG('Indicator Data'!H21))/(H$36-H$37)*10))),1)</f>
        <v>10</v>
      </c>
      <c r="I19" s="53">
        <f>ROUND(IF('Indicator Data'!I21=0,0,IF(LOG('Indicator Data'!I21)&gt;I$36,10,IF(LOG('Indicator Data'!I21)&lt;I$37,0,10-(I$36-LOG('Indicator Data'!I21))/(I$36-I$37)*10))),1)</f>
        <v>8.5</v>
      </c>
      <c r="J19" s="53">
        <f t="shared" si="1"/>
        <v>9.4</v>
      </c>
      <c r="K19" s="53">
        <f>ROUND(IF('Indicator Data'!J21=0,0,IF(LOG('Indicator Data'!J21)&gt;K$36,10,IF(LOG('Indicator Data'!J21)&lt;K$37,0,10-(K$36-LOG('Indicator Data'!J21))/(K$36-K$37)*10))),1)</f>
        <v>5.8</v>
      </c>
      <c r="L19" s="53">
        <f t="shared" si="2"/>
        <v>8.1</v>
      </c>
      <c r="M19" s="53">
        <f>ROUND(IF('Indicator Data'!K21=0,0,IF(LOG('Indicator Data'!K21)&gt;M$36,10,IF(LOG('Indicator Data'!K21)&lt;M$37,0,10-(M$36-LOG('Indicator Data'!K21))/(M$36-M$37)*10))),1)</f>
        <v>10</v>
      </c>
      <c r="N19" s="160">
        <f>IF('Indicator Data'!N21="No data","x",ROUND(IF('Indicator Data'!N21=0,0,IF(LOG('Indicator Data'!N21)&gt;N$36,10,IF(LOG('Indicator Data'!N21)&lt;N$37,0.1,10-(N$36-LOG('Indicator Data'!N21))/(N$36-N$37)*10))),1))</f>
        <v>8</v>
      </c>
      <c r="O19" s="160">
        <f>IF('Indicator Data'!O21="No data","x",ROUND(IF('Indicator Data'!O21=0,0,IF(LOG('Indicator Data'!O21)&gt;O$36,10,IF(LOG('Indicator Data'!O21)&lt;O$37,0.1,10-(O$36-LOG('Indicator Data'!O21))/(O$36-O$37)*10))),1))</f>
        <v>9.1</v>
      </c>
      <c r="P19" s="160">
        <f t="shared" si="30"/>
        <v>8.6</v>
      </c>
      <c r="Q19" s="54">
        <f>'Indicator Data'!D21/'Indicator Data'!$CE21</f>
        <v>2.0571244788114575E-3</v>
      </c>
      <c r="R19" s="54">
        <f>'Indicator Data'!E21/'Indicator Data'!$CE21</f>
        <v>9.8092349501644588E-4</v>
      </c>
      <c r="S19" s="54">
        <f>IF(F19=0.1,0,'Indicator Data'!F21/'Indicator Data'!$CE21)</f>
        <v>4.6554078027888877E-3</v>
      </c>
      <c r="T19" s="54">
        <f>'Indicator Data'!G21/'Indicator Data'!$CE21</f>
        <v>1.0478631610381244E-5</v>
      </c>
      <c r="U19" s="54">
        <f>'Indicator Data'!H21/'Indicator Data'!$CE21</f>
        <v>6.672090087243206E-3</v>
      </c>
      <c r="V19" s="54">
        <f>'Indicator Data'!I21/'Indicator Data'!$CE21</f>
        <v>5.0723520111743627E-4</v>
      </c>
      <c r="W19" s="54">
        <f>'Indicator Data'!J21/'Indicator Data'!$CE21</f>
        <v>1.25224549116661E-4</v>
      </c>
      <c r="X19" s="54">
        <f>'Indicator Data'!K21/'Indicator Data'!$CE21</f>
        <v>8.1531346608875871E-3</v>
      </c>
      <c r="Y19" s="54">
        <f>IF('Indicator Data'!N21="No data","x",'Indicator Data'!N21/'Indicator Data'!$CE21)</f>
        <v>9.9992969996238398E-2</v>
      </c>
      <c r="Z19" s="54">
        <f>IF('Indicator Data'!O21="No data","x",'Indicator Data'!O21/'Indicator Data'!$CE21)</f>
        <v>0.25851777584912755</v>
      </c>
      <c r="AA19" s="53">
        <f t="shared" si="3"/>
        <v>10</v>
      </c>
      <c r="AB19" s="53">
        <f t="shared" si="4"/>
        <v>10</v>
      </c>
      <c r="AC19" s="53">
        <f t="shared" si="5"/>
        <v>10</v>
      </c>
      <c r="AD19" s="53">
        <f t="shared" si="6"/>
        <v>6.7</v>
      </c>
      <c r="AE19" s="53">
        <f t="shared" si="7"/>
        <v>6.7</v>
      </c>
      <c r="AF19" s="53">
        <f t="shared" si="8"/>
        <v>4.4000000000000004</v>
      </c>
      <c r="AG19" s="53">
        <f t="shared" si="9"/>
        <v>2</v>
      </c>
      <c r="AH19" s="53">
        <f t="shared" si="10"/>
        <v>3.3</v>
      </c>
      <c r="AI19" s="53">
        <f t="shared" si="11"/>
        <v>0.3</v>
      </c>
      <c r="AJ19" s="53">
        <f t="shared" si="12"/>
        <v>1.9</v>
      </c>
      <c r="AK19" s="53">
        <f t="shared" si="13"/>
        <v>10</v>
      </c>
      <c r="AL19" s="53">
        <f>ROUND(IF('Indicator Data'!L21=0,0,IF('Indicator Data'!L21&gt;AL$36,10,IF('Indicator Data'!L21&lt;AL$37,0,10-(AL$36-'Indicator Data'!L21)/(AL$36-AL$37)*10))),1)</f>
        <v>9.4</v>
      </c>
      <c r="AM19" s="53">
        <f t="shared" si="31"/>
        <v>5</v>
      </c>
      <c r="AN19" s="53">
        <f t="shared" si="32"/>
        <v>10</v>
      </c>
      <c r="AO19" s="53">
        <f t="shared" si="33"/>
        <v>8.5</v>
      </c>
      <c r="AP19" s="53">
        <f t="shared" si="14"/>
        <v>9.4</v>
      </c>
      <c r="AQ19" s="53">
        <f t="shared" si="15"/>
        <v>10</v>
      </c>
      <c r="AR19" s="53">
        <f t="shared" si="16"/>
        <v>7.2</v>
      </c>
      <c r="AS19" s="53">
        <f t="shared" si="17"/>
        <v>5.3</v>
      </c>
      <c r="AT19" s="53">
        <f t="shared" si="18"/>
        <v>6.3</v>
      </c>
      <c r="AU19" s="53">
        <f t="shared" si="19"/>
        <v>3.1</v>
      </c>
      <c r="AV19" s="53">
        <f t="shared" si="20"/>
        <v>10</v>
      </c>
      <c r="AW19" s="53">
        <f t="shared" si="21"/>
        <v>9.8000000000000007</v>
      </c>
      <c r="AX19" s="55">
        <f t="shared" si="22"/>
        <v>7</v>
      </c>
      <c r="AY19" s="53">
        <f t="shared" si="23"/>
        <v>8.9</v>
      </c>
      <c r="AZ19" s="202">
        <f t="shared" si="34"/>
        <v>9.4</v>
      </c>
      <c r="BA19" s="55">
        <f t="shared" si="24"/>
        <v>5.8</v>
      </c>
      <c r="BB19" s="53">
        <f t="shared" si="25"/>
        <v>9.6999999999999993</v>
      </c>
      <c r="BC19" s="53" t="str">
        <f>IF('Indicator Data'!P21="No data","x",ROUND(IF('Indicator Data'!P21&gt;BC$36,10,IF('Indicator Data'!P21&lt;BC$37,0,10-(BC$36-'Indicator Data'!P21)/(BC$36-BC$37)*10)),1))</f>
        <v>x</v>
      </c>
      <c r="BD19" s="53">
        <f t="shared" si="26"/>
        <v>9.6999999999999993</v>
      </c>
      <c r="BE19" s="53">
        <f t="shared" si="27"/>
        <v>8.6</v>
      </c>
      <c r="BF19" s="53">
        <f>IF('Indicator Data'!M21="No data","x", ROUND(IF('Indicator Data'!M21&gt;BF$36,0,IF('Indicator Data'!M21&lt;BF$37,10,(BF$36-'Indicator Data'!M21)/(BF$36-BF$37)*10)),1))</f>
        <v>10</v>
      </c>
      <c r="BG19" s="55">
        <f t="shared" si="35"/>
        <v>9.1999999999999993</v>
      </c>
      <c r="BH19" s="56">
        <f t="shared" si="36"/>
        <v>8.1999999999999993</v>
      </c>
      <c r="BI19" s="53">
        <f>ROUND(IF('Indicator Data'!Q21=0,0,IF('Indicator Data'!Q21&gt;BI$36,10,IF('Indicator Data'!Q21&lt;BI$37,0,10-(BI$36-'Indicator Data'!Q21)/(BI$36-BI$37)*10))),1)</f>
        <v>7.6</v>
      </c>
      <c r="BJ19" s="53">
        <f>ROUND(IF('Indicator Data'!R21=0,0,IF(LOG('Indicator Data'!R21)&gt;LOG(BJ$36),10,IF(LOG('Indicator Data'!R21)&lt;LOG(BJ$37),0,10-(LOG(BJ$36)-LOG('Indicator Data'!R21))/(LOG(BJ$36)-LOG(BJ$37))*10))),1)</f>
        <v>8.1</v>
      </c>
      <c r="BK19" s="53">
        <f t="shared" si="28"/>
        <v>7.9</v>
      </c>
      <c r="BL19" s="53">
        <f>'Indicator Data'!S21</f>
        <v>0</v>
      </c>
      <c r="BM19" s="53">
        <f>'Indicator Data'!T21</f>
        <v>0</v>
      </c>
      <c r="BN19" s="53">
        <f t="shared" si="29"/>
        <v>0</v>
      </c>
      <c r="BO19" s="164">
        <f t="shared" si="37"/>
        <v>5.5</v>
      </c>
      <c r="BP19" s="53">
        <f>IF('Indicator Data'!U21="No data","x",ROUND(IF('Indicator Data'!U21&gt;BP$36,10,IF('Indicator Data'!U21&lt;BP$37,0,10-(BP$36-'Indicator Data'!U21)/(BP$36-BP$37)*10)),1))</f>
        <v>10</v>
      </c>
      <c r="BQ19" s="53">
        <f>IF('Indicator Data'!V21="No data","x",ROUND(IF(LOG('Indicator Data'!V21)&gt;BQ$36,10,IF(LOG('Indicator Data'!V21)&lt;BQ$37,0,10-(BQ$36-LOG('Indicator Data'!V21))/(BQ$36-BQ$37)*10)),1))</f>
        <v>8.1999999999999993</v>
      </c>
      <c r="BR19" s="164">
        <f t="shared" si="38"/>
        <v>9.3000000000000007</v>
      </c>
      <c r="BS19" s="54">
        <f>IF('Indicator Data'!W21="No data", "x",'Indicator Data'!W21/'Indicator Data'!CE21)</f>
        <v>5.6675571338098032E-4</v>
      </c>
      <c r="BT19" s="53">
        <f t="shared" si="39"/>
        <v>9.4</v>
      </c>
      <c r="BU19" s="53">
        <f>IF('Indicator Data'!W21="No data","x",ROUND(IF(LOG('Indicator Data'!W21)&gt;BU$36,10,IF(LOG('Indicator Data'!W21)&lt;BU$37,0,10-(BU$36-LOG('Indicator Data'!W21))/(BU$36-BU$37)*10)),1))</f>
        <v>9.9</v>
      </c>
      <c r="BV19" s="55">
        <f t="shared" si="40"/>
        <v>9.6999999999999993</v>
      </c>
      <c r="BW19" s="56">
        <f t="shared" si="41"/>
        <v>8.6999999999999993</v>
      </c>
    </row>
    <row r="20" spans="1:75" s="3" customFormat="1" x14ac:dyDescent="0.25">
      <c r="A20" s="119" t="s">
        <v>38</v>
      </c>
      <c r="B20" s="102" t="s">
        <v>37</v>
      </c>
      <c r="C20" s="53">
        <f>ROUND(IF('Indicator Data'!D22=0,0.1,IF(LOG('Indicator Data'!D22)&gt;C$36,10,IF(LOG('Indicator Data'!D22)&lt;C$37,0,10-(C$36-LOG('Indicator Data'!D22))/(C$36-C$37)*10))),1)</f>
        <v>8.1</v>
      </c>
      <c r="D20" s="53">
        <f>ROUND(IF('Indicator Data'!E22=0,0.1,IF(LOG('Indicator Data'!E22)&gt;D$36,10,IF(LOG('Indicator Data'!E22)&lt;D$37,0,10-(D$36-LOG('Indicator Data'!E22))/(D$36-D$37)*10))),1)</f>
        <v>0.1</v>
      </c>
      <c r="E20" s="53">
        <f t="shared" si="0"/>
        <v>5.4</v>
      </c>
      <c r="F20" s="53">
        <f>ROUND(IF('Indicator Data'!F22="No data",0.1,IF('Indicator Data'!F22=0,0,IF(LOG('Indicator Data'!F22)&gt;F$36,10,IF(LOG('Indicator Data'!F22)&lt;F$37,0,10-(F$36-LOG('Indicator Data'!F22))/(F$36-F$37)*10)))),1)</f>
        <v>6.7</v>
      </c>
      <c r="G20" s="53">
        <f>ROUND(IF('Indicator Data'!G22=0,0,IF(LOG('Indicator Data'!G22)&gt;G$36,10,IF(LOG('Indicator Data'!G22)&lt;G$37,0,10-(G$36-LOG('Indicator Data'!G22))/(G$36-G$37)*10))),1)</f>
        <v>9.5</v>
      </c>
      <c r="H20" s="53">
        <f>ROUND(IF('Indicator Data'!H22=0,0,IF(LOG('Indicator Data'!H22)&gt;H$36,10,IF(LOG('Indicator Data'!H22)&lt;H$37,0,10-(H$36-LOG('Indicator Data'!H22))/(H$36-H$37)*10))),1)</f>
        <v>9.1</v>
      </c>
      <c r="I20" s="53">
        <f>ROUND(IF('Indicator Data'!I22=0,0,IF(LOG('Indicator Data'!I22)&gt;I$36,10,IF(LOG('Indicator Data'!I22)&lt;I$37,0,10-(I$36-LOG('Indicator Data'!I22))/(I$36-I$37)*10))),1)</f>
        <v>8</v>
      </c>
      <c r="J20" s="53">
        <f t="shared" si="1"/>
        <v>8.6</v>
      </c>
      <c r="K20" s="53">
        <f>ROUND(IF('Indicator Data'!J22=0,0,IF(LOG('Indicator Data'!J22)&gt;K$36,10,IF(LOG('Indicator Data'!J22)&lt;K$37,0,10-(K$36-LOG('Indicator Data'!J22))/(K$36-K$37)*10))),1)</f>
        <v>6.1</v>
      </c>
      <c r="L20" s="53">
        <f t="shared" si="2"/>
        <v>7.6</v>
      </c>
      <c r="M20" s="53">
        <f>ROUND(IF('Indicator Data'!K22=0,0,IF(LOG('Indicator Data'!K22)&gt;M$36,10,IF(LOG('Indicator Data'!K22)&lt;M$37,0,10-(M$36-LOG('Indicator Data'!K22))/(M$36-M$37)*10))),1)</f>
        <v>8.9</v>
      </c>
      <c r="N20" s="160">
        <f>IF('Indicator Data'!N22="No data","x",ROUND(IF('Indicator Data'!N22=0,0,IF(LOG('Indicator Data'!N22)&gt;N$36,10,IF(LOG('Indicator Data'!N22)&lt;N$37,0.1,10-(N$36-LOG('Indicator Data'!N22))/(N$36-N$37)*10))),1))</f>
        <v>8.1</v>
      </c>
      <c r="O20" s="160">
        <f>IF('Indicator Data'!O22="No data","x",ROUND(IF('Indicator Data'!O22=0,0,IF(LOG('Indicator Data'!O22)&gt;O$36,10,IF(LOG('Indicator Data'!O22)&lt;O$37,0.1,10-(O$36-LOG('Indicator Data'!O22))/(O$36-O$37)*10))),1))</f>
        <v>8.5</v>
      </c>
      <c r="P20" s="160">
        <f t="shared" si="30"/>
        <v>8.3000000000000007</v>
      </c>
      <c r="Q20" s="54">
        <f>'Indicator Data'!D22/'Indicator Data'!$CE22</f>
        <v>2.1074505951839315E-3</v>
      </c>
      <c r="R20" s="54">
        <f>'Indicator Data'!E22/'Indicator Data'!$CE22</f>
        <v>0</v>
      </c>
      <c r="S20" s="54">
        <f>IF(F20=0.1,0,'Indicator Data'!F22/'Indicator Data'!$CE22)</f>
        <v>5.992361518066717E-3</v>
      </c>
      <c r="T20" s="54">
        <f>'Indicator Data'!G22/'Indicator Data'!$CE22</f>
        <v>8.1287081354869154E-6</v>
      </c>
      <c r="U20" s="54">
        <f>'Indicator Data'!H22/'Indicator Data'!$CE22</f>
        <v>6.7765269975695545E-3</v>
      </c>
      <c r="V20" s="54">
        <f>'Indicator Data'!I22/'Indicator Data'!$CE22</f>
        <v>4.8541117361786102E-4</v>
      </c>
      <c r="W20" s="54">
        <f>'Indicator Data'!J22/'Indicator Data'!$CE22</f>
        <v>3.4610882160086918E-4</v>
      </c>
      <c r="X20" s="54">
        <f>'Indicator Data'!K22/'Indicator Data'!$CE22</f>
        <v>4.5825466991456839E-3</v>
      </c>
      <c r="Y20" s="54">
        <f>IF('Indicator Data'!N22="No data","x",'Indicator Data'!N22/'Indicator Data'!$CE22)</f>
        <v>0.21479307297325551</v>
      </c>
      <c r="Z20" s="54">
        <f>IF('Indicator Data'!O22="No data","x",'Indicator Data'!O22/'Indicator Data'!$CE22)</f>
        <v>0.32788834651605525</v>
      </c>
      <c r="AA20" s="53">
        <f t="shared" si="3"/>
        <v>10</v>
      </c>
      <c r="AB20" s="53">
        <f t="shared" si="4"/>
        <v>0</v>
      </c>
      <c r="AC20" s="53">
        <f t="shared" si="5"/>
        <v>7.6</v>
      </c>
      <c r="AD20" s="53">
        <f t="shared" si="6"/>
        <v>8.6</v>
      </c>
      <c r="AE20" s="53">
        <f t="shared" si="7"/>
        <v>6.4</v>
      </c>
      <c r="AF20" s="53">
        <f t="shared" si="8"/>
        <v>4.5</v>
      </c>
      <c r="AG20" s="53">
        <f t="shared" si="9"/>
        <v>1.9</v>
      </c>
      <c r="AH20" s="53">
        <f t="shared" si="10"/>
        <v>3.3</v>
      </c>
      <c r="AI20" s="53">
        <f t="shared" si="11"/>
        <v>0.9</v>
      </c>
      <c r="AJ20" s="53">
        <f t="shared" si="12"/>
        <v>2.2000000000000002</v>
      </c>
      <c r="AK20" s="53">
        <f t="shared" si="13"/>
        <v>6.5</v>
      </c>
      <c r="AL20" s="53">
        <f>ROUND(IF('Indicator Data'!L22=0,0,IF('Indicator Data'!L22&gt;AL$36,10,IF('Indicator Data'!L22&lt;AL$37,0,10-(AL$36-'Indicator Data'!L22)/(AL$36-AL$37)*10))),1)</f>
        <v>10</v>
      </c>
      <c r="AM20" s="53">
        <f t="shared" si="31"/>
        <v>10</v>
      </c>
      <c r="AN20" s="53">
        <f t="shared" si="32"/>
        <v>10</v>
      </c>
      <c r="AO20" s="53">
        <f t="shared" si="33"/>
        <v>10</v>
      </c>
      <c r="AP20" s="53">
        <f t="shared" si="14"/>
        <v>9.1</v>
      </c>
      <c r="AQ20" s="53">
        <f t="shared" si="15"/>
        <v>0.1</v>
      </c>
      <c r="AR20" s="53">
        <f t="shared" si="16"/>
        <v>6.8</v>
      </c>
      <c r="AS20" s="53">
        <f t="shared" si="17"/>
        <v>5</v>
      </c>
      <c r="AT20" s="53">
        <f t="shared" si="18"/>
        <v>6</v>
      </c>
      <c r="AU20" s="53">
        <f t="shared" si="19"/>
        <v>3.5</v>
      </c>
      <c r="AV20" s="53">
        <f t="shared" si="20"/>
        <v>7.9</v>
      </c>
      <c r="AW20" s="53">
        <f t="shared" si="21"/>
        <v>6.6</v>
      </c>
      <c r="AX20" s="55">
        <f t="shared" si="22"/>
        <v>7.8</v>
      </c>
      <c r="AY20" s="53">
        <f t="shared" si="23"/>
        <v>8.4</v>
      </c>
      <c r="AZ20" s="202">
        <f t="shared" si="34"/>
        <v>7.6</v>
      </c>
      <c r="BA20" s="55">
        <f t="shared" si="24"/>
        <v>5.5</v>
      </c>
      <c r="BB20" s="53">
        <f t="shared" si="25"/>
        <v>9</v>
      </c>
      <c r="BC20" s="53" t="str">
        <f>IF('Indicator Data'!P22="No data","x",ROUND(IF('Indicator Data'!P22&gt;BC$36,10,IF('Indicator Data'!P22&lt;BC$37,0,10-(BC$36-'Indicator Data'!P22)/(BC$36-BC$37)*10)),1))</f>
        <v>x</v>
      </c>
      <c r="BD20" s="53">
        <f t="shared" si="26"/>
        <v>9</v>
      </c>
      <c r="BE20" s="53">
        <f t="shared" si="27"/>
        <v>9.3000000000000007</v>
      </c>
      <c r="BF20" s="53">
        <f>IF('Indicator Data'!M22="No data","x", ROUND(IF('Indicator Data'!M22&gt;BF$36,0,IF('Indicator Data'!M22&lt;BF$37,10,(BF$36-'Indicator Data'!M22)/(BF$36-BF$37)*10)),1))</f>
        <v>10</v>
      </c>
      <c r="BG20" s="55">
        <f t="shared" si="35"/>
        <v>9.4</v>
      </c>
      <c r="BH20" s="56">
        <f t="shared" si="36"/>
        <v>7.9</v>
      </c>
      <c r="BI20" s="53">
        <f>ROUND(IF('Indicator Data'!Q22=0,0,IF('Indicator Data'!Q22&gt;BI$36,10,IF('Indicator Data'!Q22&lt;BI$37,0,10-(BI$36-'Indicator Data'!Q22)/(BI$36-BI$37)*10))),1)</f>
        <v>6.6</v>
      </c>
      <c r="BJ20" s="53">
        <f>ROUND(IF('Indicator Data'!R22=0,0,IF(LOG('Indicator Data'!R22)&gt;LOG(BJ$36),10,IF(LOG('Indicator Data'!R22)&lt;LOG(BJ$37),0,10-(LOG(BJ$36)-LOG('Indicator Data'!R22))/(LOG(BJ$36)-LOG(BJ$37))*10))),1)</f>
        <v>6.3</v>
      </c>
      <c r="BK20" s="53">
        <f t="shared" si="28"/>
        <v>6.5</v>
      </c>
      <c r="BL20" s="53">
        <f>'Indicator Data'!S22</f>
        <v>0</v>
      </c>
      <c r="BM20" s="53">
        <f>'Indicator Data'!T22</f>
        <v>0</v>
      </c>
      <c r="BN20" s="53">
        <f t="shared" si="29"/>
        <v>0</v>
      </c>
      <c r="BO20" s="164">
        <f t="shared" si="37"/>
        <v>4.5999999999999996</v>
      </c>
      <c r="BP20" s="53">
        <f>IF('Indicator Data'!U22="No data","x",ROUND(IF('Indicator Data'!U22&gt;BP$36,10,IF('Indicator Data'!U22&lt;BP$37,0,10-(BP$36-'Indicator Data'!U22)/(BP$36-BP$37)*10)),1))</f>
        <v>10</v>
      </c>
      <c r="BQ20" s="53">
        <f>IF('Indicator Data'!V22="No data","x",ROUND(IF(LOG('Indicator Data'!V22)&gt;BQ$36,10,IF(LOG('Indicator Data'!V22)&lt;BQ$37,0,10-(BQ$36-LOG('Indicator Data'!V22))/(BQ$36-BQ$37)*10)),1))</f>
        <v>8.4</v>
      </c>
      <c r="BR20" s="164">
        <f t="shared" si="38"/>
        <v>9.4</v>
      </c>
      <c r="BS20" s="54">
        <f>IF('Indicator Data'!W22="No data", "x",'Indicator Data'!W22/'Indicator Data'!CE22)</f>
        <v>1.0111152994542131E-3</v>
      </c>
      <c r="BT20" s="53">
        <f t="shared" si="39"/>
        <v>10</v>
      </c>
      <c r="BU20" s="53">
        <f>IF('Indicator Data'!W22="No data","x",ROUND(IF(LOG('Indicator Data'!W22)&gt;BU$36,10,IF(LOG('Indicator Data'!W22)&lt;BU$37,0,10-(BU$36-LOG('Indicator Data'!W22))/(BU$36-BU$37)*10)),1))</f>
        <v>9.6999999999999993</v>
      </c>
      <c r="BV20" s="55">
        <f t="shared" si="40"/>
        <v>9.9</v>
      </c>
      <c r="BW20" s="56">
        <f t="shared" si="41"/>
        <v>8.6999999999999993</v>
      </c>
    </row>
    <row r="21" spans="1:75" s="3" customFormat="1" x14ac:dyDescent="0.25">
      <c r="A21" s="119" t="s">
        <v>42</v>
      </c>
      <c r="B21" s="102" t="s">
        <v>41</v>
      </c>
      <c r="C21" s="53">
        <f>ROUND(IF('Indicator Data'!D23=0,0.1,IF(LOG('Indicator Data'!D23)&gt;C$36,10,IF(LOG('Indicator Data'!D23)&lt;C$37,0,10-(C$36-LOG('Indicator Data'!D23))/(C$36-C$37)*10))),1)</f>
        <v>10</v>
      </c>
      <c r="D21" s="53">
        <f>ROUND(IF('Indicator Data'!E23=0,0.1,IF(LOG('Indicator Data'!E23)&gt;D$36,10,IF(LOG('Indicator Data'!E23)&lt;D$37,0,10-(D$36-LOG('Indicator Data'!E23))/(D$36-D$37)*10))),1)</f>
        <v>10</v>
      </c>
      <c r="E21" s="53">
        <f t="shared" si="0"/>
        <v>10</v>
      </c>
      <c r="F21" s="53">
        <f>ROUND(IF('Indicator Data'!F23="No data",0.1,IF('Indicator Data'!F23=0,0,IF(LOG('Indicator Data'!F23)&gt;F$36,10,IF(LOG('Indicator Data'!F23)&lt;F$37,0,10-(F$36-LOG('Indicator Data'!F23))/(F$36-F$37)*10)))),1)</f>
        <v>9.4</v>
      </c>
      <c r="G21" s="53">
        <f>ROUND(IF('Indicator Data'!G23=0,0,IF(LOG('Indicator Data'!G23)&gt;G$36,10,IF(LOG('Indicator Data'!G23)&lt;G$37,0,10-(G$36-LOG('Indicator Data'!G23))/(G$36-G$37)*10))),1)</f>
        <v>10</v>
      </c>
      <c r="H21" s="53">
        <f>ROUND(IF('Indicator Data'!H23=0,0,IF(LOG('Indicator Data'!H23)&gt;H$36,10,IF(LOG('Indicator Data'!H23)&lt;H$37,0,10-(H$36-LOG('Indicator Data'!H23))/(H$36-H$37)*10))),1)</f>
        <v>10</v>
      </c>
      <c r="I21" s="53">
        <f>ROUND(IF('Indicator Data'!I23=0,0,IF(LOG('Indicator Data'!I23)&gt;I$36,10,IF(LOG('Indicator Data'!I23)&lt;I$37,0,10-(I$36-LOG('Indicator Data'!I23))/(I$36-I$37)*10))),1)</f>
        <v>10</v>
      </c>
      <c r="J21" s="53">
        <f t="shared" si="1"/>
        <v>10</v>
      </c>
      <c r="K21" s="53">
        <f>ROUND(IF('Indicator Data'!J23=0,0,IF(LOG('Indicator Data'!J23)&gt;K$36,10,IF(LOG('Indicator Data'!J23)&lt;K$37,0,10-(K$36-LOG('Indicator Data'!J23))/(K$36-K$37)*10))),1)</f>
        <v>9.9</v>
      </c>
      <c r="L21" s="53">
        <f t="shared" si="2"/>
        <v>10</v>
      </c>
      <c r="M21" s="53">
        <f>ROUND(IF('Indicator Data'!K23=0,0,IF(LOG('Indicator Data'!K23)&gt;M$36,10,IF(LOG('Indicator Data'!K23)&lt;M$37,0,10-(M$36-LOG('Indicator Data'!K23))/(M$36-M$37)*10))),1)</f>
        <v>9.8000000000000007</v>
      </c>
      <c r="N21" s="160">
        <f>IF('Indicator Data'!N23="No data","x",ROUND(IF('Indicator Data'!N23=0,0,IF(LOG('Indicator Data'!N23)&gt;N$36,10,IF(LOG('Indicator Data'!N23)&lt;N$37,0.1,10-(N$36-LOG('Indicator Data'!N23))/(N$36-N$37)*10))),1))</f>
        <v>9.8000000000000007</v>
      </c>
      <c r="O21" s="160">
        <f>IF('Indicator Data'!O23="No data","x",ROUND(IF('Indicator Data'!O23=0,0,IF(LOG('Indicator Data'!O23)&gt;O$36,10,IF(LOG('Indicator Data'!O23)&lt;O$37,0.1,10-(O$36-LOG('Indicator Data'!O23))/(O$36-O$37)*10))),1))</f>
        <v>10</v>
      </c>
      <c r="P21" s="160">
        <f t="shared" si="30"/>
        <v>9.9</v>
      </c>
      <c r="Q21" s="54">
        <f>'Indicator Data'!D23/'Indicator Data'!$CE23</f>
        <v>1.3780933661023227E-3</v>
      </c>
      <c r="R21" s="54">
        <f>'Indicator Data'!E23/'Indicator Data'!$CE23</f>
        <v>2.2553678653414026E-4</v>
      </c>
      <c r="S21" s="54">
        <f>IF(F21=0.1,0,'Indicator Data'!F23/'Indicator Data'!$CE23)</f>
        <v>4.3920007810961019E-3</v>
      </c>
      <c r="T21" s="54">
        <f>'Indicator Data'!G23/'Indicator Data'!$CE23</f>
        <v>9.8418172320152874E-7</v>
      </c>
      <c r="U21" s="54">
        <f>'Indicator Data'!H23/'Indicator Data'!$CE23</f>
        <v>1.2191820893248696E-2</v>
      </c>
      <c r="V21" s="54">
        <f>'Indicator Data'!I23/'Indicator Data'!$CE23</f>
        <v>4.1050201094137697E-3</v>
      </c>
      <c r="W21" s="54">
        <f>'Indicator Data'!J23/'Indicator Data'!$CE23</f>
        <v>6.9519248827320797E-4</v>
      </c>
      <c r="X21" s="54">
        <f>'Indicator Data'!K23/'Indicator Data'!$CE23</f>
        <v>6.369769091981504E-4</v>
      </c>
      <c r="Y21" s="54">
        <f>IF('Indicator Data'!N23="No data","x",'Indicator Data'!N23/'Indicator Data'!$CE23)</f>
        <v>6.5535148533856669E-2</v>
      </c>
      <c r="Z21" s="54">
        <f>IF('Indicator Data'!O23="No data","x",'Indicator Data'!O23/'Indicator Data'!$CE23)</f>
        <v>0.13551424532080389</v>
      </c>
      <c r="AA21" s="53">
        <f t="shared" si="3"/>
        <v>6.9</v>
      </c>
      <c r="AB21" s="53">
        <f t="shared" si="4"/>
        <v>4.5</v>
      </c>
      <c r="AC21" s="53">
        <f t="shared" si="5"/>
        <v>5.8</v>
      </c>
      <c r="AD21" s="53">
        <f t="shared" si="6"/>
        <v>6.3</v>
      </c>
      <c r="AE21" s="53">
        <f t="shared" si="7"/>
        <v>3.3</v>
      </c>
      <c r="AF21" s="53">
        <f t="shared" si="8"/>
        <v>8.1</v>
      </c>
      <c r="AG21" s="53">
        <f t="shared" si="9"/>
        <v>10</v>
      </c>
      <c r="AH21" s="53">
        <f t="shared" si="10"/>
        <v>9.3000000000000007</v>
      </c>
      <c r="AI21" s="53">
        <f t="shared" si="11"/>
        <v>1.7</v>
      </c>
      <c r="AJ21" s="53">
        <f t="shared" si="12"/>
        <v>7</v>
      </c>
      <c r="AK21" s="53">
        <f t="shared" si="13"/>
        <v>0.9</v>
      </c>
      <c r="AL21" s="53">
        <f>ROUND(IF('Indicator Data'!L23=0,0,IF('Indicator Data'!L23&gt;AL$36,10,IF('Indicator Data'!L23&lt;AL$37,0,10-(AL$36-'Indicator Data'!L23)/(AL$36-AL$37)*10))),1)</f>
        <v>9.4</v>
      </c>
      <c r="AM21" s="53">
        <f t="shared" si="31"/>
        <v>3.3</v>
      </c>
      <c r="AN21" s="53">
        <f t="shared" si="32"/>
        <v>6.8</v>
      </c>
      <c r="AO21" s="53">
        <f t="shared" si="33"/>
        <v>5.3</v>
      </c>
      <c r="AP21" s="53">
        <f t="shared" si="14"/>
        <v>8.5</v>
      </c>
      <c r="AQ21" s="53">
        <f t="shared" si="15"/>
        <v>7.3</v>
      </c>
      <c r="AR21" s="53">
        <f t="shared" si="16"/>
        <v>9.1</v>
      </c>
      <c r="AS21" s="53">
        <f t="shared" si="17"/>
        <v>10</v>
      </c>
      <c r="AT21" s="53">
        <f t="shared" si="18"/>
        <v>9.6</v>
      </c>
      <c r="AU21" s="53">
        <f t="shared" si="19"/>
        <v>5.8</v>
      </c>
      <c r="AV21" s="53">
        <f t="shared" si="20"/>
        <v>7.5</v>
      </c>
      <c r="AW21" s="53">
        <f t="shared" si="21"/>
        <v>8.6999999999999993</v>
      </c>
      <c r="AX21" s="55">
        <f t="shared" si="22"/>
        <v>8.1999999999999993</v>
      </c>
      <c r="AY21" s="53">
        <f t="shared" si="23"/>
        <v>8.1999999999999993</v>
      </c>
      <c r="AZ21" s="202">
        <f t="shared" si="34"/>
        <v>8.5</v>
      </c>
      <c r="BA21" s="55">
        <f t="shared" si="24"/>
        <v>9</v>
      </c>
      <c r="BB21" s="53">
        <f t="shared" si="25"/>
        <v>8.5</v>
      </c>
      <c r="BC21" s="53">
        <f>IF('Indicator Data'!P23="No data","x",ROUND(IF('Indicator Data'!P23&gt;BC$36,10,IF('Indicator Data'!P23&lt;BC$37,0,10-(BC$36-'Indicator Data'!P23)/(BC$36-BC$37)*10)),1))</f>
        <v>10</v>
      </c>
      <c r="BD21" s="53">
        <f t="shared" si="26"/>
        <v>9.3000000000000007</v>
      </c>
      <c r="BE21" s="53">
        <f t="shared" si="27"/>
        <v>8.5</v>
      </c>
      <c r="BF21" s="53">
        <f>IF('Indicator Data'!M23="No data","x", ROUND(IF('Indicator Data'!M23&gt;BF$36,0,IF('Indicator Data'!M23&lt;BF$37,10,(BF$36-'Indicator Data'!M23)/(BF$36-BF$37)*10)),1))</f>
        <v>2.1</v>
      </c>
      <c r="BG21" s="55">
        <f t="shared" si="35"/>
        <v>7.1</v>
      </c>
      <c r="BH21" s="56">
        <f t="shared" si="36"/>
        <v>8.3000000000000007</v>
      </c>
      <c r="BI21" s="53">
        <f>ROUND(IF('Indicator Data'!Q23=0,0,IF('Indicator Data'!Q23&gt;BI$36,10,IF('Indicator Data'!Q23&lt;BI$37,0,10-(BI$36-'Indicator Data'!Q23)/(BI$36-BI$37)*10))),1)</f>
        <v>10</v>
      </c>
      <c r="BJ21" s="53">
        <f>ROUND(IF('Indicator Data'!R23=0,0,IF(LOG('Indicator Data'!R23)&gt;LOG(BJ$36),10,IF(LOG('Indicator Data'!R23)&lt;LOG(BJ$37),0,10-(LOG(BJ$36)-LOG('Indicator Data'!R23))/(LOG(BJ$36)-LOG(BJ$37))*10))),1)</f>
        <v>10</v>
      </c>
      <c r="BK21" s="53">
        <f t="shared" si="28"/>
        <v>10</v>
      </c>
      <c r="BL21" s="53">
        <f>'Indicator Data'!S23</f>
        <v>0</v>
      </c>
      <c r="BM21" s="53">
        <f>'Indicator Data'!T23</f>
        <v>5</v>
      </c>
      <c r="BN21" s="53">
        <f t="shared" si="29"/>
        <v>9</v>
      </c>
      <c r="BO21" s="164">
        <f t="shared" si="37"/>
        <v>9</v>
      </c>
      <c r="BP21" s="53">
        <f>IF('Indicator Data'!U23="No data","x",ROUND(IF('Indicator Data'!U23&gt;BP$36,10,IF('Indicator Data'!U23&lt;BP$37,0,10-(BP$36-'Indicator Data'!U23)/(BP$36-BP$37)*10)),1))</f>
        <v>5.2</v>
      </c>
      <c r="BQ21" s="53">
        <f>IF('Indicator Data'!V23="No data","x",ROUND(IF(LOG('Indicator Data'!V23)&gt;BQ$36,10,IF(LOG('Indicator Data'!V23)&lt;BQ$37,0,10-(BQ$36-LOG('Indicator Data'!V23))/(BQ$36-BQ$37)*10)),1))</f>
        <v>9.5</v>
      </c>
      <c r="BR21" s="164">
        <f t="shared" si="38"/>
        <v>8</v>
      </c>
      <c r="BS21" s="54">
        <f>IF('Indicator Data'!W23="No data", "x",'Indicator Data'!W23/'Indicator Data'!CE23)</f>
        <v>1.1217548288799802E-4</v>
      </c>
      <c r="BT21" s="53">
        <f t="shared" si="39"/>
        <v>1.9</v>
      </c>
      <c r="BU21" s="53">
        <f>IF('Indicator Data'!W23="No data","x",ROUND(IF(LOG('Indicator Data'!W23)&gt;BU$36,10,IF(LOG('Indicator Data'!W23)&lt;BU$37,0,10-(BU$36-LOG('Indicator Data'!W23))/(BU$36-BU$37)*10)),1))</f>
        <v>10</v>
      </c>
      <c r="BV21" s="55">
        <f t="shared" si="40"/>
        <v>7.9</v>
      </c>
      <c r="BW21" s="56">
        <f t="shared" si="41"/>
        <v>8.3000000000000007</v>
      </c>
    </row>
    <row r="22" spans="1:75" s="3" customFormat="1" x14ac:dyDescent="0.25">
      <c r="A22" s="119" t="s">
        <v>44</v>
      </c>
      <c r="B22" s="102" t="s">
        <v>43</v>
      </c>
      <c r="C22" s="53">
        <f>ROUND(IF('Indicator Data'!D24=0,0.1,IF(LOG('Indicator Data'!D24)&gt;C$36,10,IF(LOG('Indicator Data'!D24)&lt;C$37,0,10-(C$36-LOG('Indicator Data'!D24))/(C$36-C$37)*10))),1)</f>
        <v>7.7</v>
      </c>
      <c r="D22" s="53">
        <f>ROUND(IF('Indicator Data'!E24=0,0.1,IF(LOG('Indicator Data'!E24)&gt;D$36,10,IF(LOG('Indicator Data'!E24)&lt;D$37,0,10-(D$36-LOG('Indicator Data'!E24))/(D$36-D$37)*10))),1)</f>
        <v>9.1</v>
      </c>
      <c r="E22" s="53">
        <f t="shared" si="0"/>
        <v>8.5</v>
      </c>
      <c r="F22" s="53">
        <f>ROUND(IF('Indicator Data'!F24="No data",0.1,IF('Indicator Data'!F24=0,0,IF(LOG('Indicator Data'!F24)&gt;F$36,10,IF(LOG('Indicator Data'!F24)&lt;F$37,0,10-(F$36-LOG('Indicator Data'!F24))/(F$36-F$37)*10)))),1)</f>
        <v>6.5</v>
      </c>
      <c r="G22" s="53">
        <f>ROUND(IF('Indicator Data'!G24=0,0,IF(LOG('Indicator Data'!G24)&gt;G$36,10,IF(LOG('Indicator Data'!G24)&lt;G$37,0,10-(G$36-LOG('Indicator Data'!G24))/(G$36-G$37)*10))),1)</f>
        <v>10</v>
      </c>
      <c r="H22" s="53">
        <f>ROUND(IF('Indicator Data'!H24=0,0,IF(LOG('Indicator Data'!H24)&gt;H$36,10,IF(LOG('Indicator Data'!H24)&lt;H$37,0,10-(H$36-LOG('Indicator Data'!H24))/(H$36-H$37)*10))),1)</f>
        <v>7.6</v>
      </c>
      <c r="I22" s="53">
        <f>ROUND(IF('Indicator Data'!I24=0,0,IF(LOG('Indicator Data'!I24)&gt;I$36,10,IF(LOG('Indicator Data'!I24)&lt;I$37,0,10-(I$36-LOG('Indicator Data'!I24))/(I$36-I$37)*10))),1)</f>
        <v>6.4</v>
      </c>
      <c r="J22" s="53">
        <f t="shared" si="1"/>
        <v>7</v>
      </c>
      <c r="K22" s="53">
        <f>ROUND(IF('Indicator Data'!J24=0,0,IF(LOG('Indicator Data'!J24)&gt;K$36,10,IF(LOG('Indicator Data'!J24)&lt;K$37,0,10-(K$36-LOG('Indicator Data'!J24))/(K$36-K$37)*10))),1)</f>
        <v>6.6</v>
      </c>
      <c r="L22" s="53">
        <f t="shared" si="2"/>
        <v>6.8</v>
      </c>
      <c r="M22" s="53">
        <f>ROUND(IF('Indicator Data'!K24=0,0,IF(LOG('Indicator Data'!K24)&gt;M$36,10,IF(LOG('Indicator Data'!K24)&lt;M$37,0,10-(M$36-LOG('Indicator Data'!K24))/(M$36-M$37)*10))),1)</f>
        <v>8.8000000000000007</v>
      </c>
      <c r="N22" s="160">
        <f>IF('Indicator Data'!N24="No data","x",ROUND(IF('Indicator Data'!N24=0,0,IF(LOG('Indicator Data'!N24)&gt;N$36,10,IF(LOG('Indicator Data'!N24)&lt;N$37,0.1,10-(N$36-LOG('Indicator Data'!N24))/(N$36-N$37)*10))),1))</f>
        <v>7.7</v>
      </c>
      <c r="O22" s="160">
        <f>IF('Indicator Data'!O24="No data","x",ROUND(IF('Indicator Data'!O24=0,0,IF(LOG('Indicator Data'!O24)&gt;O$36,10,IF(LOG('Indicator Data'!O24)&lt;O$37,0.1,10-(O$36-LOG('Indicator Data'!O24))/(O$36-O$37)*10))),1))</f>
        <v>8.3000000000000007</v>
      </c>
      <c r="P22" s="160">
        <f t="shared" si="30"/>
        <v>8</v>
      </c>
      <c r="Q22" s="54">
        <f>'Indicator Data'!D24/'Indicator Data'!$CE24</f>
        <v>1.9213085654596451E-3</v>
      </c>
      <c r="R22" s="54">
        <f>'Indicator Data'!E24/'Indicator Data'!$CE24</f>
        <v>8.8709202487293175E-4</v>
      </c>
      <c r="S22" s="54">
        <f>IF(F22=0.1,0,'Indicator Data'!F24/'Indicator Data'!$CE24)</f>
        <v>6.4505006243592037E-3</v>
      </c>
      <c r="T22" s="54">
        <f>'Indicator Data'!G24/'Indicator Data'!$CE24</f>
        <v>4.0915384085546934E-5</v>
      </c>
      <c r="U22" s="54">
        <f>'Indicator Data'!H24/'Indicator Data'!$CE24</f>
        <v>3.1542286863270115E-3</v>
      </c>
      <c r="V22" s="54">
        <f>'Indicator Data'!I24/'Indicator Data'!$CE24</f>
        <v>4.6051687265988894E-5</v>
      </c>
      <c r="W22" s="54">
        <f>'Indicator Data'!J24/'Indicator Data'!$CE24</f>
        <v>7.162128404108874E-4</v>
      </c>
      <c r="X22" s="54">
        <f>'Indicator Data'!K24/'Indicator Data'!$CE24</f>
        <v>5.216381906798611E-3</v>
      </c>
      <c r="Y22" s="54">
        <f>IF('Indicator Data'!N24="No data","x",'Indicator Data'!N24/'Indicator Data'!$CE24)</f>
        <v>0.20081692351245473</v>
      </c>
      <c r="Z22" s="54">
        <f>IF('Indicator Data'!O24="No data","x",'Indicator Data'!O24/'Indicator Data'!$CE24)</f>
        <v>0.33107680788159155</v>
      </c>
      <c r="AA22" s="53">
        <f t="shared" si="3"/>
        <v>9.6</v>
      </c>
      <c r="AB22" s="53">
        <f t="shared" si="4"/>
        <v>10</v>
      </c>
      <c r="AC22" s="53">
        <f t="shared" si="5"/>
        <v>9.8000000000000007</v>
      </c>
      <c r="AD22" s="53">
        <f t="shared" si="6"/>
        <v>9.1999999999999993</v>
      </c>
      <c r="AE22" s="53">
        <f t="shared" si="7"/>
        <v>8.6999999999999993</v>
      </c>
      <c r="AF22" s="53">
        <f t="shared" si="8"/>
        <v>2.1</v>
      </c>
      <c r="AG22" s="53">
        <f t="shared" si="9"/>
        <v>0.2</v>
      </c>
      <c r="AH22" s="53">
        <f t="shared" si="10"/>
        <v>1.2</v>
      </c>
      <c r="AI22" s="53">
        <f t="shared" si="11"/>
        <v>1.8</v>
      </c>
      <c r="AJ22" s="53">
        <f t="shared" si="12"/>
        <v>1.5</v>
      </c>
      <c r="AK22" s="53">
        <f t="shared" si="13"/>
        <v>7.5</v>
      </c>
      <c r="AL22" s="53">
        <f>ROUND(IF('Indicator Data'!L24=0,0,IF('Indicator Data'!L24&gt;AL$36,10,IF('Indicator Data'!L24&lt;AL$37,0,10-(AL$36-'Indicator Data'!L24)/(AL$36-AL$37)*10))),1)</f>
        <v>7.8</v>
      </c>
      <c r="AM22" s="53">
        <f t="shared" si="31"/>
        <v>10</v>
      </c>
      <c r="AN22" s="53">
        <f t="shared" si="32"/>
        <v>10</v>
      </c>
      <c r="AO22" s="53">
        <f t="shared" si="33"/>
        <v>10</v>
      </c>
      <c r="AP22" s="53">
        <f t="shared" si="14"/>
        <v>8.6999999999999993</v>
      </c>
      <c r="AQ22" s="53">
        <f t="shared" si="15"/>
        <v>9.6</v>
      </c>
      <c r="AR22" s="53">
        <f t="shared" si="16"/>
        <v>4.9000000000000004</v>
      </c>
      <c r="AS22" s="53">
        <f t="shared" si="17"/>
        <v>3.3</v>
      </c>
      <c r="AT22" s="53">
        <f t="shared" si="18"/>
        <v>4.0999999999999996</v>
      </c>
      <c r="AU22" s="53">
        <f t="shared" si="19"/>
        <v>4.2</v>
      </c>
      <c r="AV22" s="53">
        <f t="shared" si="20"/>
        <v>8.1999999999999993</v>
      </c>
      <c r="AW22" s="53">
        <f t="shared" si="21"/>
        <v>9.3000000000000007</v>
      </c>
      <c r="AX22" s="55">
        <f t="shared" si="22"/>
        <v>8.1</v>
      </c>
      <c r="AY22" s="53">
        <f t="shared" si="23"/>
        <v>9.5</v>
      </c>
      <c r="AZ22" s="202">
        <f t="shared" si="34"/>
        <v>9.4</v>
      </c>
      <c r="BA22" s="55">
        <f t="shared" si="24"/>
        <v>4.7</v>
      </c>
      <c r="BB22" s="53">
        <f t="shared" si="25"/>
        <v>8</v>
      </c>
      <c r="BC22" s="53">
        <f>IF('Indicator Data'!P24="No data","x",ROUND(IF('Indicator Data'!P24&gt;BC$36,10,IF('Indicator Data'!P24&lt;BC$37,0,10-(BC$36-'Indicator Data'!P24)/(BC$36-BC$37)*10)),1))</f>
        <v>0.7</v>
      </c>
      <c r="BD22" s="53">
        <f t="shared" si="26"/>
        <v>4.4000000000000004</v>
      </c>
      <c r="BE22" s="53">
        <f t="shared" si="27"/>
        <v>9.3000000000000007</v>
      </c>
      <c r="BF22" s="53">
        <f>IF('Indicator Data'!M24="No data","x", ROUND(IF('Indicator Data'!M24&gt;BF$36,0,IF('Indicator Data'!M24&lt;BF$37,10,(BF$36-'Indicator Data'!M24)/(BF$36-BF$37)*10)),1))</f>
        <v>10</v>
      </c>
      <c r="BG22" s="55">
        <f t="shared" si="35"/>
        <v>8.3000000000000007</v>
      </c>
      <c r="BH22" s="56">
        <f t="shared" si="36"/>
        <v>8</v>
      </c>
      <c r="BI22" s="53">
        <f>ROUND(IF('Indicator Data'!Q24=0,0,IF('Indicator Data'!Q24&gt;BI$36,10,IF('Indicator Data'!Q24&lt;BI$37,0,10-(BI$36-'Indicator Data'!Q24)/(BI$36-BI$37)*10))),1)</f>
        <v>5.3</v>
      </c>
      <c r="BJ22" s="53">
        <f>ROUND(IF('Indicator Data'!R24=0,0,IF(LOG('Indicator Data'!R24)&gt;LOG(BJ$36),10,IF(LOG('Indicator Data'!R24)&lt;LOG(BJ$37),0,10-(LOG(BJ$36)-LOG('Indicator Data'!R24))/(LOG(BJ$36)-LOG(BJ$37))*10))),1)</f>
        <v>4.9000000000000004</v>
      </c>
      <c r="BK22" s="53">
        <f t="shared" si="28"/>
        <v>5.0999999999999996</v>
      </c>
      <c r="BL22" s="53">
        <f>'Indicator Data'!S24</f>
        <v>0</v>
      </c>
      <c r="BM22" s="53">
        <f>'Indicator Data'!T24</f>
        <v>0</v>
      </c>
      <c r="BN22" s="53">
        <f t="shared" si="29"/>
        <v>0</v>
      </c>
      <c r="BO22" s="164">
        <f t="shared" si="37"/>
        <v>3.6</v>
      </c>
      <c r="BP22" s="53">
        <f>IF('Indicator Data'!U24="No data","x",ROUND(IF('Indicator Data'!U24&gt;BP$36,10,IF('Indicator Data'!U24&lt;BP$37,0,10-(BP$36-'Indicator Data'!U24)/(BP$36-BP$37)*10)),1))</f>
        <v>3.8</v>
      </c>
      <c r="BQ22" s="53">
        <f>IF('Indicator Data'!V24="No data","x",ROUND(IF(LOG('Indicator Data'!V24)&gt;BQ$36,10,IF(LOG('Indicator Data'!V24)&lt;BQ$37,0,10-(BQ$36-LOG('Indicator Data'!V24))/(BQ$36-BQ$37)*10)),1))</f>
        <v>6.3</v>
      </c>
      <c r="BR22" s="164">
        <f t="shared" si="38"/>
        <v>5.2</v>
      </c>
      <c r="BS22" s="54">
        <f>IF('Indicator Data'!W24="No data", "x",'Indicator Data'!W24/'Indicator Data'!CE24)</f>
        <v>7.8436257852276849E-5</v>
      </c>
      <c r="BT22" s="53">
        <f t="shared" si="39"/>
        <v>1.3</v>
      </c>
      <c r="BU22" s="53">
        <f>IF('Indicator Data'!W24="No data","x",ROUND(IF(LOG('Indicator Data'!W24)&gt;BU$36,10,IF(LOG('Indicator Data'!W24)&lt;BU$37,0,10-(BU$36-LOG('Indicator Data'!W24))/(BU$36-BU$37)*10)),1))</f>
        <v>5.6</v>
      </c>
      <c r="BV22" s="55">
        <f t="shared" si="40"/>
        <v>3.8</v>
      </c>
      <c r="BW22" s="56">
        <f t="shared" si="41"/>
        <v>4.2</v>
      </c>
    </row>
    <row r="23" spans="1:75" s="3" customFormat="1" x14ac:dyDescent="0.25">
      <c r="A23" s="119" t="s">
        <v>46</v>
      </c>
      <c r="B23" s="102" t="s">
        <v>45</v>
      </c>
      <c r="C23" s="53">
        <f>ROUND(IF('Indicator Data'!D25=0,0.1,IF(LOG('Indicator Data'!D25)&gt;C$36,10,IF(LOG('Indicator Data'!D25)&lt;C$37,0,10-(C$36-LOG('Indicator Data'!D25))/(C$36-C$37)*10))),1)</f>
        <v>6.8</v>
      </c>
      <c r="D23" s="53">
        <f>ROUND(IF('Indicator Data'!E25=0,0.1,IF(LOG('Indicator Data'!E25)&gt;D$36,10,IF(LOG('Indicator Data'!E25)&lt;D$37,0,10-(D$36-LOG('Indicator Data'!E25))/(D$36-D$37)*10))),1)</f>
        <v>6.9</v>
      </c>
      <c r="E23" s="53">
        <f t="shared" si="0"/>
        <v>6.9</v>
      </c>
      <c r="F23" s="53">
        <f>ROUND(IF('Indicator Data'!F25="No data",0.1,IF('Indicator Data'!F25=0,0,IF(LOG('Indicator Data'!F25)&gt;F$36,10,IF(LOG('Indicator Data'!F25)&lt;F$37,0,10-(F$36-LOG('Indicator Data'!F25))/(F$36-F$37)*10)))),1)</f>
        <v>4.5</v>
      </c>
      <c r="G23" s="53">
        <f>ROUND(IF('Indicator Data'!G25=0,0,IF(LOG('Indicator Data'!G25)&gt;G$36,10,IF(LOG('Indicator Data'!G25)&lt;G$37,0,10-(G$36-LOG('Indicator Data'!G25))/(G$36-G$37)*10))),1)</f>
        <v>10</v>
      </c>
      <c r="H23" s="53">
        <f>ROUND(IF('Indicator Data'!H25=0,0,IF(LOG('Indicator Data'!H25)&gt;H$36,10,IF(LOG('Indicator Data'!H25)&lt;H$37,0,10-(H$36-LOG('Indicator Data'!H25))/(H$36-H$37)*10))),1)</f>
        <v>3.6</v>
      </c>
      <c r="I23" s="53">
        <f>ROUND(IF('Indicator Data'!I25=0,0,IF(LOG('Indicator Data'!I25)&gt;I$36,10,IF(LOG('Indicator Data'!I25)&lt;I$37,0,10-(I$36-LOG('Indicator Data'!I25))/(I$36-I$37)*10))),1)</f>
        <v>0</v>
      </c>
      <c r="J23" s="53">
        <f t="shared" si="1"/>
        <v>2</v>
      </c>
      <c r="K23" s="53">
        <f>ROUND(IF('Indicator Data'!J25=0,0,IF(LOG('Indicator Data'!J25)&gt;K$36,10,IF(LOG('Indicator Data'!J25)&lt;K$37,0,10-(K$36-LOG('Indicator Data'!J25))/(K$36-K$37)*10))),1)</f>
        <v>6.4</v>
      </c>
      <c r="L23" s="53">
        <f t="shared" si="2"/>
        <v>4.5999999999999996</v>
      </c>
      <c r="M23" s="53">
        <f>ROUND(IF('Indicator Data'!K25=0,0,IF(LOG('Indicator Data'!K25)&gt;M$36,10,IF(LOG('Indicator Data'!K25)&lt;M$37,0,10-(M$36-LOG('Indicator Data'!K25))/(M$36-M$37)*10))),1)</f>
        <v>0</v>
      </c>
      <c r="N23" s="160">
        <f>IF('Indicator Data'!N25="No data","x",ROUND(IF('Indicator Data'!N25=0,0,IF(LOG('Indicator Data'!N25)&gt;N$36,10,IF(LOG('Indicator Data'!N25)&lt;N$37,0.1,10-(N$36-LOG('Indicator Data'!N25))/(N$36-N$37)*10))),1))</f>
        <v>6.2</v>
      </c>
      <c r="O23" s="160">
        <f>IF('Indicator Data'!O25="No data","x",ROUND(IF('Indicator Data'!O25=0,0,IF(LOG('Indicator Data'!O25)&gt;O$36,10,IF(LOG('Indicator Data'!O25)&lt;O$37,0.1,10-(O$36-LOG('Indicator Data'!O25))/(O$36-O$37)*10))),1))</f>
        <v>7.4</v>
      </c>
      <c r="P23" s="160">
        <f t="shared" si="30"/>
        <v>6.8</v>
      </c>
      <c r="Q23" s="54">
        <f>'Indicator Data'!D25/'Indicator Data'!$CE25</f>
        <v>1.4057967589908163E-3</v>
      </c>
      <c r="R23" s="54">
        <f>'Indicator Data'!E25/'Indicator Data'!$CE25</f>
        <v>3.0905958426596274E-4</v>
      </c>
      <c r="S23" s="54">
        <f>IF(F23=0.1,0,'Indicator Data'!F25/'Indicator Data'!$CE25)</f>
        <v>1.6953335112794097E-3</v>
      </c>
      <c r="T23" s="54">
        <f>'Indicator Data'!G25/'Indicator Data'!$CE25</f>
        <v>5.7122248435225638E-5</v>
      </c>
      <c r="U23" s="54">
        <f>'Indicator Data'!H25/'Indicator Data'!$CE25</f>
        <v>3.1075150888492721E-4</v>
      </c>
      <c r="V23" s="54">
        <f>'Indicator Data'!I25/'Indicator Data'!$CE25</f>
        <v>0</v>
      </c>
      <c r="W23" s="54">
        <f>'Indicator Data'!J25/'Indicator Data'!$CE25</f>
        <v>9.3420625577394351E-4</v>
      </c>
      <c r="X23" s="54">
        <f>'Indicator Data'!K25/'Indicator Data'!$CE25</f>
        <v>0</v>
      </c>
      <c r="Y23" s="54">
        <f>IF('Indicator Data'!N25="No data","x",'Indicator Data'!N25/'Indicator Data'!$CE25)</f>
        <v>7.5083464153126403E-2</v>
      </c>
      <c r="Z23" s="54">
        <f>IF('Indicator Data'!O25="No data","x",'Indicator Data'!O25/'Indicator Data'!$CE25)</f>
        <v>0.24183520912385617</v>
      </c>
      <c r="AA23" s="53">
        <f t="shared" si="3"/>
        <v>7</v>
      </c>
      <c r="AB23" s="53">
        <f t="shared" si="4"/>
        <v>6.2</v>
      </c>
      <c r="AC23" s="53">
        <f t="shared" si="5"/>
        <v>6.6</v>
      </c>
      <c r="AD23" s="53">
        <f t="shared" si="6"/>
        <v>2.4</v>
      </c>
      <c r="AE23" s="53">
        <f t="shared" si="7"/>
        <v>9.1999999999999993</v>
      </c>
      <c r="AF23" s="53">
        <f t="shared" si="8"/>
        <v>0.2</v>
      </c>
      <c r="AG23" s="53">
        <f t="shared" si="9"/>
        <v>0</v>
      </c>
      <c r="AH23" s="53">
        <f t="shared" si="10"/>
        <v>0.1</v>
      </c>
      <c r="AI23" s="53">
        <f t="shared" si="11"/>
        <v>2.2999999999999998</v>
      </c>
      <c r="AJ23" s="53">
        <f t="shared" si="12"/>
        <v>1.3</v>
      </c>
      <c r="AK23" s="53">
        <f t="shared" si="13"/>
        <v>0</v>
      </c>
      <c r="AL23" s="53">
        <f>ROUND(IF('Indicator Data'!L25=0,0,IF('Indicator Data'!L25&gt;AL$36,10,IF('Indicator Data'!L25&lt;AL$37,0,10-(AL$36-'Indicator Data'!L25)/(AL$36-AL$37)*10))),1)</f>
        <v>3.1</v>
      </c>
      <c r="AM23" s="53">
        <f t="shared" si="31"/>
        <v>3.8</v>
      </c>
      <c r="AN23" s="53">
        <f t="shared" si="32"/>
        <v>10</v>
      </c>
      <c r="AO23" s="53">
        <f t="shared" si="33"/>
        <v>8.3000000000000007</v>
      </c>
      <c r="AP23" s="53">
        <f t="shared" si="14"/>
        <v>6.9</v>
      </c>
      <c r="AQ23" s="53">
        <f t="shared" si="15"/>
        <v>6.6</v>
      </c>
      <c r="AR23" s="53">
        <f t="shared" si="16"/>
        <v>1.9</v>
      </c>
      <c r="AS23" s="53">
        <f t="shared" si="17"/>
        <v>0</v>
      </c>
      <c r="AT23" s="53">
        <f t="shared" si="18"/>
        <v>1</v>
      </c>
      <c r="AU23" s="53">
        <f t="shared" si="19"/>
        <v>4.4000000000000004</v>
      </c>
      <c r="AV23" s="53">
        <f t="shared" si="20"/>
        <v>0</v>
      </c>
      <c r="AW23" s="53">
        <f t="shared" si="21"/>
        <v>6.8</v>
      </c>
      <c r="AX23" s="55">
        <f t="shared" si="22"/>
        <v>3.5</v>
      </c>
      <c r="AY23" s="53">
        <f t="shared" si="23"/>
        <v>9.6999999999999993</v>
      </c>
      <c r="AZ23" s="202">
        <f t="shared" si="34"/>
        <v>8.6</v>
      </c>
      <c r="BA23" s="55">
        <f t="shared" si="24"/>
        <v>3.1</v>
      </c>
      <c r="BB23" s="53">
        <f t="shared" si="25"/>
        <v>1.6</v>
      </c>
      <c r="BC23" s="53">
        <f>IF('Indicator Data'!P25="No data","x",ROUND(IF('Indicator Data'!P25&gt;BC$36,10,IF('Indicator Data'!P25&lt;BC$37,0,10-(BC$36-'Indicator Data'!P25)/(BC$36-BC$37)*10)),1))</f>
        <v>0.3</v>
      </c>
      <c r="BD23" s="53">
        <f t="shared" si="26"/>
        <v>1</v>
      </c>
      <c r="BE23" s="53">
        <f t="shared" si="27"/>
        <v>7.6</v>
      </c>
      <c r="BF23" s="53">
        <f>IF('Indicator Data'!M25="No data","x", ROUND(IF('Indicator Data'!M25&gt;BF$36,0,IF('Indicator Data'!M25&lt;BF$37,10,(BF$36-'Indicator Data'!M25)/(BF$36-BF$37)*10)),1))</f>
        <v>3.4</v>
      </c>
      <c r="BG23" s="55">
        <f t="shared" si="35"/>
        <v>4.9000000000000004</v>
      </c>
      <c r="BH23" s="56">
        <f t="shared" si="36"/>
        <v>5.6</v>
      </c>
      <c r="BI23" s="53">
        <f>ROUND(IF('Indicator Data'!Q25=0,0,IF('Indicator Data'!Q25&gt;BI$36,10,IF('Indicator Data'!Q25&lt;BI$37,0,10-(BI$36-'Indicator Data'!Q25)/(BI$36-BI$37)*10))),1)</f>
        <v>0.3</v>
      </c>
      <c r="BJ23" s="53">
        <f>ROUND(IF('Indicator Data'!R25=0,0,IF(LOG('Indicator Data'!R25)&gt;LOG(BJ$36),10,IF(LOG('Indicator Data'!R25)&lt;LOG(BJ$37),0,10-(LOG(BJ$36)-LOG('Indicator Data'!R25))/(LOG(BJ$36)-LOG(BJ$37))*10))),1)</f>
        <v>0</v>
      </c>
      <c r="BK23" s="53">
        <f t="shared" si="28"/>
        <v>0.2</v>
      </c>
      <c r="BL23" s="53">
        <f>'Indicator Data'!S25</f>
        <v>0</v>
      </c>
      <c r="BM23" s="53">
        <f>'Indicator Data'!T25</f>
        <v>0</v>
      </c>
      <c r="BN23" s="53">
        <f t="shared" si="29"/>
        <v>0</v>
      </c>
      <c r="BO23" s="164">
        <f t="shared" si="37"/>
        <v>0.1</v>
      </c>
      <c r="BP23" s="53">
        <f>IF('Indicator Data'!U25="No data","x",ROUND(IF('Indicator Data'!U25&gt;BP$36,10,IF('Indicator Data'!U25&lt;BP$37,0,10-(BP$36-'Indicator Data'!U25)/(BP$36-BP$37)*10)),1))</f>
        <v>5.8</v>
      </c>
      <c r="BQ23" s="53">
        <f>IF('Indicator Data'!V25="No data","x",ROUND(IF(LOG('Indicator Data'!V25)&gt;BQ$36,10,IF(LOG('Indicator Data'!V25)&lt;BQ$37,0,10-(BQ$36-LOG('Indicator Data'!V25))/(BQ$36-BQ$37)*10)),1))</f>
        <v>6.3</v>
      </c>
      <c r="BR23" s="164">
        <f t="shared" si="38"/>
        <v>6.1</v>
      </c>
      <c r="BS23" s="54">
        <f>IF('Indicator Data'!W25="No data", "x",'Indicator Data'!W25/'Indicator Data'!CE25)</f>
        <v>5.4526278290699846E-6</v>
      </c>
      <c r="BT23" s="53">
        <f t="shared" si="39"/>
        <v>0.1</v>
      </c>
      <c r="BU23" s="53">
        <f>IF('Indicator Data'!W25="No data","x",ROUND(IF(LOG('Indicator Data'!W25)&gt;BU$36,10,IF(LOG('Indicator Data'!W25)&lt;BU$37,0,10-(BU$36-LOG('Indicator Data'!W25))/(BU$36-BU$37)*10)),1))</f>
        <v>1.1000000000000001</v>
      </c>
      <c r="BV23" s="55">
        <f t="shared" si="40"/>
        <v>0.6</v>
      </c>
      <c r="BW23" s="56">
        <f t="shared" si="41"/>
        <v>2.8</v>
      </c>
    </row>
    <row r="24" spans="1:75" s="3" customFormat="1" x14ac:dyDescent="0.25">
      <c r="A24" s="119" t="s">
        <v>3</v>
      </c>
      <c r="B24" s="102" t="s">
        <v>2</v>
      </c>
      <c r="C24" s="53">
        <f>ROUND(IF('Indicator Data'!D26=0,0.1,IF(LOG('Indicator Data'!D26)&gt;C$36,10,IF(LOG('Indicator Data'!D26)&lt;C$37,0,10-(C$36-LOG('Indicator Data'!D26))/(C$36-C$37)*10))),1)</f>
        <v>8.1999999999999993</v>
      </c>
      <c r="D24" s="53">
        <f>ROUND(IF('Indicator Data'!E26=0,0.1,IF(LOG('Indicator Data'!E26)&gt;D$36,10,IF(LOG('Indicator Data'!E26)&lt;D$37,0,10-(D$36-LOG('Indicator Data'!E26))/(D$36-D$37)*10))),1)</f>
        <v>6.5</v>
      </c>
      <c r="E24" s="53">
        <f t="shared" si="0"/>
        <v>7.4</v>
      </c>
      <c r="F24" s="53">
        <f>ROUND(IF('Indicator Data'!F26="No data",0.1,IF('Indicator Data'!F26=0,0,IF(LOG('Indicator Data'!F26)&gt;F$36,10,IF(LOG('Indicator Data'!F26)&lt;F$37,0,10-(F$36-LOG('Indicator Data'!F26))/(F$36-F$37)*10)))),1)</f>
        <v>8.4</v>
      </c>
      <c r="G24" s="53">
        <f>ROUND(IF('Indicator Data'!G26=0,0,IF(LOG('Indicator Data'!G26)&gt;G$36,10,IF(LOG('Indicator Data'!G26)&lt;G$37,0,10-(G$36-LOG('Indicator Data'!G26))/(G$36-G$37)*10))),1)</f>
        <v>0</v>
      </c>
      <c r="H24" s="53">
        <f>ROUND(IF('Indicator Data'!H26=0,0,IF(LOG('Indicator Data'!H26)&gt;H$36,10,IF(LOG('Indicator Data'!H26)&lt;H$37,0,10-(H$36-LOG('Indicator Data'!H26))/(H$36-H$37)*10))),1)</f>
        <v>0</v>
      </c>
      <c r="I24" s="53">
        <f>ROUND(IF('Indicator Data'!I26=0,0,IF(LOG('Indicator Data'!I26)&gt;I$36,10,IF(LOG('Indicator Data'!I26)&lt;I$37,0,10-(I$36-LOG('Indicator Data'!I26))/(I$36-I$37)*10))),1)</f>
        <v>0</v>
      </c>
      <c r="J24" s="53">
        <f t="shared" si="1"/>
        <v>0</v>
      </c>
      <c r="K24" s="53">
        <f>ROUND(IF('Indicator Data'!J26=0,0,IF(LOG('Indicator Data'!J26)&gt;K$36,10,IF(LOG('Indicator Data'!J26)&lt;K$37,0,10-(K$36-LOG('Indicator Data'!J26))/(K$36-K$37)*10))),1)</f>
        <v>0</v>
      </c>
      <c r="L24" s="53">
        <f t="shared" si="2"/>
        <v>0</v>
      </c>
      <c r="M24" s="53">
        <f>ROUND(IF('Indicator Data'!K26=0,0,IF(LOG('Indicator Data'!K26)&gt;M$36,10,IF(LOG('Indicator Data'!K26)&lt;M$37,0,10-(M$36-LOG('Indicator Data'!K26))/(M$36-M$37)*10))),1)</f>
        <v>0</v>
      </c>
      <c r="N24" s="160">
        <f>IF('Indicator Data'!N26="No data","x",ROUND(IF('Indicator Data'!N26=0,0,IF(LOG('Indicator Data'!N26)&gt;N$36,10,IF(LOG('Indicator Data'!N26)&lt;N$37,0.1,10-(N$36-LOG('Indicator Data'!N26))/(N$36-N$37)*10))),1))</f>
        <v>7.5</v>
      </c>
      <c r="O24" s="160">
        <f>IF('Indicator Data'!O26="No data","x",ROUND(IF('Indicator Data'!O26=0,0,IF(LOG('Indicator Data'!O26)&gt;O$36,10,IF(LOG('Indicator Data'!O26)&lt;O$37,0.1,10-(O$36-LOG('Indicator Data'!O26))/(O$36-O$37)*10))),1))</f>
        <v>7.9</v>
      </c>
      <c r="P24" s="160">
        <f t="shared" si="30"/>
        <v>7.7</v>
      </c>
      <c r="Q24" s="54">
        <f>'Indicator Data'!D26/'Indicator Data'!$CE26</f>
        <v>4.3895054830597421E-4</v>
      </c>
      <c r="R24" s="54">
        <f>'Indicator Data'!E26/'Indicator Data'!$CE26</f>
        <v>2.0863703704416078E-5</v>
      </c>
      <c r="S24" s="54">
        <f>IF(F24=0.1,0,'Indicator Data'!F26/'Indicator Data'!$CE26)</f>
        <v>5.2503330203124352E-3</v>
      </c>
      <c r="T24" s="54">
        <f>'Indicator Data'!G26/'Indicator Data'!$CE26</f>
        <v>0</v>
      </c>
      <c r="U24" s="54">
        <f>'Indicator Data'!H26/'Indicator Data'!$CE26</f>
        <v>0</v>
      </c>
      <c r="V24" s="54">
        <f>'Indicator Data'!I26/'Indicator Data'!$CE26</f>
        <v>0</v>
      </c>
      <c r="W24" s="54">
        <f>'Indicator Data'!J26/'Indicator Data'!$CE26</f>
        <v>0</v>
      </c>
      <c r="X24" s="54">
        <f>'Indicator Data'!K26/'Indicator Data'!$CE26</f>
        <v>0</v>
      </c>
      <c r="Y24" s="54">
        <f>IF('Indicator Data'!N26="No data","x",'Indicator Data'!N26/'Indicator Data'!$CE26)</f>
        <v>2.2611426958963423E-2</v>
      </c>
      <c r="Z24" s="54">
        <f>IF('Indicator Data'!O26="No data","x",'Indicator Data'!O26/'Indicator Data'!$CE26)</f>
        <v>3.474131829599441E-2</v>
      </c>
      <c r="AA24" s="53">
        <f t="shared" si="3"/>
        <v>2.2000000000000002</v>
      </c>
      <c r="AB24" s="53">
        <f t="shared" si="4"/>
        <v>0.4</v>
      </c>
      <c r="AC24" s="53">
        <f t="shared" si="5"/>
        <v>1.3</v>
      </c>
      <c r="AD24" s="53">
        <f t="shared" si="6"/>
        <v>7.5</v>
      </c>
      <c r="AE24" s="53">
        <f t="shared" si="7"/>
        <v>0</v>
      </c>
      <c r="AF24" s="53">
        <f t="shared" si="8"/>
        <v>0</v>
      </c>
      <c r="AG24" s="53">
        <f t="shared" si="9"/>
        <v>0</v>
      </c>
      <c r="AH24" s="53">
        <f t="shared" si="10"/>
        <v>0</v>
      </c>
      <c r="AI24" s="53">
        <f t="shared" si="11"/>
        <v>0</v>
      </c>
      <c r="AJ24" s="53">
        <f t="shared" si="12"/>
        <v>0</v>
      </c>
      <c r="AK24" s="53">
        <f t="shared" si="13"/>
        <v>0</v>
      </c>
      <c r="AL24" s="53">
        <f>ROUND(IF('Indicator Data'!L26=0,0,IF('Indicator Data'!L26&gt;AL$36,10,IF('Indicator Data'!L26&lt;AL$37,0,10-(AL$36-'Indicator Data'!L26)/(AL$36-AL$37)*10))),1)</f>
        <v>3.1</v>
      </c>
      <c r="AM24" s="53">
        <f t="shared" si="31"/>
        <v>1.1000000000000001</v>
      </c>
      <c r="AN24" s="53">
        <f t="shared" si="32"/>
        <v>1.7</v>
      </c>
      <c r="AO24" s="53">
        <f t="shared" si="33"/>
        <v>1.4</v>
      </c>
      <c r="AP24" s="53">
        <f t="shared" si="14"/>
        <v>5.2</v>
      </c>
      <c r="AQ24" s="53">
        <f t="shared" si="15"/>
        <v>3.5</v>
      </c>
      <c r="AR24" s="53">
        <f t="shared" si="16"/>
        <v>0</v>
      </c>
      <c r="AS24" s="53">
        <f t="shared" si="17"/>
        <v>0</v>
      </c>
      <c r="AT24" s="53">
        <f t="shared" si="18"/>
        <v>0</v>
      </c>
      <c r="AU24" s="53">
        <f t="shared" si="19"/>
        <v>0</v>
      </c>
      <c r="AV24" s="53">
        <f t="shared" si="20"/>
        <v>0</v>
      </c>
      <c r="AW24" s="53">
        <f t="shared" si="21"/>
        <v>5.0999999999999996</v>
      </c>
      <c r="AX24" s="55">
        <f t="shared" si="22"/>
        <v>8</v>
      </c>
      <c r="AY24" s="53">
        <f t="shared" si="23"/>
        <v>0</v>
      </c>
      <c r="AZ24" s="202">
        <f t="shared" si="34"/>
        <v>2.9</v>
      </c>
      <c r="BA24" s="55">
        <f t="shared" si="24"/>
        <v>0</v>
      </c>
      <c r="BB24" s="53">
        <f t="shared" si="25"/>
        <v>1.6</v>
      </c>
      <c r="BC24" s="53">
        <f>IF('Indicator Data'!P26="No data","x",ROUND(IF('Indicator Data'!P26&gt;BC$36,10,IF('Indicator Data'!P26&lt;BC$37,0,10-(BC$36-'Indicator Data'!P26)/(BC$36-BC$37)*10)),1))</f>
        <v>3.2</v>
      </c>
      <c r="BD24" s="53">
        <f t="shared" si="26"/>
        <v>2.4</v>
      </c>
      <c r="BE24" s="53">
        <f t="shared" si="27"/>
        <v>5.4</v>
      </c>
      <c r="BF24" s="53">
        <f>IF('Indicator Data'!M26="No data","x", ROUND(IF('Indicator Data'!M26&gt;BF$36,0,IF('Indicator Data'!M26&lt;BF$37,10,(BF$36-'Indicator Data'!M26)/(BF$36-BF$37)*10)),1))</f>
        <v>8.8000000000000007</v>
      </c>
      <c r="BG24" s="55">
        <f t="shared" si="35"/>
        <v>5.5</v>
      </c>
      <c r="BH24" s="56">
        <f t="shared" si="36"/>
        <v>4.8</v>
      </c>
      <c r="BI24" s="53">
        <f>ROUND(IF('Indicator Data'!Q26=0,0,IF('Indicator Data'!Q26&gt;BI$36,10,IF('Indicator Data'!Q26&lt;BI$37,0,10-(BI$36-'Indicator Data'!Q26)/(BI$36-BI$37)*10))),1)</f>
        <v>2.4</v>
      </c>
      <c r="BJ24" s="53">
        <f>ROUND(IF('Indicator Data'!R26=0,0,IF(LOG('Indicator Data'!R26)&gt;LOG(BJ$36),10,IF(LOG('Indicator Data'!R26)&lt;LOG(BJ$37),0,10-(LOG(BJ$36)-LOG('Indicator Data'!R26))/(LOG(BJ$36)-LOG(BJ$37))*10))),1)</f>
        <v>4.8</v>
      </c>
      <c r="BK24" s="53">
        <f t="shared" si="28"/>
        <v>3.7</v>
      </c>
      <c r="BL24" s="53">
        <f>'Indicator Data'!S26</f>
        <v>0</v>
      </c>
      <c r="BM24" s="53">
        <f>'Indicator Data'!T26</f>
        <v>0</v>
      </c>
      <c r="BN24" s="53">
        <f t="shared" si="29"/>
        <v>0</v>
      </c>
      <c r="BO24" s="164">
        <f t="shared" si="37"/>
        <v>2.6</v>
      </c>
      <c r="BP24" s="53">
        <f>IF('Indicator Data'!U26="No data","x",ROUND(IF('Indicator Data'!U26&gt;BP$36,10,IF('Indicator Data'!U26&lt;BP$37,0,10-(BP$36-'Indicator Data'!U26)/(BP$36-BP$37)*10)),1))</f>
        <v>2.5</v>
      </c>
      <c r="BQ24" s="53">
        <f>IF('Indicator Data'!V26="No data","x",ROUND(IF(LOG('Indicator Data'!V26)&gt;BQ$36,10,IF(LOG('Indicator Data'!V26)&lt;BQ$37,0,10-(BQ$36-LOG('Indicator Data'!V26))/(BQ$36-BQ$37)*10)),1))</f>
        <v>7.8</v>
      </c>
      <c r="BR24" s="164">
        <f t="shared" si="38"/>
        <v>5.8</v>
      </c>
      <c r="BS24" s="54">
        <f>IF('Indicator Data'!W26="No data", "x",'Indicator Data'!W26/'Indicator Data'!CE26)</f>
        <v>1.2027403977369977E-6</v>
      </c>
      <c r="BT24" s="53">
        <f t="shared" si="39"/>
        <v>0</v>
      </c>
      <c r="BU24" s="53">
        <f>IF('Indicator Data'!W26="No data","x",ROUND(IF(LOG('Indicator Data'!W26)&gt;BU$36,10,IF(LOG('Indicator Data'!W26)&lt;BU$37,0,10-(BU$36-LOG('Indicator Data'!W26))/(BU$36-BU$37)*10)),1))</f>
        <v>2.4</v>
      </c>
      <c r="BV24" s="55">
        <f t="shared" si="40"/>
        <v>1.3</v>
      </c>
      <c r="BW24" s="56">
        <f t="shared" si="41"/>
        <v>3.5</v>
      </c>
    </row>
    <row r="25" spans="1:75" s="3" customFormat="1" x14ac:dyDescent="0.25">
      <c r="A25" s="119" t="s">
        <v>442</v>
      </c>
      <c r="B25" s="102" t="s">
        <v>10</v>
      </c>
      <c r="C25" s="53">
        <f>ROUND(IF('Indicator Data'!D27=0,0.1,IF(LOG('Indicator Data'!D27)&gt;C$36,10,IF(LOG('Indicator Data'!D27)&lt;C$37,0,10-(C$36-LOG('Indicator Data'!D27))/(C$36-C$37)*10))),1)</f>
        <v>8.3000000000000007</v>
      </c>
      <c r="D25" s="53">
        <f>ROUND(IF('Indicator Data'!E27=0,0.1,IF(LOG('Indicator Data'!E27)&gt;D$36,10,IF(LOG('Indicator Data'!E27)&lt;D$37,0,10-(D$36-LOG('Indicator Data'!E27))/(D$36-D$37)*10))),1)</f>
        <v>0.1</v>
      </c>
      <c r="E25" s="53">
        <f t="shared" si="0"/>
        <v>5.5</v>
      </c>
      <c r="F25" s="53">
        <f>ROUND(IF('Indicator Data'!F27="No data",0.1,IF('Indicator Data'!F27=0,0,IF(LOG('Indicator Data'!F27)&gt;F$36,10,IF(LOG('Indicator Data'!F27)&lt;F$37,0,10-(F$36-LOG('Indicator Data'!F27))/(F$36-F$37)*10)))),1)</f>
        <v>7.2</v>
      </c>
      <c r="G25" s="53">
        <f>ROUND(IF('Indicator Data'!G27=0,0,IF(LOG('Indicator Data'!G27)&gt;G$36,10,IF(LOG('Indicator Data'!G27)&lt;G$37,0,10-(G$36-LOG('Indicator Data'!G27))/(G$36-G$37)*10))),1)</f>
        <v>0</v>
      </c>
      <c r="H25" s="53">
        <f>ROUND(IF('Indicator Data'!H27=0,0,IF(LOG('Indicator Data'!H27)&gt;H$36,10,IF(LOG('Indicator Data'!H27)&lt;H$37,0,10-(H$36-LOG('Indicator Data'!H27))/(H$36-H$37)*10))),1)</f>
        <v>0</v>
      </c>
      <c r="I25" s="53">
        <f>ROUND(IF('Indicator Data'!I27=0,0,IF(LOG('Indicator Data'!I27)&gt;I$36,10,IF(LOG('Indicator Data'!I27)&lt;I$37,0,10-(I$36-LOG('Indicator Data'!I27))/(I$36-I$37)*10))),1)</f>
        <v>0</v>
      </c>
      <c r="J25" s="53">
        <f t="shared" si="1"/>
        <v>0</v>
      </c>
      <c r="K25" s="53">
        <f>ROUND(IF('Indicator Data'!J27=0,0,IF(LOG('Indicator Data'!J27)&gt;K$36,10,IF(LOG('Indicator Data'!J27)&lt;K$37,0,10-(K$36-LOG('Indicator Data'!J27))/(K$36-K$37)*10))),1)</f>
        <v>0</v>
      </c>
      <c r="L25" s="53">
        <f t="shared" si="2"/>
        <v>0</v>
      </c>
      <c r="M25" s="53">
        <f>ROUND(IF('Indicator Data'!K27=0,0,IF(LOG('Indicator Data'!K27)&gt;M$36,10,IF(LOG('Indicator Data'!K27)&lt;M$37,0,10-(M$36-LOG('Indicator Data'!K27))/(M$36-M$37)*10))),1)</f>
        <v>8.6</v>
      </c>
      <c r="N25" s="160">
        <f>IF('Indicator Data'!N27="No data","x",ROUND(IF('Indicator Data'!N27=0,0,IF(LOG('Indicator Data'!N27)&gt;N$36,10,IF(LOG('Indicator Data'!N27)&lt;N$37,0.1,10-(N$36-LOG('Indicator Data'!N27))/(N$36-N$37)*10))),1))</f>
        <v>8</v>
      </c>
      <c r="O25" s="160">
        <f>IF('Indicator Data'!O27="No data","x",ROUND(IF('Indicator Data'!O27=0,0,IF(LOG('Indicator Data'!O27)&gt;O$36,10,IF(LOG('Indicator Data'!O27)&lt;O$37,0.1,10-(O$36-LOG('Indicator Data'!O27))/(O$36-O$37)*10))),1))</f>
        <v>8.3000000000000007</v>
      </c>
      <c r="P25" s="160">
        <f t="shared" si="30"/>
        <v>8.1999999999999993</v>
      </c>
      <c r="Q25" s="54">
        <f>'Indicator Data'!D27/'Indicator Data'!$CE27</f>
        <v>1.9128363640765001E-3</v>
      </c>
      <c r="R25" s="54">
        <f>'Indicator Data'!E27/'Indicator Data'!$CE27</f>
        <v>0</v>
      </c>
      <c r="S25" s="54">
        <f>IF(F25=0.1,0,'Indicator Data'!F27/'Indicator Data'!$CE27)</f>
        <v>6.9714932047599794E-3</v>
      </c>
      <c r="T25" s="54">
        <f>'Indicator Data'!G27/'Indicator Data'!$CE27</f>
        <v>0</v>
      </c>
      <c r="U25" s="54">
        <f>'Indicator Data'!H27/'Indicator Data'!$CE27</f>
        <v>0</v>
      </c>
      <c r="V25" s="54">
        <f>'Indicator Data'!I27/'Indicator Data'!$CE27</f>
        <v>0</v>
      </c>
      <c r="W25" s="54">
        <f>'Indicator Data'!J27/'Indicator Data'!$CE27</f>
        <v>0</v>
      </c>
      <c r="X25" s="54">
        <f>'Indicator Data'!K27/'Indicator Data'!$CE27</f>
        <v>2.6129472702456653E-3</v>
      </c>
      <c r="Y25" s="54">
        <f>IF('Indicator Data'!N27="No data","x",'Indicator Data'!N27/'Indicator Data'!$CE27)</f>
        <v>0.15522397850544661</v>
      </c>
      <c r="Z25" s="54">
        <f>IF('Indicator Data'!O27="No data","x",'Indicator Data'!O27/'Indicator Data'!$CE27)</f>
        <v>0.19737073471332967</v>
      </c>
      <c r="AA25" s="53">
        <f t="shared" si="3"/>
        <v>9.6</v>
      </c>
      <c r="AB25" s="53">
        <f t="shared" si="4"/>
        <v>0</v>
      </c>
      <c r="AC25" s="53">
        <f t="shared" si="5"/>
        <v>7</v>
      </c>
      <c r="AD25" s="53">
        <f t="shared" si="6"/>
        <v>10</v>
      </c>
      <c r="AE25" s="53">
        <f t="shared" si="7"/>
        <v>0</v>
      </c>
      <c r="AF25" s="53">
        <f t="shared" si="8"/>
        <v>0</v>
      </c>
      <c r="AG25" s="53">
        <f t="shared" si="9"/>
        <v>0</v>
      </c>
      <c r="AH25" s="53">
        <f t="shared" si="10"/>
        <v>0</v>
      </c>
      <c r="AI25" s="53">
        <f t="shared" si="11"/>
        <v>0</v>
      </c>
      <c r="AJ25" s="53">
        <f t="shared" si="12"/>
        <v>0</v>
      </c>
      <c r="AK25" s="53">
        <f t="shared" si="13"/>
        <v>3.7</v>
      </c>
      <c r="AL25" s="53">
        <f>ROUND(IF('Indicator Data'!L27=0,0,IF('Indicator Data'!L27&gt;AL$36,10,IF('Indicator Data'!L27&lt;AL$37,0,10-(AL$36-'Indicator Data'!L27)/(AL$36-AL$37)*10))),1)</f>
        <v>10</v>
      </c>
      <c r="AM25" s="53">
        <f t="shared" si="31"/>
        <v>7.8</v>
      </c>
      <c r="AN25" s="53">
        <f t="shared" si="32"/>
        <v>9.9</v>
      </c>
      <c r="AO25" s="53">
        <f t="shared" si="33"/>
        <v>9.1</v>
      </c>
      <c r="AP25" s="53">
        <f t="shared" si="14"/>
        <v>9</v>
      </c>
      <c r="AQ25" s="53">
        <f t="shared" si="15"/>
        <v>0.1</v>
      </c>
      <c r="AR25" s="53">
        <f t="shared" si="16"/>
        <v>0</v>
      </c>
      <c r="AS25" s="53">
        <f t="shared" si="17"/>
        <v>0</v>
      </c>
      <c r="AT25" s="53">
        <f t="shared" si="18"/>
        <v>0</v>
      </c>
      <c r="AU25" s="53">
        <f t="shared" si="19"/>
        <v>0</v>
      </c>
      <c r="AV25" s="53">
        <f t="shared" si="20"/>
        <v>6.8</v>
      </c>
      <c r="AW25" s="53">
        <f t="shared" si="21"/>
        <v>6.3</v>
      </c>
      <c r="AX25" s="55">
        <f t="shared" si="22"/>
        <v>9</v>
      </c>
      <c r="AY25" s="53">
        <f t="shared" si="23"/>
        <v>0</v>
      </c>
      <c r="AZ25" s="202">
        <f t="shared" si="34"/>
        <v>3.8</v>
      </c>
      <c r="BA25" s="55">
        <f t="shared" si="24"/>
        <v>0</v>
      </c>
      <c r="BB25" s="53">
        <f t="shared" si="25"/>
        <v>8.4</v>
      </c>
      <c r="BC25" s="53">
        <f>IF('Indicator Data'!P27="No data","x",ROUND(IF('Indicator Data'!P27&gt;BC$36,10,IF('Indicator Data'!P27&lt;BC$37,0,10-(BC$36-'Indicator Data'!P27)/(BC$36-BC$37)*10)),1))</f>
        <v>0.3</v>
      </c>
      <c r="BD25" s="53">
        <f t="shared" si="26"/>
        <v>4.4000000000000004</v>
      </c>
      <c r="BE25" s="53">
        <f t="shared" si="27"/>
        <v>8.6999999999999993</v>
      </c>
      <c r="BF25" s="53">
        <f>IF('Indicator Data'!M27="No data","x", ROUND(IF('Indicator Data'!M27&gt;BF$36,0,IF('Indicator Data'!M27&lt;BF$37,10,(BF$36-'Indicator Data'!M27)/(BF$36-BF$37)*10)),1))</f>
        <v>5.0999999999999996</v>
      </c>
      <c r="BG25" s="55">
        <f t="shared" si="35"/>
        <v>6.7</v>
      </c>
      <c r="BH25" s="56">
        <f t="shared" si="36"/>
        <v>5.9</v>
      </c>
      <c r="BI25" s="53">
        <f>ROUND(IF('Indicator Data'!Q27=0,0,IF('Indicator Data'!Q27&gt;BI$36,10,IF('Indicator Data'!Q27&lt;BI$37,0,10-(BI$36-'Indicator Data'!Q27)/(BI$36-BI$37)*10))),1)</f>
        <v>10</v>
      </c>
      <c r="BJ25" s="53">
        <f>ROUND(IF('Indicator Data'!R27=0,0,IF(LOG('Indicator Data'!R27)&gt;LOG(BJ$36),10,IF(LOG('Indicator Data'!R27)&lt;LOG(BJ$37),0,10-(LOG(BJ$36)-LOG('Indicator Data'!R27))/(LOG(BJ$36)-LOG(BJ$37))*10))),1)</f>
        <v>5.2</v>
      </c>
      <c r="BK25" s="53">
        <f t="shared" si="28"/>
        <v>8.5</v>
      </c>
      <c r="BL25" s="53">
        <f>'Indicator Data'!S27</f>
        <v>0</v>
      </c>
      <c r="BM25" s="53">
        <f>'Indicator Data'!T27</f>
        <v>0</v>
      </c>
      <c r="BN25" s="53">
        <f t="shared" si="29"/>
        <v>0</v>
      </c>
      <c r="BO25" s="164">
        <f t="shared" si="37"/>
        <v>6</v>
      </c>
      <c r="BP25" s="53">
        <f>IF('Indicator Data'!U27="No data","x",ROUND(IF('Indicator Data'!U27&gt;BP$36,10,IF('Indicator Data'!U27&lt;BP$37,0,10-(BP$36-'Indicator Data'!U27)/(BP$36-BP$37)*10)),1))</f>
        <v>4.0999999999999996</v>
      </c>
      <c r="BQ25" s="53">
        <f>IF('Indicator Data'!V27="No data","x",ROUND(IF(LOG('Indicator Data'!V27)&gt;BQ$36,10,IF(LOG('Indicator Data'!V27)&lt;BQ$37,0,10-(BQ$36-LOG('Indicator Data'!V27))/(BQ$36-BQ$37)*10)),1))</f>
        <v>6.9</v>
      </c>
      <c r="BR25" s="164">
        <f t="shared" si="38"/>
        <v>5.7</v>
      </c>
      <c r="BS25" s="54">
        <f>IF('Indicator Data'!W27="No data", "x",'Indicator Data'!W27/'Indicator Data'!CE27)</f>
        <v>1.5694805761741759E-5</v>
      </c>
      <c r="BT25" s="53">
        <f t="shared" si="39"/>
        <v>0.3</v>
      </c>
      <c r="BU25" s="53">
        <f>IF('Indicator Data'!W27="No data","x",ROUND(IF(LOG('Indicator Data'!W27)&gt;BU$36,10,IF(LOG('Indicator Data'!W27)&lt;BU$37,0,10-(BU$36-LOG('Indicator Data'!W27))/(BU$36-BU$37)*10)),1))</f>
        <v>4.0999999999999996</v>
      </c>
      <c r="BV25" s="55">
        <f t="shared" si="40"/>
        <v>2.4</v>
      </c>
      <c r="BW25" s="56">
        <f t="shared" si="41"/>
        <v>4.9000000000000004</v>
      </c>
    </row>
    <row r="26" spans="1:75" s="3" customFormat="1" x14ac:dyDescent="0.25">
      <c r="A26" s="119" t="s">
        <v>12</v>
      </c>
      <c r="B26" s="102" t="s">
        <v>11</v>
      </c>
      <c r="C26" s="53">
        <f>ROUND(IF('Indicator Data'!D28=0,0.1,IF(LOG('Indicator Data'!D28)&gt;C$36,10,IF(LOG('Indicator Data'!D28)&lt;C$37,0,10-(C$36-LOG('Indicator Data'!D28))/(C$36-C$37)*10))),1)</f>
        <v>6.8</v>
      </c>
      <c r="D26" s="53">
        <f>ROUND(IF('Indicator Data'!E28=0,0.1,IF(LOG('Indicator Data'!E28)&gt;D$36,10,IF(LOG('Indicator Data'!E28)&lt;D$37,0,10-(D$36-LOG('Indicator Data'!E28))/(D$36-D$37)*10))),1)</f>
        <v>0.1</v>
      </c>
      <c r="E26" s="53">
        <f t="shared" si="0"/>
        <v>4.2</v>
      </c>
      <c r="F26" s="53">
        <f>ROUND(IF('Indicator Data'!F28="No data",0.1,IF('Indicator Data'!F28=0,0,IF(LOG('Indicator Data'!F28)&gt;F$36,10,IF(LOG('Indicator Data'!F28)&lt;F$37,0,10-(F$36-LOG('Indicator Data'!F28))/(F$36-F$37)*10)))),1)</f>
        <v>9.9</v>
      </c>
      <c r="G26" s="53">
        <f>ROUND(IF('Indicator Data'!G28=0,0,IF(LOG('Indicator Data'!G28)&gt;G$36,10,IF(LOG('Indicator Data'!G28)&lt;G$37,0,10-(G$36-LOG('Indicator Data'!G28))/(G$36-G$37)*10))),1)</f>
        <v>0</v>
      </c>
      <c r="H26" s="53">
        <f>ROUND(IF('Indicator Data'!H28=0,0,IF(LOG('Indicator Data'!H28)&gt;H$36,10,IF(LOG('Indicator Data'!H28)&lt;H$37,0,10-(H$36-LOG('Indicator Data'!H28))/(H$36-H$37)*10))),1)</f>
        <v>0</v>
      </c>
      <c r="I26" s="53">
        <f>ROUND(IF('Indicator Data'!I28=0,0,IF(LOG('Indicator Data'!I28)&gt;I$36,10,IF(LOG('Indicator Data'!I28)&lt;I$37,0,10-(I$36-LOG('Indicator Data'!I28))/(I$36-I$37)*10))),1)</f>
        <v>0</v>
      </c>
      <c r="J26" s="53">
        <f t="shared" si="1"/>
        <v>0</v>
      </c>
      <c r="K26" s="53">
        <f>ROUND(IF('Indicator Data'!J28=0,0,IF(LOG('Indicator Data'!J28)&gt;K$36,10,IF(LOG('Indicator Data'!J28)&lt;K$37,0,10-(K$36-LOG('Indicator Data'!J28))/(K$36-K$37)*10))),1)</f>
        <v>0</v>
      </c>
      <c r="L26" s="53">
        <f t="shared" si="2"/>
        <v>0</v>
      </c>
      <c r="M26" s="53">
        <f>ROUND(IF('Indicator Data'!K28=0,0,IF(LOG('Indicator Data'!K28)&gt;M$36,10,IF(LOG('Indicator Data'!K28)&lt;M$37,0,10-(M$36-LOG('Indicator Data'!K28))/(M$36-M$37)*10))),1)</f>
        <v>10</v>
      </c>
      <c r="N26" s="160">
        <f>IF('Indicator Data'!N28="No data","x",ROUND(IF('Indicator Data'!N28=0,0,IF(LOG('Indicator Data'!N28)&gt;N$36,10,IF(LOG('Indicator Data'!N28)&lt;N$37,0.1,10-(N$36-LOG('Indicator Data'!N28))/(N$36-N$37)*10))),1))</f>
        <v>10</v>
      </c>
      <c r="O26" s="160">
        <f>IF('Indicator Data'!O28="No data","x",ROUND(IF('Indicator Data'!O28=0,0,IF(LOG('Indicator Data'!O28)&gt;O$36,10,IF(LOG('Indicator Data'!O28)&lt;O$37,0.1,10-(O$36-LOG('Indicator Data'!O28))/(O$36-O$37)*10))),1))</f>
        <v>10</v>
      </c>
      <c r="P26" s="160">
        <f t="shared" si="30"/>
        <v>10</v>
      </c>
      <c r="Q26" s="54">
        <f>'Indicator Data'!D28/'Indicator Data'!$CE28</f>
        <v>2.6227925563530086E-5</v>
      </c>
      <c r="R26" s="54">
        <f>'Indicator Data'!E28/'Indicator Data'!$CE28</f>
        <v>0</v>
      </c>
      <c r="S26" s="54">
        <f>IF(F26=0.1,0,'Indicator Data'!F28/'Indicator Data'!$CE28)</f>
        <v>4.7554845804819437E-3</v>
      </c>
      <c r="T26" s="54">
        <f>'Indicator Data'!G28/'Indicator Data'!$CE28</f>
        <v>0</v>
      </c>
      <c r="U26" s="54">
        <f>'Indicator Data'!H28/'Indicator Data'!$CE28</f>
        <v>0</v>
      </c>
      <c r="V26" s="54">
        <f>'Indicator Data'!I28/'Indicator Data'!$CE28</f>
        <v>0</v>
      </c>
      <c r="W26" s="54">
        <f>'Indicator Data'!J28/'Indicator Data'!$CE28</f>
        <v>0</v>
      </c>
      <c r="X26" s="54">
        <f>'Indicator Data'!K28/'Indicator Data'!$CE28</f>
        <v>6.8381759697708497E-3</v>
      </c>
      <c r="Y26" s="54">
        <f>IF('Indicator Data'!N28="No data","x",'Indicator Data'!N28/'Indicator Data'!$CE28)</f>
        <v>6.396463640262752E-2</v>
      </c>
      <c r="Z26" s="54">
        <f>IF('Indicator Data'!O28="No data","x",'Indicator Data'!O28/'Indicator Data'!$CE28)</f>
        <v>6.2228632483776448E-2</v>
      </c>
      <c r="AA26" s="53">
        <f t="shared" si="3"/>
        <v>0.1</v>
      </c>
      <c r="AB26" s="53">
        <f t="shared" si="4"/>
        <v>0</v>
      </c>
      <c r="AC26" s="53">
        <f t="shared" si="5"/>
        <v>0.1</v>
      </c>
      <c r="AD26" s="53">
        <f t="shared" si="6"/>
        <v>6.8</v>
      </c>
      <c r="AE26" s="53">
        <f t="shared" si="7"/>
        <v>0</v>
      </c>
      <c r="AF26" s="53">
        <f t="shared" si="8"/>
        <v>0</v>
      </c>
      <c r="AG26" s="53">
        <f t="shared" si="9"/>
        <v>0</v>
      </c>
      <c r="AH26" s="53">
        <f t="shared" si="10"/>
        <v>0</v>
      </c>
      <c r="AI26" s="53">
        <f t="shared" si="11"/>
        <v>0</v>
      </c>
      <c r="AJ26" s="53">
        <f t="shared" si="12"/>
        <v>0</v>
      </c>
      <c r="AK26" s="53">
        <f t="shared" si="13"/>
        <v>9.8000000000000007</v>
      </c>
      <c r="AL26" s="53">
        <f>ROUND(IF('Indicator Data'!L28=0,0,IF('Indicator Data'!L28&gt;AL$36,10,IF('Indicator Data'!L28&lt;AL$37,0,10-(AL$36-'Indicator Data'!L28)/(AL$36-AL$37)*10))),1)</f>
        <v>10</v>
      </c>
      <c r="AM26" s="53">
        <f t="shared" si="31"/>
        <v>3.2</v>
      </c>
      <c r="AN26" s="53">
        <f t="shared" si="32"/>
        <v>3.1</v>
      </c>
      <c r="AO26" s="53">
        <f t="shared" si="33"/>
        <v>3.2</v>
      </c>
      <c r="AP26" s="53">
        <f t="shared" si="14"/>
        <v>3.5</v>
      </c>
      <c r="AQ26" s="53">
        <f t="shared" si="15"/>
        <v>0.1</v>
      </c>
      <c r="AR26" s="53">
        <f t="shared" si="16"/>
        <v>0</v>
      </c>
      <c r="AS26" s="53">
        <f t="shared" si="17"/>
        <v>0</v>
      </c>
      <c r="AT26" s="53">
        <f t="shared" si="18"/>
        <v>0</v>
      </c>
      <c r="AU26" s="53">
        <f t="shared" si="19"/>
        <v>0</v>
      </c>
      <c r="AV26" s="53">
        <f t="shared" si="20"/>
        <v>9.9</v>
      </c>
      <c r="AW26" s="53">
        <f t="shared" si="21"/>
        <v>2.4</v>
      </c>
      <c r="AX26" s="55">
        <f t="shared" si="22"/>
        <v>8.8000000000000007</v>
      </c>
      <c r="AY26" s="53">
        <f t="shared" si="23"/>
        <v>0</v>
      </c>
      <c r="AZ26" s="202">
        <f t="shared" si="34"/>
        <v>1.3</v>
      </c>
      <c r="BA26" s="55">
        <f t="shared" si="24"/>
        <v>0</v>
      </c>
      <c r="BB26" s="53">
        <f t="shared" si="25"/>
        <v>10</v>
      </c>
      <c r="BC26" s="53">
        <f>IF('Indicator Data'!P28="No data","x",ROUND(IF('Indicator Data'!P28&gt;BC$36,10,IF('Indicator Data'!P28&lt;BC$37,0,10-(BC$36-'Indicator Data'!P28)/(BC$36-BC$37)*10)),1))</f>
        <v>0.5</v>
      </c>
      <c r="BD26" s="53">
        <f t="shared" si="26"/>
        <v>5.3</v>
      </c>
      <c r="BE26" s="53">
        <f t="shared" si="27"/>
        <v>8.1</v>
      </c>
      <c r="BF26" s="53">
        <f>IF('Indicator Data'!M28="No data","x", ROUND(IF('Indicator Data'!M28&gt;BF$36,0,IF('Indicator Data'!M28&lt;BF$37,10,(BF$36-'Indicator Data'!M28)/(BF$36-BF$37)*10)),1))</f>
        <v>3.9</v>
      </c>
      <c r="BG26" s="55">
        <f t="shared" si="35"/>
        <v>6.4</v>
      </c>
      <c r="BH26" s="56">
        <f t="shared" si="36"/>
        <v>5.2</v>
      </c>
      <c r="BI26" s="53">
        <f>ROUND(IF('Indicator Data'!Q28=0,0,IF('Indicator Data'!Q28&gt;BI$36,10,IF('Indicator Data'!Q28&lt;BI$37,0,10-(BI$36-'Indicator Data'!Q28)/(BI$36-BI$37)*10))),1)</f>
        <v>9.3000000000000007</v>
      </c>
      <c r="BJ26" s="53">
        <f>ROUND(IF('Indicator Data'!R28=0,0,IF(LOG('Indicator Data'!R28)&gt;LOG(BJ$36),10,IF(LOG('Indicator Data'!R28)&lt;LOG(BJ$37),0,10-(LOG(BJ$36)-LOG('Indicator Data'!R28))/(LOG(BJ$36)-LOG(BJ$37))*10))),1)</f>
        <v>8.8000000000000007</v>
      </c>
      <c r="BK26" s="53">
        <f t="shared" si="28"/>
        <v>9.1</v>
      </c>
      <c r="BL26" s="53">
        <f>'Indicator Data'!S28</f>
        <v>0</v>
      </c>
      <c r="BM26" s="53">
        <f>'Indicator Data'!T28</f>
        <v>0</v>
      </c>
      <c r="BN26" s="53">
        <f t="shared" si="29"/>
        <v>0</v>
      </c>
      <c r="BO26" s="164">
        <f t="shared" si="37"/>
        <v>6.4</v>
      </c>
      <c r="BP26" s="53">
        <f>IF('Indicator Data'!U28="No data","x",ROUND(IF('Indicator Data'!U28&gt;BP$36,10,IF('Indicator Data'!U28&lt;BP$37,0,10-(BP$36-'Indicator Data'!U28)/(BP$36-BP$37)*10)),1))</f>
        <v>8.1999999999999993</v>
      </c>
      <c r="BQ26" s="53">
        <f>IF('Indicator Data'!V28="No data","x",ROUND(IF(LOG('Indicator Data'!V28)&gt;BQ$36,10,IF(LOG('Indicator Data'!V28)&lt;BQ$37,0,10-(BQ$36-LOG('Indicator Data'!V28))/(BQ$36-BQ$37)*10)),1))</f>
        <v>10</v>
      </c>
      <c r="BR26" s="164">
        <f t="shared" si="38"/>
        <v>9.3000000000000007</v>
      </c>
      <c r="BS26" s="54">
        <f>IF('Indicator Data'!W28="No data", "x",'Indicator Data'!W28/'Indicator Data'!CE28)</f>
        <v>3.1715451407318465E-6</v>
      </c>
      <c r="BT26" s="53">
        <f t="shared" si="39"/>
        <v>0.1</v>
      </c>
      <c r="BU26" s="53">
        <f>IF('Indicator Data'!W28="No data","x",ROUND(IF(LOG('Indicator Data'!W28)&gt;BU$36,10,IF(LOG('Indicator Data'!W28)&lt;BU$37,0,10-(BU$36-LOG('Indicator Data'!W28))/(BU$36-BU$37)*10)),1))</f>
        <v>6</v>
      </c>
      <c r="BV26" s="55">
        <f t="shared" si="40"/>
        <v>3.6</v>
      </c>
      <c r="BW26" s="56">
        <f t="shared" si="41"/>
        <v>7.1</v>
      </c>
    </row>
    <row r="27" spans="1:75" s="3" customFormat="1" x14ac:dyDescent="0.25">
      <c r="A27" s="119" t="s">
        <v>14</v>
      </c>
      <c r="B27" s="102" t="s">
        <v>13</v>
      </c>
      <c r="C27" s="53">
        <f>ROUND(IF('Indicator Data'!D29=0,0.1,IF(LOG('Indicator Data'!D29)&gt;C$36,10,IF(LOG('Indicator Data'!D29)&lt;C$37,0,10-(C$36-LOG('Indicator Data'!D29))/(C$36-C$37)*10))),1)</f>
        <v>8.9</v>
      </c>
      <c r="D27" s="53">
        <f>ROUND(IF('Indicator Data'!E29=0,0.1,IF(LOG('Indicator Data'!E29)&gt;D$36,10,IF(LOG('Indicator Data'!E29)&lt;D$37,0,10-(D$36-LOG('Indicator Data'!E29))/(D$36-D$37)*10))),1)</f>
        <v>10</v>
      </c>
      <c r="E27" s="53">
        <f t="shared" si="0"/>
        <v>9.5</v>
      </c>
      <c r="F27" s="53">
        <f>ROUND(IF('Indicator Data'!F29="No data",0.1,IF('Indicator Data'!F29=0,0,IF(LOG('Indicator Data'!F29)&gt;F$36,10,IF(LOG('Indicator Data'!F29)&lt;F$37,0,10-(F$36-LOG('Indicator Data'!F29))/(F$36-F$37)*10)))),1)</f>
        <v>7.4</v>
      </c>
      <c r="G27" s="53">
        <f>ROUND(IF('Indicator Data'!G29=0,0,IF(LOG('Indicator Data'!G29)&gt;G$36,10,IF(LOG('Indicator Data'!G29)&lt;G$37,0,10-(G$36-LOG('Indicator Data'!G29))/(G$36-G$37)*10))),1)</f>
        <v>10</v>
      </c>
      <c r="H27" s="53">
        <f>ROUND(IF('Indicator Data'!H29=0,0,IF(LOG('Indicator Data'!H29)&gt;H$36,10,IF(LOG('Indicator Data'!H29)&lt;H$37,0,10-(H$36-LOG('Indicator Data'!H29))/(H$36-H$37)*10))),1)</f>
        <v>0</v>
      </c>
      <c r="I27" s="53">
        <f>ROUND(IF('Indicator Data'!I29=0,0,IF(LOG('Indicator Data'!I29)&gt;I$36,10,IF(LOG('Indicator Data'!I29)&lt;I$37,0,10-(I$36-LOG('Indicator Data'!I29))/(I$36-I$37)*10))),1)</f>
        <v>0</v>
      </c>
      <c r="J27" s="53">
        <f t="shared" si="1"/>
        <v>0</v>
      </c>
      <c r="K27" s="53">
        <f>ROUND(IF('Indicator Data'!J29=0,0,IF(LOG('Indicator Data'!J29)&gt;K$36,10,IF(LOG('Indicator Data'!J29)&lt;K$37,0,10-(K$36-LOG('Indicator Data'!J29))/(K$36-K$37)*10))),1)</f>
        <v>0</v>
      </c>
      <c r="L27" s="53">
        <f t="shared" si="2"/>
        <v>0</v>
      </c>
      <c r="M27" s="53">
        <f>ROUND(IF('Indicator Data'!K29=0,0,IF(LOG('Indicator Data'!K29)&gt;M$36,10,IF(LOG('Indicator Data'!K29)&lt;M$37,0,10-(M$36-LOG('Indicator Data'!K29))/(M$36-M$37)*10))),1)</f>
        <v>0</v>
      </c>
      <c r="N27" s="160">
        <f>IF('Indicator Data'!N29="No data","x",ROUND(IF('Indicator Data'!N29=0,0,IF(LOG('Indicator Data'!N29)&gt;N$36,10,IF(LOG('Indicator Data'!N29)&lt;N$37,0.1,10-(N$36-LOG('Indicator Data'!N29))/(N$36-N$37)*10))),1))</f>
        <v>8.3000000000000007</v>
      </c>
      <c r="O27" s="160">
        <f>IF('Indicator Data'!O29="No data","x",ROUND(IF('Indicator Data'!O29=0,0,IF(LOG('Indicator Data'!O29)&gt;O$36,10,IF(LOG('Indicator Data'!O29)&lt;O$37,0.1,10-(O$36-LOG('Indicator Data'!O29))/(O$36-O$37)*10))),1))</f>
        <v>8</v>
      </c>
      <c r="P27" s="160">
        <f t="shared" si="30"/>
        <v>8.1999999999999993</v>
      </c>
      <c r="Q27" s="54">
        <f>'Indicator Data'!D29/'Indicator Data'!$CE29</f>
        <v>1.9840495522890317E-3</v>
      </c>
      <c r="R27" s="54">
        <f>'Indicator Data'!E29/'Indicator Data'!$CE29</f>
        <v>1.556566511967129E-3</v>
      </c>
      <c r="S27" s="54">
        <f>IF(F27=0.1,0,'Indicator Data'!F29/'Indicator Data'!$CE29)</f>
        <v>4.8735188874449824E-3</v>
      </c>
      <c r="T27" s="54">
        <f>'Indicator Data'!G29/'Indicator Data'!$CE29</f>
        <v>5.3230641408566935E-5</v>
      </c>
      <c r="U27" s="54">
        <f>'Indicator Data'!H29/'Indicator Data'!$CE29</f>
        <v>0</v>
      </c>
      <c r="V27" s="54">
        <f>'Indicator Data'!I29/'Indicator Data'!$CE29</f>
        <v>0</v>
      </c>
      <c r="W27" s="54">
        <f>'Indicator Data'!J29/'Indicator Data'!$CE29</f>
        <v>0</v>
      </c>
      <c r="X27" s="54">
        <f>'Indicator Data'!K29/'Indicator Data'!$CE29</f>
        <v>0</v>
      </c>
      <c r="Y27" s="54">
        <f>IF('Indicator Data'!N29="No data","x",'Indicator Data'!N29/'Indicator Data'!$CE29)</f>
        <v>0.11730415351121218</v>
      </c>
      <c r="Z27" s="54">
        <f>IF('Indicator Data'!O29="No data","x",'Indicator Data'!O29/'Indicator Data'!$CE29)</f>
        <v>8.8113181870276752E-2</v>
      </c>
      <c r="AA27" s="53">
        <f t="shared" si="3"/>
        <v>9.9</v>
      </c>
      <c r="AB27" s="53">
        <f t="shared" si="4"/>
        <v>10</v>
      </c>
      <c r="AC27" s="53">
        <f t="shared" si="5"/>
        <v>10</v>
      </c>
      <c r="AD27" s="53">
        <f t="shared" si="6"/>
        <v>7</v>
      </c>
      <c r="AE27" s="53">
        <f t="shared" si="7"/>
        <v>9.1</v>
      </c>
      <c r="AF27" s="53">
        <f t="shared" si="8"/>
        <v>0</v>
      </c>
      <c r="AG27" s="53">
        <f t="shared" si="9"/>
        <v>0</v>
      </c>
      <c r="AH27" s="53">
        <f t="shared" si="10"/>
        <v>0</v>
      </c>
      <c r="AI27" s="53">
        <f t="shared" si="11"/>
        <v>0</v>
      </c>
      <c r="AJ27" s="53">
        <f t="shared" si="12"/>
        <v>0</v>
      </c>
      <c r="AK27" s="53">
        <f t="shared" si="13"/>
        <v>0</v>
      </c>
      <c r="AL27" s="53">
        <f>ROUND(IF('Indicator Data'!L29=0,0,IF('Indicator Data'!L29&gt;AL$36,10,IF('Indicator Data'!L29&lt;AL$37,0,10-(AL$36-'Indicator Data'!L29)/(AL$36-AL$37)*10))),1)</f>
        <v>1.6</v>
      </c>
      <c r="AM27" s="53">
        <f t="shared" si="31"/>
        <v>5.9</v>
      </c>
      <c r="AN27" s="53">
        <f t="shared" si="32"/>
        <v>4.4000000000000004</v>
      </c>
      <c r="AO27" s="53">
        <f t="shared" si="33"/>
        <v>5.2</v>
      </c>
      <c r="AP27" s="53">
        <f t="shared" si="14"/>
        <v>9.4</v>
      </c>
      <c r="AQ27" s="53">
        <f t="shared" si="15"/>
        <v>10</v>
      </c>
      <c r="AR27" s="53">
        <f t="shared" si="16"/>
        <v>0</v>
      </c>
      <c r="AS27" s="53">
        <f t="shared" si="17"/>
        <v>0</v>
      </c>
      <c r="AT27" s="53">
        <f t="shared" si="18"/>
        <v>0</v>
      </c>
      <c r="AU27" s="53">
        <f t="shared" si="19"/>
        <v>0</v>
      </c>
      <c r="AV27" s="53">
        <f t="shared" si="20"/>
        <v>0</v>
      </c>
      <c r="AW27" s="53">
        <f t="shared" si="21"/>
        <v>9.8000000000000007</v>
      </c>
      <c r="AX27" s="55">
        <f t="shared" si="22"/>
        <v>7.2</v>
      </c>
      <c r="AY27" s="53">
        <f t="shared" si="23"/>
        <v>9.6</v>
      </c>
      <c r="AZ27" s="202">
        <f t="shared" si="34"/>
        <v>9.6999999999999993</v>
      </c>
      <c r="BA27" s="55">
        <f t="shared" si="24"/>
        <v>0</v>
      </c>
      <c r="BB27" s="53">
        <f t="shared" si="25"/>
        <v>0.8</v>
      </c>
      <c r="BC27" s="53" t="str">
        <f>IF('Indicator Data'!P29="No data","x",ROUND(IF('Indicator Data'!P29&gt;BC$36,10,IF('Indicator Data'!P29&lt;BC$37,0,10-(BC$36-'Indicator Data'!P29)/(BC$36-BC$37)*10)),1))</f>
        <v>x</v>
      </c>
      <c r="BD27" s="53">
        <f t="shared" si="26"/>
        <v>0.8</v>
      </c>
      <c r="BE27" s="53">
        <f t="shared" si="27"/>
        <v>7</v>
      </c>
      <c r="BF27" s="53">
        <f>IF('Indicator Data'!M29="No data","x", ROUND(IF('Indicator Data'!M29&gt;BF$36,0,IF('Indicator Data'!M29&lt;BF$37,10,(BF$36-'Indicator Data'!M29)/(BF$36-BF$37)*10)),1))</f>
        <v>0</v>
      </c>
      <c r="BG27" s="55">
        <f t="shared" si="35"/>
        <v>3.7</v>
      </c>
      <c r="BH27" s="56">
        <f t="shared" si="36"/>
        <v>6.5</v>
      </c>
      <c r="BI27" s="53">
        <f>ROUND(IF('Indicator Data'!Q29=0,0,IF('Indicator Data'!Q29&gt;BI$36,10,IF('Indicator Data'!Q29&lt;BI$37,0,10-(BI$36-'Indicator Data'!Q29)/(BI$36-BI$37)*10))),1)</f>
        <v>1.1000000000000001</v>
      </c>
      <c r="BJ27" s="53">
        <f>ROUND(IF('Indicator Data'!R29=0,0,IF(LOG('Indicator Data'!R29)&gt;LOG(BJ$36),10,IF(LOG('Indicator Data'!R29)&lt;LOG(BJ$37),0,10-(LOG(BJ$36)-LOG('Indicator Data'!R29))/(LOG(BJ$36)-LOG(BJ$37))*10))),1)</f>
        <v>3</v>
      </c>
      <c r="BK27" s="53">
        <f t="shared" si="28"/>
        <v>2.1</v>
      </c>
      <c r="BL27" s="53">
        <f>'Indicator Data'!S29</f>
        <v>0</v>
      </c>
      <c r="BM27" s="53">
        <f>'Indicator Data'!T29</f>
        <v>0</v>
      </c>
      <c r="BN27" s="53">
        <f t="shared" si="29"/>
        <v>0</v>
      </c>
      <c r="BO27" s="164">
        <f t="shared" si="37"/>
        <v>1.5</v>
      </c>
      <c r="BP27" s="53">
        <f>IF('Indicator Data'!U29="No data","x",ROUND(IF('Indicator Data'!U29&gt;BP$36,10,IF('Indicator Data'!U29&lt;BP$37,0,10-(BP$36-'Indicator Data'!U29)/(BP$36-BP$37)*10)),1))</f>
        <v>1.2</v>
      </c>
      <c r="BQ27" s="53">
        <f>IF('Indicator Data'!V29="No data","x",ROUND(IF(LOG('Indicator Data'!V29)&gt;BQ$36,10,IF(LOG('Indicator Data'!V29)&lt;BQ$37,0,10-(BQ$36-LOG('Indicator Data'!V29))/(BQ$36-BQ$37)*10)),1))</f>
        <v>6.2</v>
      </c>
      <c r="BR27" s="164">
        <f t="shared" si="38"/>
        <v>4.0999999999999996</v>
      </c>
      <c r="BS27" s="54">
        <f>IF('Indicator Data'!W29="No data", "x",'Indicator Data'!W29/'Indicator Data'!CE29)</f>
        <v>3.1882406052197987E-6</v>
      </c>
      <c r="BT27" s="53">
        <f t="shared" si="39"/>
        <v>0.1</v>
      </c>
      <c r="BU27" s="53">
        <f>IF('Indicator Data'!W29="No data","x",ROUND(IF(LOG('Indicator Data'!W29)&gt;BU$36,10,IF(LOG('Indicator Data'!W29)&lt;BU$37,0,10-(BU$36-LOG('Indicator Data'!W29))/(BU$36-BU$37)*10)),1))</f>
        <v>2.5</v>
      </c>
      <c r="BV27" s="55">
        <f t="shared" si="40"/>
        <v>1.4</v>
      </c>
      <c r="BW27" s="56">
        <f t="shared" si="41"/>
        <v>2.4</v>
      </c>
    </row>
    <row r="28" spans="1:75" s="3" customFormat="1" x14ac:dyDescent="0.25">
      <c r="A28" s="119" t="s">
        <v>16</v>
      </c>
      <c r="B28" s="102" t="s">
        <v>15</v>
      </c>
      <c r="C28" s="53">
        <f>ROUND(IF('Indicator Data'!D30=0,0.1,IF(LOG('Indicator Data'!D30)&gt;C$36,10,IF(LOG('Indicator Data'!D30)&lt;C$37,0,10-(C$36-LOG('Indicator Data'!D30))/(C$36-C$37)*10))),1)</f>
        <v>10</v>
      </c>
      <c r="D28" s="53">
        <f>ROUND(IF('Indicator Data'!E30=0,0.1,IF(LOG('Indicator Data'!E30)&gt;D$36,10,IF(LOG('Indicator Data'!E30)&lt;D$37,0,10-(D$36-LOG('Indicator Data'!E30))/(D$36-D$37)*10))),1)</f>
        <v>8.3000000000000007</v>
      </c>
      <c r="E28" s="53">
        <f t="shared" si="0"/>
        <v>9.3000000000000007</v>
      </c>
      <c r="F28" s="53">
        <f>ROUND(IF('Indicator Data'!F30="No data",0.1,IF('Indicator Data'!F30=0,0,IF(LOG('Indicator Data'!F30)&gt;F$36,10,IF(LOG('Indicator Data'!F30)&lt;F$37,0,10-(F$36-LOG('Indicator Data'!F30))/(F$36-F$37)*10)))),1)</f>
        <v>8.6</v>
      </c>
      <c r="G28" s="53">
        <f>ROUND(IF('Indicator Data'!G30=0,0,IF(LOG('Indicator Data'!G30)&gt;G$36,10,IF(LOG('Indicator Data'!G30)&lt;G$37,0,10-(G$36-LOG('Indicator Data'!G30))/(G$36-G$37)*10))),1)</f>
        <v>10</v>
      </c>
      <c r="H28" s="53">
        <f>ROUND(IF('Indicator Data'!H30=0,0,IF(LOG('Indicator Data'!H30)&gt;H$36,10,IF(LOG('Indicator Data'!H30)&lt;H$37,0,10-(H$36-LOG('Indicator Data'!H30))/(H$36-H$37)*10))),1)</f>
        <v>7.4</v>
      </c>
      <c r="I28" s="53">
        <f>ROUND(IF('Indicator Data'!I30=0,0,IF(LOG('Indicator Data'!I30)&gt;I$36,10,IF(LOG('Indicator Data'!I30)&lt;I$37,0,10-(I$36-LOG('Indicator Data'!I30))/(I$36-I$37)*10))),1)</f>
        <v>5.6</v>
      </c>
      <c r="J28" s="53">
        <f t="shared" si="1"/>
        <v>6.6</v>
      </c>
      <c r="K28" s="53">
        <f>ROUND(IF('Indicator Data'!J30=0,0,IF(LOG('Indicator Data'!J30)&gt;K$36,10,IF(LOG('Indicator Data'!J30)&lt;K$37,0,10-(K$36-LOG('Indicator Data'!J30))/(K$36-K$37)*10))),1)</f>
        <v>9.3000000000000007</v>
      </c>
      <c r="L28" s="53">
        <f t="shared" si="2"/>
        <v>8.3000000000000007</v>
      </c>
      <c r="M28" s="53">
        <f>ROUND(IF('Indicator Data'!K30=0,0,IF(LOG('Indicator Data'!K30)&gt;M$36,10,IF(LOG('Indicator Data'!K30)&lt;M$37,0,10-(M$36-LOG('Indicator Data'!K30))/(M$36-M$37)*10))),1)</f>
        <v>6.2</v>
      </c>
      <c r="N28" s="160">
        <f>IF('Indicator Data'!N30="No data","x",ROUND(IF('Indicator Data'!N30=0,0,IF(LOG('Indicator Data'!N30)&gt;N$36,10,IF(LOG('Indicator Data'!N30)&lt;N$37,0.1,10-(N$36-LOG('Indicator Data'!N30))/(N$36-N$37)*10))),1))</f>
        <v>8</v>
      </c>
      <c r="O28" s="160">
        <f>IF('Indicator Data'!O30="No data","x",ROUND(IF('Indicator Data'!O30=0,0,IF(LOG('Indicator Data'!O30)&gt;O$36,10,IF(LOG('Indicator Data'!O30)&lt;O$37,0.1,10-(O$36-LOG('Indicator Data'!O30))/(O$36-O$37)*10))),1))</f>
        <v>8.8000000000000007</v>
      </c>
      <c r="P28" s="160">
        <f t="shared" si="30"/>
        <v>8.4</v>
      </c>
      <c r="Q28" s="54">
        <f>'Indicator Data'!D30/'Indicator Data'!$CE30</f>
        <v>2.074299328840434E-3</v>
      </c>
      <c r="R28" s="54">
        <f>'Indicator Data'!E30/'Indicator Data'!$CE30</f>
        <v>6.5500094241789048E-5</v>
      </c>
      <c r="S28" s="54">
        <f>IF(F28=0.1,0,'Indicator Data'!F30/'Indicator Data'!$CE30)</f>
        <v>5.9440946867231025E-3</v>
      </c>
      <c r="T28" s="54">
        <f>'Indicator Data'!G30/'Indicator Data'!$CE30</f>
        <v>1.1290989481605318E-5</v>
      </c>
      <c r="U28" s="54">
        <f>'Indicator Data'!H30/'Indicator Data'!$CE30</f>
        <v>3.3398711959140031E-4</v>
      </c>
      <c r="V28" s="54">
        <f>'Indicator Data'!I30/'Indicator Data'!$CE30</f>
        <v>1.775453996039989E-6</v>
      </c>
      <c r="W28" s="54">
        <f>'Indicator Data'!J30/'Indicator Data'!$CE30</f>
        <v>1.1183128592591816E-3</v>
      </c>
      <c r="X28" s="54">
        <f>'Indicator Data'!K30/'Indicator Data'!$CE30</f>
        <v>6.4989468378661875E-5</v>
      </c>
      <c r="Y28" s="54">
        <f>IF('Indicator Data'!N30="No data","x",'Indicator Data'!N30/'Indicator Data'!$CE30)</f>
        <v>3.3490747184229896E-2</v>
      </c>
      <c r="Z28" s="54">
        <f>IF('Indicator Data'!O30="No data","x",'Indicator Data'!O30/'Indicator Data'!$CE30)</f>
        <v>6.6727401144571638E-2</v>
      </c>
      <c r="AA28" s="53">
        <f t="shared" si="3"/>
        <v>10</v>
      </c>
      <c r="AB28" s="53">
        <f t="shared" si="4"/>
        <v>1.3</v>
      </c>
      <c r="AC28" s="53">
        <f t="shared" si="5"/>
        <v>7.8</v>
      </c>
      <c r="AD28" s="53">
        <f t="shared" si="6"/>
        <v>8.5</v>
      </c>
      <c r="AE28" s="53">
        <f t="shared" si="7"/>
        <v>6.8</v>
      </c>
      <c r="AF28" s="53">
        <f t="shared" si="8"/>
        <v>0.2</v>
      </c>
      <c r="AG28" s="53">
        <f t="shared" si="9"/>
        <v>0</v>
      </c>
      <c r="AH28" s="53">
        <f t="shared" si="10"/>
        <v>0.1</v>
      </c>
      <c r="AI28" s="53">
        <f t="shared" si="11"/>
        <v>2.8</v>
      </c>
      <c r="AJ28" s="53">
        <f t="shared" si="12"/>
        <v>1.5</v>
      </c>
      <c r="AK28" s="53">
        <f t="shared" si="13"/>
        <v>0.1</v>
      </c>
      <c r="AL28" s="53">
        <f>ROUND(IF('Indicator Data'!L30=0,0,IF('Indicator Data'!L30&gt;AL$36,10,IF('Indicator Data'!L30&lt;AL$37,0,10-(AL$36-'Indicator Data'!L30)/(AL$36-AL$37)*10))),1)</f>
        <v>3.1</v>
      </c>
      <c r="AM28" s="53">
        <f t="shared" si="31"/>
        <v>1.7</v>
      </c>
      <c r="AN28" s="53">
        <f t="shared" si="32"/>
        <v>3.3</v>
      </c>
      <c r="AO28" s="53">
        <f t="shared" si="33"/>
        <v>2.5</v>
      </c>
      <c r="AP28" s="53">
        <f t="shared" si="14"/>
        <v>10</v>
      </c>
      <c r="AQ28" s="53">
        <f t="shared" si="15"/>
        <v>4.8</v>
      </c>
      <c r="AR28" s="53">
        <f t="shared" si="16"/>
        <v>3.8</v>
      </c>
      <c r="AS28" s="53">
        <f t="shared" si="17"/>
        <v>2.8</v>
      </c>
      <c r="AT28" s="53">
        <f t="shared" si="18"/>
        <v>3.3</v>
      </c>
      <c r="AU28" s="53">
        <f t="shared" si="19"/>
        <v>6.1</v>
      </c>
      <c r="AV28" s="53">
        <f t="shared" si="20"/>
        <v>3.8</v>
      </c>
      <c r="AW28" s="53">
        <f t="shared" si="21"/>
        <v>8.6999999999999993</v>
      </c>
      <c r="AX28" s="55">
        <f t="shared" si="22"/>
        <v>8.6</v>
      </c>
      <c r="AY28" s="53">
        <f t="shared" si="23"/>
        <v>8.9</v>
      </c>
      <c r="AZ28" s="202">
        <f t="shared" si="34"/>
        <v>8.8000000000000007</v>
      </c>
      <c r="BA28" s="55">
        <f t="shared" si="24"/>
        <v>5.9</v>
      </c>
      <c r="BB28" s="53">
        <f t="shared" si="25"/>
        <v>3.5</v>
      </c>
      <c r="BC28" s="53">
        <f>IF('Indicator Data'!P30="No data","x",ROUND(IF('Indicator Data'!P30&gt;BC$36,10,IF('Indicator Data'!P30&lt;BC$37,0,10-(BC$36-'Indicator Data'!P30)/(BC$36-BC$37)*10)),1))</f>
        <v>0.3</v>
      </c>
      <c r="BD28" s="53">
        <f t="shared" si="26"/>
        <v>1.9</v>
      </c>
      <c r="BE28" s="53">
        <f t="shared" si="27"/>
        <v>6.3</v>
      </c>
      <c r="BF28" s="53">
        <f>IF('Indicator Data'!M30="No data","x", ROUND(IF('Indicator Data'!M30&gt;BF$36,0,IF('Indicator Data'!M30&lt;BF$37,10,(BF$36-'Indicator Data'!M30)/(BF$36-BF$37)*10)),1))</f>
        <v>3.7</v>
      </c>
      <c r="BG28" s="55">
        <f t="shared" si="35"/>
        <v>4.5999999999999996</v>
      </c>
      <c r="BH28" s="56">
        <f t="shared" si="36"/>
        <v>7.4</v>
      </c>
      <c r="BI28" s="53">
        <f>ROUND(IF('Indicator Data'!Q30=0,0,IF('Indicator Data'!Q30&gt;BI$36,10,IF('Indicator Data'!Q30&lt;BI$37,0,10-(BI$36-'Indicator Data'!Q30)/(BI$36-BI$37)*10))),1)</f>
        <v>10</v>
      </c>
      <c r="BJ28" s="53">
        <f>ROUND(IF('Indicator Data'!R30=0,0,IF(LOG('Indicator Data'!R30)&gt;LOG(BJ$36),10,IF(LOG('Indicator Data'!R30)&lt;LOG(BJ$37),0,10-(LOG(BJ$36)-LOG('Indicator Data'!R30))/(LOG(BJ$36)-LOG(BJ$37))*10))),1)</f>
        <v>9.1</v>
      </c>
      <c r="BK28" s="53">
        <f t="shared" si="28"/>
        <v>9.6</v>
      </c>
      <c r="BL28" s="53">
        <f>'Indicator Data'!S30</f>
        <v>0</v>
      </c>
      <c r="BM28" s="53">
        <f>'Indicator Data'!T30</f>
        <v>4</v>
      </c>
      <c r="BN28" s="53">
        <f t="shared" si="29"/>
        <v>7</v>
      </c>
      <c r="BO28" s="164">
        <f t="shared" si="37"/>
        <v>7</v>
      </c>
      <c r="BP28" s="53">
        <f>IF('Indicator Data'!U30="No data","x",ROUND(IF('Indicator Data'!U30&gt;BP$36,10,IF('Indicator Data'!U30&lt;BP$37,0,10-(BP$36-'Indicator Data'!U30)/(BP$36-BP$37)*10)),1))</f>
        <v>9.3000000000000007</v>
      </c>
      <c r="BQ28" s="53">
        <f>IF('Indicator Data'!V30="No data","x",ROUND(IF(LOG('Indicator Data'!V30)&gt;BQ$36,10,IF(LOG('Indicator Data'!V30)&lt;BQ$37,0,10-(BQ$36-LOG('Indicator Data'!V30))/(BQ$36-BQ$37)*10)),1))</f>
        <v>9.1999999999999993</v>
      </c>
      <c r="BR28" s="164">
        <f t="shared" si="38"/>
        <v>9.3000000000000007</v>
      </c>
      <c r="BS28" s="54">
        <f>IF('Indicator Data'!W30="No data", "x",'Indicator Data'!W30/'Indicator Data'!CE30)</f>
        <v>1.3603075605274475E-4</v>
      </c>
      <c r="BT28" s="53">
        <f t="shared" si="39"/>
        <v>2.2999999999999998</v>
      </c>
      <c r="BU28" s="53">
        <f>IF('Indicator Data'!W30="No data","x",ROUND(IF(LOG('Indicator Data'!W30)&gt;BU$36,10,IF(LOG('Indicator Data'!W30)&lt;BU$37,0,10-(BU$36-LOG('Indicator Data'!W30))/(BU$36-BU$37)*10)),1))</f>
        <v>9.4</v>
      </c>
      <c r="BV28" s="55">
        <f>IF(AND(BT28="x", BU28="x"), "x", ROUND((10-GEOMEAN(((10-BT28)/10*9+1),((10-BU28)/10*9+1)))/9*10,1))</f>
        <v>7.2</v>
      </c>
      <c r="BW28" s="56">
        <f t="shared" si="41"/>
        <v>8</v>
      </c>
    </row>
    <row r="29" spans="1:75" s="3" customFormat="1" x14ac:dyDescent="0.25">
      <c r="A29" s="119" t="s">
        <v>26</v>
      </c>
      <c r="B29" s="102" t="s">
        <v>25</v>
      </c>
      <c r="C29" s="53">
        <f>ROUND(IF('Indicator Data'!D31=0,0.1,IF(LOG('Indicator Data'!D31)&gt;C$36,10,IF(LOG('Indicator Data'!D31)&lt;C$37,0,10-(C$36-LOG('Indicator Data'!D31))/(C$36-C$37)*10))),1)</f>
        <v>8.8000000000000007</v>
      </c>
      <c r="D29" s="53">
        <f>ROUND(IF('Indicator Data'!E31=0,0.1,IF(LOG('Indicator Data'!E31)&gt;D$36,10,IF(LOG('Indicator Data'!E31)&lt;D$37,0,10-(D$36-LOG('Indicator Data'!E31))/(D$36-D$37)*10))),1)</f>
        <v>10</v>
      </c>
      <c r="E29" s="53">
        <f t="shared" si="0"/>
        <v>9.5</v>
      </c>
      <c r="F29" s="53">
        <f>ROUND(IF('Indicator Data'!F31="No data",0.1,IF('Indicator Data'!F31=0,0,IF(LOG('Indicator Data'!F31)&gt;F$36,10,IF(LOG('Indicator Data'!F31)&lt;F$37,0,10-(F$36-LOG('Indicator Data'!F31))/(F$36-F$37)*10)))),1)</f>
        <v>7.8</v>
      </c>
      <c r="G29" s="53">
        <f>ROUND(IF('Indicator Data'!G31=0,0,IF(LOG('Indicator Data'!G31)&gt;G$36,10,IF(LOG('Indicator Data'!G31)&lt;G$37,0,10-(G$36-LOG('Indicator Data'!G31))/(G$36-G$37)*10))),1)</f>
        <v>10</v>
      </c>
      <c r="H29" s="53">
        <f>ROUND(IF('Indicator Data'!H31=0,0,IF(LOG('Indicator Data'!H31)&gt;H$36,10,IF(LOG('Indicator Data'!H31)&lt;H$37,0,10-(H$36-LOG('Indicator Data'!H31))/(H$36-H$37)*10))),1)</f>
        <v>0</v>
      </c>
      <c r="I29" s="53">
        <f>ROUND(IF('Indicator Data'!I31=0,0,IF(LOG('Indicator Data'!I31)&gt;I$36,10,IF(LOG('Indicator Data'!I31)&lt;I$37,0,10-(I$36-LOG('Indicator Data'!I31))/(I$36-I$37)*10))),1)</f>
        <v>0</v>
      </c>
      <c r="J29" s="53">
        <f t="shared" si="1"/>
        <v>0</v>
      </c>
      <c r="K29" s="53">
        <f>ROUND(IF('Indicator Data'!J31=0,0,IF(LOG('Indicator Data'!J31)&gt;K$36,10,IF(LOG('Indicator Data'!J31)&lt;K$37,0,10-(K$36-LOG('Indicator Data'!J31))/(K$36-K$37)*10))),1)</f>
        <v>0</v>
      </c>
      <c r="L29" s="53">
        <f t="shared" si="2"/>
        <v>0</v>
      </c>
      <c r="M29" s="53">
        <f>ROUND(IF('Indicator Data'!K31=0,0,IF(LOG('Indicator Data'!K31)&gt;M$36,10,IF(LOG('Indicator Data'!K31)&lt;M$37,0,10-(M$36-LOG('Indicator Data'!K31))/(M$36-M$37)*10))),1)</f>
        <v>6.6</v>
      </c>
      <c r="N29" s="160">
        <f>IF('Indicator Data'!N31="No data","x",ROUND(IF('Indicator Data'!N31=0,0,IF(LOG('Indicator Data'!N31)&gt;N$36,10,IF(LOG('Indicator Data'!N31)&lt;N$37,0.1,10-(N$36-LOG('Indicator Data'!N31))/(N$36-N$37)*10))),1))</f>
        <v>7.4</v>
      </c>
      <c r="O29" s="160">
        <f>IF('Indicator Data'!O31="No data","x",ROUND(IF('Indicator Data'!O31=0,0,IF(LOG('Indicator Data'!O31)&gt;O$36,10,IF(LOG('Indicator Data'!O31)&lt;O$37,0.1,10-(O$36-LOG('Indicator Data'!O31))/(O$36-O$37)*10))),1))</f>
        <v>8</v>
      </c>
      <c r="P29" s="160">
        <f t="shared" si="30"/>
        <v>7.7</v>
      </c>
      <c r="Q29" s="54">
        <f>'Indicator Data'!D31/'Indicator Data'!$CE31</f>
        <v>2.0779291977320678E-3</v>
      </c>
      <c r="R29" s="54">
        <f>'Indicator Data'!E31/'Indicator Data'!$CE31</f>
        <v>7.8557426568954766E-4</v>
      </c>
      <c r="S29" s="54">
        <f>IF(F29=0.1,0,'Indicator Data'!F31/'Indicator Data'!$CE31)</f>
        <v>8.0760846804280289E-3</v>
      </c>
      <c r="T29" s="54">
        <f>'Indicator Data'!G31/'Indicator Data'!$CE31</f>
        <v>5.8595417166382232E-5</v>
      </c>
      <c r="U29" s="54">
        <f>'Indicator Data'!H31/'Indicator Data'!$CE31</f>
        <v>0</v>
      </c>
      <c r="V29" s="54">
        <f>'Indicator Data'!I31/'Indicator Data'!$CE31</f>
        <v>0</v>
      </c>
      <c r="W29" s="54">
        <f>'Indicator Data'!J31/'Indicator Data'!$CE31</f>
        <v>0</v>
      </c>
      <c r="X29" s="54">
        <f>'Indicator Data'!K31/'Indicator Data'!$CE31</f>
        <v>2.8453694108302352E-4</v>
      </c>
      <c r="Y29" s="54">
        <f>IF('Indicator Data'!N31="No data","x",'Indicator Data'!N31/'Indicator Data'!$CE31)</f>
        <v>5.9772831480963393E-2</v>
      </c>
      <c r="Z29" s="54">
        <f>IF('Indicator Data'!O31="No data","x",'Indicator Data'!O31/'Indicator Data'!$CE31)</f>
        <v>0.10401552598295402</v>
      </c>
      <c r="AA29" s="53">
        <f t="shared" si="3"/>
        <v>10</v>
      </c>
      <c r="AB29" s="53">
        <f t="shared" si="4"/>
        <v>10</v>
      </c>
      <c r="AC29" s="53">
        <f t="shared" si="5"/>
        <v>10</v>
      </c>
      <c r="AD29" s="53">
        <f t="shared" si="6"/>
        <v>10</v>
      </c>
      <c r="AE29" s="53">
        <f t="shared" si="7"/>
        <v>9.1999999999999993</v>
      </c>
      <c r="AF29" s="53">
        <f t="shared" si="8"/>
        <v>0</v>
      </c>
      <c r="AG29" s="53">
        <f t="shared" si="9"/>
        <v>0</v>
      </c>
      <c r="AH29" s="53">
        <f t="shared" si="10"/>
        <v>0</v>
      </c>
      <c r="AI29" s="53">
        <f t="shared" si="11"/>
        <v>0</v>
      </c>
      <c r="AJ29" s="53">
        <f t="shared" si="12"/>
        <v>0</v>
      </c>
      <c r="AK29" s="53">
        <f t="shared" si="13"/>
        <v>0.4</v>
      </c>
      <c r="AL29" s="53">
        <f>ROUND(IF('Indicator Data'!L31=0,0,IF('Indicator Data'!L31&gt;AL$36,10,IF('Indicator Data'!L31&lt;AL$37,0,10-(AL$36-'Indicator Data'!L31)/(AL$36-AL$37)*10))),1)</f>
        <v>4.7</v>
      </c>
      <c r="AM29" s="53">
        <f t="shared" si="31"/>
        <v>3</v>
      </c>
      <c r="AN29" s="53">
        <f t="shared" si="32"/>
        <v>5.2</v>
      </c>
      <c r="AO29" s="53">
        <f t="shared" si="33"/>
        <v>4.2</v>
      </c>
      <c r="AP29" s="53">
        <f t="shared" si="14"/>
        <v>9.4</v>
      </c>
      <c r="AQ29" s="53">
        <f t="shared" si="15"/>
        <v>10</v>
      </c>
      <c r="AR29" s="53">
        <f t="shared" si="16"/>
        <v>0</v>
      </c>
      <c r="AS29" s="53">
        <f t="shared" si="17"/>
        <v>0</v>
      </c>
      <c r="AT29" s="53">
        <f t="shared" si="18"/>
        <v>0</v>
      </c>
      <c r="AU29" s="53">
        <f t="shared" si="19"/>
        <v>0</v>
      </c>
      <c r="AV29" s="53">
        <f t="shared" si="20"/>
        <v>4.2</v>
      </c>
      <c r="AW29" s="53">
        <f t="shared" si="21"/>
        <v>9.8000000000000007</v>
      </c>
      <c r="AX29" s="55">
        <f t="shared" si="22"/>
        <v>9.1999999999999993</v>
      </c>
      <c r="AY29" s="53">
        <f t="shared" si="23"/>
        <v>9.6999999999999993</v>
      </c>
      <c r="AZ29" s="202">
        <f t="shared" si="34"/>
        <v>9.8000000000000007</v>
      </c>
      <c r="BA29" s="55">
        <f t="shared" si="24"/>
        <v>0</v>
      </c>
      <c r="BB29" s="53">
        <f t="shared" si="25"/>
        <v>4.5</v>
      </c>
      <c r="BC29" s="53" t="str">
        <f>IF('Indicator Data'!P31="No data","x",ROUND(IF('Indicator Data'!P31&gt;BC$36,10,IF('Indicator Data'!P31&lt;BC$37,0,10-(BC$36-'Indicator Data'!P31)/(BC$36-BC$37)*10)),1))</f>
        <v>x</v>
      </c>
      <c r="BD29" s="53">
        <f t="shared" si="26"/>
        <v>4.5</v>
      </c>
      <c r="BE29" s="53">
        <f t="shared" si="27"/>
        <v>6.3</v>
      </c>
      <c r="BF29" s="53">
        <f>IF('Indicator Data'!M31="No data","x", ROUND(IF('Indicator Data'!M31&gt;BF$36,0,IF('Indicator Data'!M31&lt;BF$37,10,(BF$36-'Indicator Data'!M31)/(BF$36-BF$37)*10)),1))</f>
        <v>5.7</v>
      </c>
      <c r="BG29" s="55">
        <f t="shared" si="35"/>
        <v>5.7</v>
      </c>
      <c r="BH29" s="56">
        <f t="shared" si="36"/>
        <v>7.6</v>
      </c>
      <c r="BI29" s="53">
        <f>ROUND(IF('Indicator Data'!Q31=0,0,IF('Indicator Data'!Q31&gt;BI$36,10,IF('Indicator Data'!Q31&lt;BI$37,0,10-(BI$36-'Indicator Data'!Q31)/(BI$36-BI$37)*10))),1)</f>
        <v>3.4</v>
      </c>
      <c r="BJ29" s="53">
        <f>ROUND(IF('Indicator Data'!R31=0,0,IF(LOG('Indicator Data'!R31)&gt;LOG(BJ$36),10,IF(LOG('Indicator Data'!R31)&lt;LOG(BJ$37),0,10-(LOG(BJ$36)-LOG('Indicator Data'!R31))/(LOG(BJ$36)-LOG(BJ$37))*10))),1)</f>
        <v>2.9</v>
      </c>
      <c r="BK29" s="53">
        <f t="shared" si="28"/>
        <v>3.2</v>
      </c>
      <c r="BL29" s="53">
        <f>'Indicator Data'!S31</f>
        <v>0</v>
      </c>
      <c r="BM29" s="53">
        <f>'Indicator Data'!T31</f>
        <v>0</v>
      </c>
      <c r="BN29" s="53">
        <f t="shared" si="29"/>
        <v>0</v>
      </c>
      <c r="BO29" s="164">
        <f t="shared" si="37"/>
        <v>2.2000000000000002</v>
      </c>
      <c r="BP29" s="53">
        <f>IF('Indicator Data'!U31="No data","x",ROUND(IF('Indicator Data'!U31&gt;BP$36,10,IF('Indicator Data'!U31&lt;BP$37,0,10-(BP$36-'Indicator Data'!U31)/(BP$36-BP$37)*10)),1))</f>
        <v>2.7</v>
      </c>
      <c r="BQ29" s="53">
        <f>IF('Indicator Data'!V31="No data","x",ROUND(IF(LOG('Indicator Data'!V31)&gt;BQ$36,10,IF(LOG('Indicator Data'!V31)&lt;BQ$37,0,10-(BQ$36-LOG('Indicator Data'!V31))/(BQ$36-BQ$37)*10)),1))</f>
        <v>6.9</v>
      </c>
      <c r="BR29" s="164">
        <f t="shared" si="38"/>
        <v>5.2</v>
      </c>
      <c r="BS29" s="54">
        <f>IF('Indicator Data'!W31="No data", "x",'Indicator Data'!W31/'Indicator Data'!CE31)</f>
        <v>2.2620554052518835E-4</v>
      </c>
      <c r="BT29" s="53">
        <f t="shared" si="39"/>
        <v>3.8</v>
      </c>
      <c r="BU29" s="53">
        <f>IF('Indicator Data'!W31="No data","x",ROUND(IF(LOG('Indicator Data'!W31)&gt;BU$36,10,IF(LOG('Indicator Data'!W31)&lt;BU$37,0,10-(BU$36-LOG('Indicator Data'!W31))/(BU$36-BU$37)*10)),1))</f>
        <v>8.5</v>
      </c>
      <c r="BV29" s="55">
        <f t="shared" si="40"/>
        <v>6.7</v>
      </c>
      <c r="BW29" s="56">
        <f t="shared" si="41"/>
        <v>5</v>
      </c>
    </row>
    <row r="30" spans="1:75" s="3" customFormat="1" x14ac:dyDescent="0.25">
      <c r="A30" s="119" t="s">
        <v>34</v>
      </c>
      <c r="B30" s="102" t="s">
        <v>33</v>
      </c>
      <c r="C30" s="53">
        <f>ROUND(IF('Indicator Data'!D32=0,0.1,IF(LOG('Indicator Data'!D32)&gt;C$36,10,IF(LOG('Indicator Data'!D32)&lt;C$37,0,10-(C$36-LOG('Indicator Data'!D32))/(C$36-C$37)*10))),1)</f>
        <v>0.1</v>
      </c>
      <c r="D30" s="53">
        <f>ROUND(IF('Indicator Data'!E32=0,0.1,IF(LOG('Indicator Data'!E32)&gt;D$36,10,IF(LOG('Indicator Data'!E32)&lt;D$37,0,10-(D$36-LOG('Indicator Data'!E32))/(D$36-D$37)*10))),1)</f>
        <v>0.1</v>
      </c>
      <c r="E30" s="53">
        <f t="shared" si="0"/>
        <v>0.1</v>
      </c>
      <c r="F30" s="53">
        <f>ROUND(IF('Indicator Data'!F32="No data",0.1,IF('Indicator Data'!F32=0,0,IF(LOG('Indicator Data'!F32)&gt;F$36,10,IF(LOG('Indicator Data'!F32)&lt;F$37,0,10-(F$36-LOG('Indicator Data'!F32))/(F$36-F$37)*10)))),1)</f>
        <v>4.4000000000000004</v>
      </c>
      <c r="G30" s="53">
        <f>ROUND(IF('Indicator Data'!G32=0,0,IF(LOG('Indicator Data'!G32)&gt;G$36,10,IF(LOG('Indicator Data'!G32)&lt;G$37,0,10-(G$36-LOG('Indicator Data'!G32))/(G$36-G$37)*10))),1)</f>
        <v>4</v>
      </c>
      <c r="H30" s="53">
        <f>ROUND(IF('Indicator Data'!H32=0,0,IF(LOG('Indicator Data'!H32)&gt;H$36,10,IF(LOG('Indicator Data'!H32)&lt;H$37,0,10-(H$36-LOG('Indicator Data'!H32))/(H$36-H$37)*10))),1)</f>
        <v>0</v>
      </c>
      <c r="I30" s="53">
        <f>ROUND(IF('Indicator Data'!I32=0,0,IF(LOG('Indicator Data'!I32)&gt;I$36,10,IF(LOG('Indicator Data'!I32)&lt;I$37,0,10-(I$36-LOG('Indicator Data'!I32))/(I$36-I$37)*10))),1)</f>
        <v>0</v>
      </c>
      <c r="J30" s="53">
        <f t="shared" si="1"/>
        <v>0</v>
      </c>
      <c r="K30" s="53">
        <f>ROUND(IF('Indicator Data'!J32=0,0,IF(LOG('Indicator Data'!J32)&gt;K$36,10,IF(LOG('Indicator Data'!J32)&lt;K$37,0,10-(K$36-LOG('Indicator Data'!J32))/(K$36-K$37)*10))),1)</f>
        <v>0</v>
      </c>
      <c r="L30" s="53">
        <f t="shared" si="2"/>
        <v>0</v>
      </c>
      <c r="M30" s="53">
        <f>ROUND(IF('Indicator Data'!K32=0,0,IF(LOG('Indicator Data'!K32)&gt;M$36,10,IF(LOG('Indicator Data'!K32)&lt;M$37,0,10-(M$36-LOG('Indicator Data'!K32))/(M$36-M$37)*10))),1)</f>
        <v>8.1999999999999993</v>
      </c>
      <c r="N30" s="160">
        <f>IF('Indicator Data'!N32="No data","x",ROUND(IF('Indicator Data'!N32=0,0,IF(LOG('Indicator Data'!N32)&gt;N$36,10,IF(LOG('Indicator Data'!N32)&lt;N$37,0.1,10-(N$36-LOG('Indicator Data'!N32))/(N$36-N$37)*10))),1))</f>
        <v>3.8</v>
      </c>
      <c r="O30" s="160">
        <f>IF('Indicator Data'!O32="No data","x",ROUND(IF('Indicator Data'!O32=0,0,IF(LOG('Indicator Data'!O32)&gt;O$36,10,IF(LOG('Indicator Data'!O32)&lt;O$37,0.1,10-(O$36-LOG('Indicator Data'!O32))/(O$36-O$37)*10))),1))</f>
        <v>5.3</v>
      </c>
      <c r="P30" s="160">
        <f t="shared" si="30"/>
        <v>4.5999999999999996</v>
      </c>
      <c r="Q30" s="54">
        <f>'Indicator Data'!D32/'Indicator Data'!$CE32</f>
        <v>0</v>
      </c>
      <c r="R30" s="54">
        <f>'Indicator Data'!E32/'Indicator Data'!$CE32</f>
        <v>0</v>
      </c>
      <c r="S30" s="54">
        <f>IF(F30=0.1,0,'Indicator Data'!F32/'Indicator Data'!$CE32)</f>
        <v>7.9806573950232558E-3</v>
      </c>
      <c r="T30" s="54">
        <f>'Indicator Data'!G32/'Indicator Data'!$CE32</f>
        <v>5.3123914212927628E-7</v>
      </c>
      <c r="U30" s="54">
        <f>'Indicator Data'!H32/'Indicator Data'!$CE32</f>
        <v>0</v>
      </c>
      <c r="V30" s="54">
        <f>'Indicator Data'!I32/'Indicator Data'!$CE32</f>
        <v>0</v>
      </c>
      <c r="W30" s="54">
        <f>'Indicator Data'!J32/'Indicator Data'!$CE32</f>
        <v>0</v>
      </c>
      <c r="X30" s="54">
        <f>'Indicator Data'!K32/'Indicator Data'!$CE32</f>
        <v>2.5455208893694486E-2</v>
      </c>
      <c r="Y30" s="54">
        <f>IF('Indicator Data'!N32="No data","x",'Indicator Data'!N32/'Indicator Data'!$CE32)</f>
        <v>4.3852717972383611E-2</v>
      </c>
      <c r="Z30" s="54">
        <f>IF('Indicator Data'!O32="No data","x",'Indicator Data'!O32/'Indicator Data'!$CE32)</f>
        <v>0.18454925834454614</v>
      </c>
      <c r="AA30" s="53">
        <f t="shared" si="3"/>
        <v>0</v>
      </c>
      <c r="AB30" s="53">
        <f t="shared" si="4"/>
        <v>0</v>
      </c>
      <c r="AC30" s="53">
        <f t="shared" si="5"/>
        <v>0</v>
      </c>
      <c r="AD30" s="53">
        <f t="shared" si="6"/>
        <v>10</v>
      </c>
      <c r="AE30" s="53">
        <f t="shared" si="7"/>
        <v>2.4</v>
      </c>
      <c r="AF30" s="53">
        <f t="shared" si="8"/>
        <v>0</v>
      </c>
      <c r="AG30" s="53">
        <f t="shared" si="9"/>
        <v>0</v>
      </c>
      <c r="AH30" s="53">
        <f t="shared" si="10"/>
        <v>0</v>
      </c>
      <c r="AI30" s="53">
        <f t="shared" si="11"/>
        <v>0</v>
      </c>
      <c r="AJ30" s="53">
        <f t="shared" si="12"/>
        <v>0</v>
      </c>
      <c r="AK30" s="53">
        <f t="shared" si="13"/>
        <v>10</v>
      </c>
      <c r="AL30" s="53">
        <f>ROUND(IF('Indicator Data'!L32=0,0,IF('Indicator Data'!L32&gt;AL$36,10,IF('Indicator Data'!L32&lt;AL$37,0,10-(AL$36-'Indicator Data'!L32)/(AL$36-AL$37)*10))),1)</f>
        <v>4.7</v>
      </c>
      <c r="AM30" s="53">
        <f t="shared" si="31"/>
        <v>2.2000000000000002</v>
      </c>
      <c r="AN30" s="53">
        <f t="shared" si="32"/>
        <v>9.1999999999999993</v>
      </c>
      <c r="AO30" s="53">
        <f t="shared" si="33"/>
        <v>7</v>
      </c>
      <c r="AP30" s="53">
        <f t="shared" si="14"/>
        <v>0.1</v>
      </c>
      <c r="AQ30" s="53">
        <f t="shared" si="15"/>
        <v>0.1</v>
      </c>
      <c r="AR30" s="53">
        <f t="shared" si="16"/>
        <v>0</v>
      </c>
      <c r="AS30" s="53">
        <f t="shared" si="17"/>
        <v>0</v>
      </c>
      <c r="AT30" s="53">
        <f t="shared" si="18"/>
        <v>0</v>
      </c>
      <c r="AU30" s="53">
        <f t="shared" si="19"/>
        <v>0</v>
      </c>
      <c r="AV30" s="53">
        <f t="shared" si="20"/>
        <v>9.3000000000000007</v>
      </c>
      <c r="AW30" s="53">
        <f t="shared" si="21"/>
        <v>0.1</v>
      </c>
      <c r="AX30" s="55">
        <f t="shared" si="22"/>
        <v>8.4</v>
      </c>
      <c r="AY30" s="53">
        <f t="shared" si="23"/>
        <v>3.2</v>
      </c>
      <c r="AZ30" s="202">
        <f t="shared" si="34"/>
        <v>1.8</v>
      </c>
      <c r="BA30" s="55">
        <f t="shared" si="24"/>
        <v>0</v>
      </c>
      <c r="BB30" s="53">
        <f t="shared" si="25"/>
        <v>7</v>
      </c>
      <c r="BC30" s="53">
        <f>IF('Indicator Data'!P32="No data","x",ROUND(IF('Indicator Data'!P32&gt;BC$36,10,IF('Indicator Data'!P32&lt;BC$37,0,10-(BC$36-'Indicator Data'!P32)/(BC$36-BC$37)*10)),1))</f>
        <v>0.5</v>
      </c>
      <c r="BD30" s="53">
        <f t="shared" si="26"/>
        <v>3.8</v>
      </c>
      <c r="BE30" s="53">
        <f t="shared" si="27"/>
        <v>5.9</v>
      </c>
      <c r="BF30" s="53">
        <f>IF('Indicator Data'!M32="No data","x", ROUND(IF('Indicator Data'!M32&gt;BF$36,0,IF('Indicator Data'!M32&lt;BF$37,10,(BF$36-'Indicator Data'!M32)/(BF$36-BF$37)*10)),1))</f>
        <v>0.3</v>
      </c>
      <c r="BG30" s="55">
        <f t="shared" si="35"/>
        <v>4</v>
      </c>
      <c r="BH30" s="56">
        <f t="shared" si="36"/>
        <v>4.4000000000000004</v>
      </c>
      <c r="BI30" s="53">
        <f>ROUND(IF('Indicator Data'!Q32=0,0,IF('Indicator Data'!Q32&gt;BI$36,10,IF('Indicator Data'!Q32&lt;BI$37,0,10-(BI$36-'Indicator Data'!Q32)/(BI$36-BI$37)*10))),1)</f>
        <v>0.8</v>
      </c>
      <c r="BJ30" s="53">
        <f>ROUND(IF('Indicator Data'!R32=0,0,IF(LOG('Indicator Data'!R32)&gt;LOG(BJ$36),10,IF(LOG('Indicator Data'!R32)&lt;LOG(BJ$37),0,10-(LOG(BJ$36)-LOG('Indicator Data'!R32))/(LOG(BJ$36)-LOG(BJ$37))*10))),1)</f>
        <v>0.5</v>
      </c>
      <c r="BK30" s="53">
        <f t="shared" si="28"/>
        <v>0.7</v>
      </c>
      <c r="BL30" s="53">
        <f>'Indicator Data'!S32</f>
        <v>0</v>
      </c>
      <c r="BM30" s="53">
        <f>'Indicator Data'!T32</f>
        <v>0</v>
      </c>
      <c r="BN30" s="53">
        <f t="shared" si="29"/>
        <v>0</v>
      </c>
      <c r="BO30" s="164">
        <f t="shared" si="37"/>
        <v>0.5</v>
      </c>
      <c r="BP30" s="53">
        <f>IF('Indicator Data'!U32="No data","x",ROUND(IF('Indicator Data'!U32&gt;BP$36,10,IF('Indicator Data'!U32&lt;BP$37,0,10-(BP$36-'Indicator Data'!U32)/(BP$36-BP$37)*10)),1))</f>
        <v>6.8</v>
      </c>
      <c r="BQ30" s="53">
        <f>IF('Indicator Data'!V32="No data","x",ROUND(IF(LOG('Indicator Data'!V32)&gt;BQ$36,10,IF(LOG('Indicator Data'!V32)&lt;BQ$37,0,10-(BQ$36-LOG('Indicator Data'!V32))/(BQ$36-BQ$37)*10)),1))</f>
        <v>4.9000000000000004</v>
      </c>
      <c r="BR30" s="164">
        <f t="shared" si="38"/>
        <v>5.9</v>
      </c>
      <c r="BS30" s="54">
        <f>IF('Indicator Data'!W32="No data", "x",'Indicator Data'!W32/'Indicator Data'!CE32)</f>
        <v>1.408588634433687E-4</v>
      </c>
      <c r="BT30" s="53">
        <f t="shared" si="39"/>
        <v>2.2999999999999998</v>
      </c>
      <c r="BU30" s="53">
        <f>IF('Indicator Data'!W32="No data","x",ROUND(IF(LOG('Indicator Data'!W32)&gt;BU$36,10,IF(LOG('Indicator Data'!W32)&lt;BU$37,0,10-(BU$36-LOG('Indicator Data'!W32))/(BU$36-BU$37)*10)),1))</f>
        <v>3.4</v>
      </c>
      <c r="BV30" s="55">
        <f t="shared" si="40"/>
        <v>2.9</v>
      </c>
      <c r="BW30" s="56">
        <f t="shared" si="41"/>
        <v>3.4</v>
      </c>
    </row>
    <row r="31" spans="1:75" s="3" customFormat="1" x14ac:dyDescent="0.25">
      <c r="A31" s="119" t="s">
        <v>48</v>
      </c>
      <c r="B31" s="102" t="s">
        <v>47</v>
      </c>
      <c r="C31" s="53">
        <f>ROUND(IF('Indicator Data'!D33=0,0.1,IF(LOG('Indicator Data'!D33)&gt;C$36,10,IF(LOG('Indicator Data'!D33)&lt;C$37,0,10-(C$36-LOG('Indicator Data'!D33))/(C$36-C$37)*10))),1)</f>
        <v>0.1</v>
      </c>
      <c r="D31" s="53">
        <f>ROUND(IF('Indicator Data'!E33=0,0.1,IF(LOG('Indicator Data'!E33)&gt;D$36,10,IF(LOG('Indicator Data'!E33)&lt;D$37,0,10-(D$36-LOG('Indicator Data'!E33))/(D$36-D$37)*10))),1)</f>
        <v>0.1</v>
      </c>
      <c r="E31" s="53">
        <f t="shared" si="0"/>
        <v>0.1</v>
      </c>
      <c r="F31" s="53">
        <f>ROUND(IF('Indicator Data'!F33="No data",0.1,IF('Indicator Data'!F33=0,0,IF(LOG('Indicator Data'!F33)&gt;F$36,10,IF(LOG('Indicator Data'!F33)&lt;F$37,0,10-(F$36-LOG('Indicator Data'!F33))/(F$36-F$37)*10)))),1)</f>
        <v>6.2</v>
      </c>
      <c r="G31" s="53">
        <f>ROUND(IF('Indicator Data'!G33=0,0,IF(LOG('Indicator Data'!G33)&gt;G$36,10,IF(LOG('Indicator Data'!G33)&lt;G$37,0,10-(G$36-LOG('Indicator Data'!G33))/(G$36-G$37)*10))),1)</f>
        <v>0</v>
      </c>
      <c r="H31" s="53">
        <f>ROUND(IF('Indicator Data'!H33=0,0,IF(LOG('Indicator Data'!H33)&gt;H$36,10,IF(LOG('Indicator Data'!H33)&lt;H$37,0,10-(H$36-LOG('Indicator Data'!H33))/(H$36-H$37)*10))),1)</f>
        <v>0</v>
      </c>
      <c r="I31" s="53">
        <f>ROUND(IF('Indicator Data'!I33=0,0,IF(LOG('Indicator Data'!I33)&gt;I$36,10,IF(LOG('Indicator Data'!I33)&lt;I$37,0,10-(I$36-LOG('Indicator Data'!I33))/(I$36-I$37)*10))),1)</f>
        <v>0</v>
      </c>
      <c r="J31" s="53">
        <f t="shared" si="1"/>
        <v>0</v>
      </c>
      <c r="K31" s="53">
        <f>ROUND(IF('Indicator Data'!J33=0,0,IF(LOG('Indicator Data'!J33)&gt;K$36,10,IF(LOG('Indicator Data'!J33)&lt;K$37,0,10-(K$36-LOG('Indicator Data'!J33))/(K$36-K$37)*10))),1)</f>
        <v>0</v>
      </c>
      <c r="L31" s="53">
        <f t="shared" si="2"/>
        <v>0</v>
      </c>
      <c r="M31" s="53">
        <f>ROUND(IF('Indicator Data'!K33=0,0,IF(LOG('Indicator Data'!K33)&gt;M$36,10,IF(LOG('Indicator Data'!K33)&lt;M$37,0,10-(M$36-LOG('Indicator Data'!K33))/(M$36-M$37)*10))),1)</f>
        <v>9.4</v>
      </c>
      <c r="N31" s="160">
        <f>IF('Indicator Data'!N33="No data","x",ROUND(IF('Indicator Data'!N33=0,0,IF(LOG('Indicator Data'!N33)&gt;N$36,10,IF(LOG('Indicator Data'!N33)&lt;N$37,0.1,10-(N$36-LOG('Indicator Data'!N33))/(N$36-N$37)*10))),1))</f>
        <v>6.7</v>
      </c>
      <c r="O31" s="160">
        <f>IF('Indicator Data'!O33="No data","x",ROUND(IF('Indicator Data'!O33=0,0,IF(LOG('Indicator Data'!O33)&gt;O$36,10,IF(LOG('Indicator Data'!O33)&lt;O$37,0.1,10-(O$36-LOG('Indicator Data'!O33))/(O$36-O$37)*10))),1))</f>
        <v>7.3</v>
      </c>
      <c r="P31" s="160">
        <f t="shared" si="30"/>
        <v>7</v>
      </c>
      <c r="Q31" s="54">
        <f>'Indicator Data'!D33/'Indicator Data'!$CE33</f>
        <v>0</v>
      </c>
      <c r="R31" s="54">
        <f>'Indicator Data'!E33/'Indicator Data'!$CE33</f>
        <v>0</v>
      </c>
      <c r="S31" s="54">
        <f>IF(F31=0.1,0,'Indicator Data'!F33/'Indicator Data'!$CE33)</f>
        <v>4.3349231171813446E-3</v>
      </c>
      <c r="T31" s="54">
        <f>'Indicator Data'!G33/'Indicator Data'!$CE33</f>
        <v>0</v>
      </c>
      <c r="U31" s="54">
        <f>'Indicator Data'!H33/'Indicator Data'!$CE33</f>
        <v>0</v>
      </c>
      <c r="V31" s="54">
        <f>'Indicator Data'!I33/'Indicator Data'!$CE33</f>
        <v>0</v>
      </c>
      <c r="W31" s="54">
        <f>'Indicator Data'!J33/'Indicator Data'!$CE33</f>
        <v>0</v>
      </c>
      <c r="X31" s="54">
        <f>'Indicator Data'!K33/'Indicator Data'!$CE33</f>
        <v>8.2652786387588297E-3</v>
      </c>
      <c r="Y31" s="54">
        <f>IF('Indicator Data'!N33="No data","x",'Indicator Data'!N33/'Indicator Data'!$CE33)</f>
        <v>6.9710530359865533E-2</v>
      </c>
      <c r="Z31" s="54">
        <f>IF('Indicator Data'!O33="No data","x",'Indicator Data'!O33/'Indicator Data'!$CE33)</f>
        <v>0.12158019441584425</v>
      </c>
      <c r="AA31" s="53">
        <f t="shared" si="3"/>
        <v>0</v>
      </c>
      <c r="AB31" s="53">
        <f t="shared" si="4"/>
        <v>0</v>
      </c>
      <c r="AC31" s="53">
        <f t="shared" si="5"/>
        <v>0</v>
      </c>
      <c r="AD31" s="53">
        <f t="shared" si="6"/>
        <v>6.2</v>
      </c>
      <c r="AE31" s="53">
        <f t="shared" si="7"/>
        <v>0</v>
      </c>
      <c r="AF31" s="53">
        <f t="shared" si="8"/>
        <v>0</v>
      </c>
      <c r="AG31" s="53">
        <f t="shared" si="9"/>
        <v>0</v>
      </c>
      <c r="AH31" s="53">
        <f t="shared" si="10"/>
        <v>0</v>
      </c>
      <c r="AI31" s="53">
        <f t="shared" si="11"/>
        <v>0</v>
      </c>
      <c r="AJ31" s="53">
        <f t="shared" si="12"/>
        <v>0</v>
      </c>
      <c r="AK31" s="53">
        <f t="shared" si="13"/>
        <v>10</v>
      </c>
      <c r="AL31" s="53">
        <f>ROUND(IF('Indicator Data'!L33=0,0,IF('Indicator Data'!L33&gt;AL$36,10,IF('Indicator Data'!L33&lt;AL$37,0,10-(AL$36-'Indicator Data'!L33)/(AL$36-AL$37)*10))),1)</f>
        <v>9.4</v>
      </c>
      <c r="AM31" s="53">
        <f t="shared" si="31"/>
        <v>3.5</v>
      </c>
      <c r="AN31" s="53">
        <f t="shared" si="32"/>
        <v>6.1</v>
      </c>
      <c r="AO31" s="53">
        <f t="shared" si="33"/>
        <v>4.9000000000000004</v>
      </c>
      <c r="AP31" s="53">
        <f t="shared" si="14"/>
        <v>0.1</v>
      </c>
      <c r="AQ31" s="53">
        <f t="shared" si="15"/>
        <v>0.1</v>
      </c>
      <c r="AR31" s="53">
        <f t="shared" si="16"/>
        <v>0</v>
      </c>
      <c r="AS31" s="53">
        <f t="shared" si="17"/>
        <v>0</v>
      </c>
      <c r="AT31" s="53">
        <f t="shared" si="18"/>
        <v>0</v>
      </c>
      <c r="AU31" s="53">
        <f t="shared" si="19"/>
        <v>0</v>
      </c>
      <c r="AV31" s="53">
        <f t="shared" si="20"/>
        <v>9.6999999999999993</v>
      </c>
      <c r="AW31" s="53">
        <f t="shared" si="21"/>
        <v>0.1</v>
      </c>
      <c r="AX31" s="55">
        <f t="shared" si="22"/>
        <v>6.2</v>
      </c>
      <c r="AY31" s="53">
        <f t="shared" si="23"/>
        <v>0</v>
      </c>
      <c r="AZ31" s="202">
        <f t="shared" si="34"/>
        <v>0.1</v>
      </c>
      <c r="BA31" s="55">
        <f t="shared" si="24"/>
        <v>0</v>
      </c>
      <c r="BB31" s="53">
        <f t="shared" si="25"/>
        <v>9.6</v>
      </c>
      <c r="BC31" s="53">
        <f>IF('Indicator Data'!P33="No data","x",ROUND(IF('Indicator Data'!P33&gt;BC$36,10,IF('Indicator Data'!P33&lt;BC$37,0,10-(BC$36-'Indicator Data'!P33)/(BC$36-BC$37)*10)),1))</f>
        <v>0.5</v>
      </c>
      <c r="BD31" s="53">
        <f t="shared" si="26"/>
        <v>5.0999999999999996</v>
      </c>
      <c r="BE31" s="53">
        <f t="shared" si="27"/>
        <v>6.1</v>
      </c>
      <c r="BF31" s="53">
        <f>IF('Indicator Data'!M33="No data","x", ROUND(IF('Indicator Data'!M33&gt;BF$36,0,IF('Indicator Data'!M33&lt;BF$37,10,(BF$36-'Indicator Data'!M33)/(BF$36-BF$37)*10)),1))</f>
        <v>10</v>
      </c>
      <c r="BG31" s="55">
        <f t="shared" si="35"/>
        <v>6.8</v>
      </c>
      <c r="BH31" s="56">
        <f t="shared" si="36"/>
        <v>4</v>
      </c>
      <c r="BI31" s="53">
        <f>ROUND(IF('Indicator Data'!Q33=0,0,IF('Indicator Data'!Q33&gt;BI$36,10,IF('Indicator Data'!Q33&lt;BI$37,0,10-(BI$36-'Indicator Data'!Q33)/(BI$36-BI$37)*10))),1)</f>
        <v>2.6</v>
      </c>
      <c r="BJ31" s="53">
        <f>ROUND(IF('Indicator Data'!R33=0,0,IF(LOG('Indicator Data'!R33)&gt;LOG(BJ$36),10,IF(LOG('Indicator Data'!R33)&lt;LOG(BJ$37),0,10-(LOG(BJ$36)-LOG('Indicator Data'!R33))/(LOG(BJ$36)-LOG(BJ$37))*10))),1)</f>
        <v>4.9000000000000004</v>
      </c>
      <c r="BK31" s="53">
        <f t="shared" si="28"/>
        <v>3.8</v>
      </c>
      <c r="BL31" s="53">
        <f>'Indicator Data'!S33</f>
        <v>0</v>
      </c>
      <c r="BM31" s="53">
        <f>'Indicator Data'!T33</f>
        <v>0</v>
      </c>
      <c r="BN31" s="53">
        <f t="shared" si="29"/>
        <v>0</v>
      </c>
      <c r="BO31" s="164">
        <f t="shared" si="37"/>
        <v>2.7</v>
      </c>
      <c r="BP31" s="53">
        <f>IF('Indicator Data'!U33="No data","x",ROUND(IF('Indicator Data'!U33&gt;BP$36,10,IF('Indicator Data'!U33&lt;BP$37,0,10-(BP$36-'Indicator Data'!U33)/(BP$36-BP$37)*10)),1))</f>
        <v>2.9</v>
      </c>
      <c r="BQ31" s="53">
        <f>IF('Indicator Data'!V33="No data","x",ROUND(IF(LOG('Indicator Data'!V33)&gt;BQ$36,10,IF(LOG('Indicator Data'!V33)&lt;BQ$37,0,10-(BQ$36-LOG('Indicator Data'!V33))/(BQ$36-BQ$37)*10)),1))</f>
        <v>6.1</v>
      </c>
      <c r="BR31" s="164">
        <f t="shared" si="38"/>
        <v>4.7</v>
      </c>
      <c r="BS31" s="54">
        <f>IF('Indicator Data'!W33="No data", "x",'Indicator Data'!W33/'Indicator Data'!CE33)</f>
        <v>1.7851874960112217E-6</v>
      </c>
      <c r="BT31" s="53">
        <f t="shared" si="39"/>
        <v>0</v>
      </c>
      <c r="BU31" s="53">
        <f>IF('Indicator Data'!W33="No data","x",ROUND(IF(LOG('Indicator Data'!W33)&gt;BU$36,10,IF(LOG('Indicator Data'!W33)&lt;BU$37,0,10-(BU$36-LOG('Indicator Data'!W33))/(BU$36-BU$37)*10)),1))</f>
        <v>0.3</v>
      </c>
      <c r="BV31" s="55">
        <f t="shared" si="40"/>
        <v>0.2</v>
      </c>
      <c r="BW31" s="56">
        <f t="shared" si="41"/>
        <v>2.7</v>
      </c>
    </row>
    <row r="32" spans="1:75" s="3" customFormat="1" x14ac:dyDescent="0.25">
      <c r="A32" s="119" t="s">
        <v>50</v>
      </c>
      <c r="B32" s="102" t="s">
        <v>49</v>
      </c>
      <c r="C32" s="53">
        <f>ROUND(IF('Indicator Data'!D34=0,0.1,IF(LOG('Indicator Data'!D34)&gt;C$36,10,IF(LOG('Indicator Data'!D34)&lt;C$37,0,10-(C$36-LOG('Indicator Data'!D34))/(C$36-C$37)*10))),1)</f>
        <v>9.3000000000000007</v>
      </c>
      <c r="D32" s="53">
        <f>ROUND(IF('Indicator Data'!E34=0,0.1,IF(LOG('Indicator Data'!E34)&gt;D$36,10,IF(LOG('Indicator Data'!E34)&lt;D$37,0,10-(D$36-LOG('Indicator Data'!E34))/(D$36-D$37)*10))),1)</f>
        <v>10</v>
      </c>
      <c r="E32" s="53">
        <f t="shared" si="0"/>
        <v>9.6999999999999993</v>
      </c>
      <c r="F32" s="53">
        <f>ROUND(IF('Indicator Data'!F34="No data",0.1,IF('Indicator Data'!F34=0,0,IF(LOG('Indicator Data'!F34)&gt;F$36,10,IF(LOG('Indicator Data'!F34)&lt;F$37,0,10-(F$36-LOG('Indicator Data'!F34))/(F$36-F$37)*10)))),1)</f>
        <v>8.1</v>
      </c>
      <c r="G32" s="53">
        <f>ROUND(IF('Indicator Data'!G34=0,0,IF(LOG('Indicator Data'!G34)&gt;G$36,10,IF(LOG('Indicator Data'!G34)&lt;G$37,0,10-(G$36-LOG('Indicator Data'!G34))/(G$36-G$37)*10))),1)</f>
        <v>10</v>
      </c>
      <c r="H32" s="53">
        <f>ROUND(IF('Indicator Data'!H34=0,0,IF(LOG('Indicator Data'!H34)&gt;H$36,10,IF(LOG('Indicator Data'!H34)&lt;H$37,0,10-(H$36-LOG('Indicator Data'!H34))/(H$36-H$37)*10))),1)</f>
        <v>0</v>
      </c>
      <c r="I32" s="53">
        <f>ROUND(IF('Indicator Data'!I34=0,0,IF(LOG('Indicator Data'!I34)&gt;I$36,10,IF(LOG('Indicator Data'!I34)&lt;I$37,0,10-(I$36-LOG('Indicator Data'!I34))/(I$36-I$37)*10))),1)</f>
        <v>0</v>
      </c>
      <c r="J32" s="53">
        <f t="shared" si="1"/>
        <v>0</v>
      </c>
      <c r="K32" s="53">
        <f>ROUND(IF('Indicator Data'!J34=0,0,IF(LOG('Indicator Data'!J34)&gt;K$36,10,IF(LOG('Indicator Data'!J34)&lt;K$37,0,10-(K$36-LOG('Indicator Data'!J34))/(K$36-K$37)*10))),1)</f>
        <v>0</v>
      </c>
      <c r="L32" s="53">
        <f t="shared" si="2"/>
        <v>0</v>
      </c>
      <c r="M32" s="53">
        <f>ROUND(IF('Indicator Data'!K34=0,0,IF(LOG('Indicator Data'!K34)&gt;M$36,10,IF(LOG('Indicator Data'!K34)&lt;M$37,0,10-(M$36-LOG('Indicator Data'!K34))/(M$36-M$37)*10))),1)</f>
        <v>10</v>
      </c>
      <c r="N32" s="160">
        <f>IF('Indicator Data'!N34="No data","x",ROUND(IF('Indicator Data'!N34=0,0,IF(LOG('Indicator Data'!N34)&gt;N$36,10,IF(LOG('Indicator Data'!N34)&lt;N$37,0.1,10-(N$36-LOG('Indicator Data'!N34))/(N$36-N$37)*10))),1))</f>
        <v>9.1</v>
      </c>
      <c r="O32" s="160">
        <f>IF('Indicator Data'!O34="No data","x",ROUND(IF('Indicator Data'!O34=0,0,IF(LOG('Indicator Data'!O34)&gt;O$36,10,IF(LOG('Indicator Data'!O34)&lt;O$37,0.1,10-(O$36-LOG('Indicator Data'!O34))/(O$36-O$37)*10))),1))</f>
        <v>9.1</v>
      </c>
      <c r="P32" s="160">
        <f t="shared" si="30"/>
        <v>9.1</v>
      </c>
      <c r="Q32" s="54">
        <f>'Indicator Data'!D34/'Indicator Data'!$CE34</f>
        <v>1.6930379950067383E-3</v>
      </c>
      <c r="R32" s="54">
        <f>'Indicator Data'!E34/'Indicator Data'!$CE34</f>
        <v>8.2008217905308255E-4</v>
      </c>
      <c r="S32" s="54">
        <f>IF(F32=0.1,0,'Indicator Data'!F34/'Indicator Data'!$CE34)</f>
        <v>5.8603737052725941E-3</v>
      </c>
      <c r="T32" s="54">
        <f>'Indicator Data'!G34/'Indicator Data'!$CE34</f>
        <v>5.1652348781896227E-5</v>
      </c>
      <c r="U32" s="54">
        <f>'Indicator Data'!H34/'Indicator Data'!$CE34</f>
        <v>0</v>
      </c>
      <c r="V32" s="54">
        <f>'Indicator Data'!I34/'Indicator Data'!$CE34</f>
        <v>0</v>
      </c>
      <c r="W32" s="54">
        <f>'Indicator Data'!J34/'Indicator Data'!$CE34</f>
        <v>0</v>
      </c>
      <c r="X32" s="54">
        <f>'Indicator Data'!K34/'Indicator Data'!$CE34</f>
        <v>3.3531673120954291E-3</v>
      </c>
      <c r="Y32" s="54">
        <f>IF('Indicator Data'!N34="No data","x",'Indicator Data'!N34/'Indicator Data'!$CE34)</f>
        <v>0.13879539167901664</v>
      </c>
      <c r="Z32" s="54">
        <f>IF('Indicator Data'!O34="No data","x",'Indicator Data'!O34/'Indicator Data'!$CE34)</f>
        <v>0.14126356510888835</v>
      </c>
      <c r="AA32" s="53">
        <f t="shared" si="3"/>
        <v>8.5</v>
      </c>
      <c r="AB32" s="53">
        <f t="shared" si="4"/>
        <v>10</v>
      </c>
      <c r="AC32" s="53">
        <f t="shared" si="5"/>
        <v>9.4</v>
      </c>
      <c r="AD32" s="53">
        <f t="shared" si="6"/>
        <v>8.4</v>
      </c>
      <c r="AE32" s="53">
        <f t="shared" si="7"/>
        <v>9</v>
      </c>
      <c r="AF32" s="53">
        <f t="shared" si="8"/>
        <v>0</v>
      </c>
      <c r="AG32" s="53">
        <f t="shared" si="9"/>
        <v>0</v>
      </c>
      <c r="AH32" s="53">
        <f t="shared" si="10"/>
        <v>0</v>
      </c>
      <c r="AI32" s="53">
        <f t="shared" si="11"/>
        <v>0</v>
      </c>
      <c r="AJ32" s="53">
        <f t="shared" si="12"/>
        <v>0</v>
      </c>
      <c r="AK32" s="53">
        <f t="shared" si="13"/>
        <v>4.8</v>
      </c>
      <c r="AL32" s="53">
        <f>ROUND(IF('Indicator Data'!L34=0,0,IF('Indicator Data'!L34&gt;AL$36,10,IF('Indicator Data'!L34&lt;AL$37,0,10-(AL$36-'Indicator Data'!L34)/(AL$36-AL$37)*10))),1)</f>
        <v>7.8</v>
      </c>
      <c r="AM32" s="53">
        <f t="shared" si="31"/>
        <v>6.9</v>
      </c>
      <c r="AN32" s="53">
        <f t="shared" si="32"/>
        <v>7.1</v>
      </c>
      <c r="AO32" s="53">
        <f t="shared" si="33"/>
        <v>7</v>
      </c>
      <c r="AP32" s="53">
        <f t="shared" si="14"/>
        <v>8.9</v>
      </c>
      <c r="AQ32" s="53">
        <f t="shared" si="15"/>
        <v>10</v>
      </c>
      <c r="AR32" s="53">
        <f t="shared" si="16"/>
        <v>0</v>
      </c>
      <c r="AS32" s="53">
        <f t="shared" si="17"/>
        <v>0</v>
      </c>
      <c r="AT32" s="53">
        <f t="shared" si="18"/>
        <v>0</v>
      </c>
      <c r="AU32" s="53">
        <f t="shared" si="19"/>
        <v>0</v>
      </c>
      <c r="AV32" s="53">
        <f t="shared" si="20"/>
        <v>8.5</v>
      </c>
      <c r="AW32" s="53">
        <f t="shared" si="21"/>
        <v>9.6</v>
      </c>
      <c r="AX32" s="55">
        <f t="shared" si="22"/>
        <v>8.3000000000000007</v>
      </c>
      <c r="AY32" s="53">
        <f t="shared" si="23"/>
        <v>9.6</v>
      </c>
      <c r="AZ32" s="202">
        <f t="shared" si="34"/>
        <v>9.6</v>
      </c>
      <c r="BA32" s="55">
        <f t="shared" si="24"/>
        <v>0</v>
      </c>
      <c r="BB32" s="53">
        <f t="shared" si="25"/>
        <v>8.1999999999999993</v>
      </c>
      <c r="BC32" s="53">
        <f>IF('Indicator Data'!P34="No data","x",ROUND(IF('Indicator Data'!P34&gt;BC$36,10,IF('Indicator Data'!P34&lt;BC$37,0,10-(BC$36-'Indicator Data'!P34)/(BC$36-BC$37)*10)),1))</f>
        <v>0.6</v>
      </c>
      <c r="BD32" s="53">
        <f t="shared" si="26"/>
        <v>4.4000000000000004</v>
      </c>
      <c r="BE32" s="53">
        <f t="shared" si="27"/>
        <v>8.1999999999999993</v>
      </c>
      <c r="BF32" s="53">
        <f>IF('Indicator Data'!M34="No data","x", ROUND(IF('Indicator Data'!M34&gt;BF$36,0,IF('Indicator Data'!M34&lt;BF$37,10,(BF$36-'Indicator Data'!M34)/(BF$36-BF$37)*10)),1))</f>
        <v>2</v>
      </c>
      <c r="BG32" s="55">
        <f t="shared" si="35"/>
        <v>5.7</v>
      </c>
      <c r="BH32" s="56">
        <f t="shared" si="36"/>
        <v>7.1</v>
      </c>
      <c r="BI32" s="53">
        <f>ROUND(IF('Indicator Data'!Q34=0,0,IF('Indicator Data'!Q34&gt;BI$36,10,IF('Indicator Data'!Q34&lt;BI$37,0,10-(BI$36-'Indicator Data'!Q34)/(BI$36-BI$37)*10))),1)</f>
        <v>5.4</v>
      </c>
      <c r="BJ32" s="53">
        <f>ROUND(IF('Indicator Data'!R34=0,0,IF(LOG('Indicator Data'!R34)&gt;LOG(BJ$36),10,IF(LOG('Indicator Data'!R34)&lt;LOG(BJ$37),0,10-(LOG(BJ$36)-LOG('Indicator Data'!R34))/(LOG(BJ$36)-LOG(BJ$37))*10))),1)</f>
        <v>3.1</v>
      </c>
      <c r="BK32" s="53">
        <f t="shared" si="28"/>
        <v>4.3</v>
      </c>
      <c r="BL32" s="53">
        <f>'Indicator Data'!S34</f>
        <v>0</v>
      </c>
      <c r="BM32" s="53">
        <f>'Indicator Data'!T34</f>
        <v>0</v>
      </c>
      <c r="BN32" s="53">
        <f t="shared" si="29"/>
        <v>0</v>
      </c>
      <c r="BO32" s="164">
        <f t="shared" si="37"/>
        <v>3</v>
      </c>
      <c r="BP32" s="53">
        <f>IF('Indicator Data'!U34="No data","x",ROUND(IF('Indicator Data'!U34&gt;BP$36,10,IF('Indicator Data'!U34&lt;BP$37,0,10-(BP$36-'Indicator Data'!U34)/(BP$36-BP$37)*10)),1))</f>
        <v>2.2000000000000002</v>
      </c>
      <c r="BQ32" s="53">
        <f>IF('Indicator Data'!V34="No data","x",ROUND(IF(LOG('Indicator Data'!V34)&gt;BQ$36,10,IF(LOG('Indicator Data'!V34)&lt;BQ$37,0,10-(BQ$36-LOG('Indicator Data'!V34))/(BQ$36-BQ$37)*10)),1))</f>
        <v>7.4</v>
      </c>
      <c r="BR32" s="164">
        <f t="shared" si="38"/>
        <v>5.4</v>
      </c>
      <c r="BS32" s="54">
        <f>IF('Indicator Data'!W34="No data", "x",'Indicator Data'!W34/'Indicator Data'!CE34)</f>
        <v>2.0481426592741853E-5</v>
      </c>
      <c r="BT32" s="53">
        <f t="shared" si="39"/>
        <v>0.3</v>
      </c>
      <c r="BU32" s="53">
        <f>IF('Indicator Data'!W34="No data","x",ROUND(IF(LOG('Indicator Data'!W34)&gt;BU$36,10,IF(LOG('Indicator Data'!W34)&lt;BU$37,0,10-(BU$36-LOG('Indicator Data'!W34))/(BU$36-BU$37)*10)),1))</f>
        <v>6</v>
      </c>
      <c r="BV32" s="55">
        <f t="shared" si="40"/>
        <v>3.7</v>
      </c>
      <c r="BW32" s="56">
        <f t="shared" si="41"/>
        <v>4.0999999999999996</v>
      </c>
    </row>
    <row r="33" spans="1:75" s="3" customFormat="1" x14ac:dyDescent="0.25">
      <c r="A33" s="119" t="s">
        <v>58</v>
      </c>
      <c r="B33" s="102" t="s">
        <v>57</v>
      </c>
      <c r="C33" s="53">
        <f>ROUND(IF('Indicator Data'!D35=0,0.1,IF(LOG('Indicator Data'!D35)&gt;C$36,10,IF(LOG('Indicator Data'!D35)&lt;C$37,0,10-(C$36-LOG('Indicator Data'!D35))/(C$36-C$37)*10))),1)</f>
        <v>0.1</v>
      </c>
      <c r="D33" s="53">
        <f>ROUND(IF('Indicator Data'!E35=0,0.1,IF(LOG('Indicator Data'!E35)&gt;D$36,10,IF(LOG('Indicator Data'!E35)&lt;D$37,0,10-(D$36-LOG('Indicator Data'!E35))/(D$36-D$37)*10))),1)</f>
        <v>0.1</v>
      </c>
      <c r="E33" s="53">
        <f t="shared" si="0"/>
        <v>0.1</v>
      </c>
      <c r="F33" s="53">
        <f>ROUND(IF('Indicator Data'!F35="No data",0.1,IF('Indicator Data'!F35=0,0,IF(LOG('Indicator Data'!F35)&gt;F$36,10,IF(LOG('Indicator Data'!F35)&lt;F$37,0,10-(F$36-LOG('Indicator Data'!F35))/(F$36-F$37)*10)))),1)</f>
        <v>5.4</v>
      </c>
      <c r="G33" s="53">
        <f>ROUND(IF('Indicator Data'!G35=0,0,IF(LOG('Indicator Data'!G35)&gt;G$36,10,IF(LOG('Indicator Data'!G35)&lt;G$37,0,10-(G$36-LOG('Indicator Data'!G35))/(G$36-G$37)*10))),1)</f>
        <v>1</v>
      </c>
      <c r="H33" s="53">
        <f>ROUND(IF('Indicator Data'!H35=0,0,IF(LOG('Indicator Data'!H35)&gt;H$36,10,IF(LOG('Indicator Data'!H35)&lt;H$37,0,10-(H$36-LOG('Indicator Data'!H35))/(H$36-H$37)*10))),1)</f>
        <v>0</v>
      </c>
      <c r="I33" s="53">
        <f>ROUND(IF('Indicator Data'!I35=0,0,IF(LOG('Indicator Data'!I35)&gt;I$36,10,IF(LOG('Indicator Data'!I35)&lt;I$37,0,10-(I$36-LOG('Indicator Data'!I35))/(I$36-I$37)*10))),1)</f>
        <v>0</v>
      </c>
      <c r="J33" s="53">
        <f t="shared" si="1"/>
        <v>0</v>
      </c>
      <c r="K33" s="53">
        <f>ROUND(IF('Indicator Data'!J35=0,0,IF(LOG('Indicator Data'!J35)&gt;K$36,10,IF(LOG('Indicator Data'!J35)&lt;K$37,0,10-(K$36-LOG('Indicator Data'!J35))/(K$36-K$37)*10))),1)</f>
        <v>0</v>
      </c>
      <c r="L33" s="53">
        <f t="shared" si="2"/>
        <v>0</v>
      </c>
      <c r="M33" s="53">
        <f>ROUND(IF('Indicator Data'!K35=0,0,IF(LOG('Indicator Data'!K35)&gt;M$36,10,IF(LOG('Indicator Data'!K35)&lt;M$37,0,10-(M$36-LOG('Indicator Data'!K35))/(M$36-M$37)*10))),1)</f>
        <v>0</v>
      </c>
      <c r="N33" s="160">
        <f>IF('Indicator Data'!N35="No data","x",ROUND(IF('Indicator Data'!N35=0,0,IF(LOG('Indicator Data'!N35)&gt;N$36,10,IF(LOG('Indicator Data'!N35)&lt;N$37,0.1,10-(N$36-LOG('Indicator Data'!N35))/(N$36-N$37)*10))),1))</f>
        <v>0.1</v>
      </c>
      <c r="O33" s="160">
        <f>IF('Indicator Data'!O35="No data","x",ROUND(IF('Indicator Data'!O35=0,0,IF(LOG('Indicator Data'!O35)&gt;O$36,10,IF(LOG('Indicator Data'!O35)&lt;O$37,0.1,10-(O$36-LOG('Indicator Data'!O35))/(O$36-O$37)*10))),1))</f>
        <v>4</v>
      </c>
      <c r="P33" s="160">
        <f t="shared" si="30"/>
        <v>2.2999999999999998</v>
      </c>
      <c r="Q33" s="54">
        <f>'Indicator Data'!D35/'Indicator Data'!$CE35</f>
        <v>0</v>
      </c>
      <c r="R33" s="54">
        <f>'Indicator Data'!E35/'Indicator Data'!$CE35</f>
        <v>0</v>
      </c>
      <c r="S33" s="54">
        <f>IF(F33=0.1,0,'Indicator Data'!F35/'Indicator Data'!$CE35)</f>
        <v>2.7534598166543606E-2</v>
      </c>
      <c r="T33" s="54">
        <f>'Indicator Data'!G35/'Indicator Data'!$CE35</f>
        <v>4.8356528968350647E-8</v>
      </c>
      <c r="U33" s="54">
        <f>'Indicator Data'!H35/'Indicator Data'!$CE35</f>
        <v>0</v>
      </c>
      <c r="V33" s="54">
        <f>'Indicator Data'!I35/'Indicator Data'!$CE35</f>
        <v>0</v>
      </c>
      <c r="W33" s="54">
        <f>'Indicator Data'!J35/'Indicator Data'!$CE35</f>
        <v>0</v>
      </c>
      <c r="X33" s="54">
        <f>'Indicator Data'!K35/'Indicator Data'!$CE35</f>
        <v>0</v>
      </c>
      <c r="Y33" s="54">
        <f>IF('Indicator Data'!N35="No data","x",'Indicator Data'!N35/'Indicator Data'!$CE35)</f>
        <v>3.4593516877358545E-4</v>
      </c>
      <c r="Z33" s="54">
        <f>IF('Indicator Data'!O35="No data","x",'Indicator Data'!O35/'Indicator Data'!$CE35)</f>
        <v>7.1997292034377769E-2</v>
      </c>
      <c r="AA33" s="53">
        <f t="shared" si="3"/>
        <v>0</v>
      </c>
      <c r="AB33" s="53">
        <f t="shared" si="4"/>
        <v>0</v>
      </c>
      <c r="AC33" s="53">
        <f t="shared" si="5"/>
        <v>0</v>
      </c>
      <c r="AD33" s="53">
        <f t="shared" si="6"/>
        <v>10</v>
      </c>
      <c r="AE33" s="53">
        <f t="shared" si="7"/>
        <v>0</v>
      </c>
      <c r="AF33" s="53">
        <f t="shared" si="8"/>
        <v>0</v>
      </c>
      <c r="AG33" s="53">
        <f t="shared" si="9"/>
        <v>0</v>
      </c>
      <c r="AH33" s="53">
        <f t="shared" si="10"/>
        <v>0</v>
      </c>
      <c r="AI33" s="53">
        <f t="shared" si="11"/>
        <v>0</v>
      </c>
      <c r="AJ33" s="53">
        <f t="shared" si="12"/>
        <v>0</v>
      </c>
      <c r="AK33" s="53">
        <f t="shared" si="13"/>
        <v>0</v>
      </c>
      <c r="AL33" s="53">
        <f>ROUND(IF('Indicator Data'!L35=0,0,IF('Indicator Data'!L35&gt;AL$36,10,IF('Indicator Data'!L35&lt;AL$37,0,10-(AL$36-'Indicator Data'!L35)/(AL$36-AL$37)*10))),1)</f>
        <v>0</v>
      </c>
      <c r="AM33" s="53">
        <f t="shared" si="31"/>
        <v>0</v>
      </c>
      <c r="AN33" s="53">
        <f t="shared" si="32"/>
        <v>3.6</v>
      </c>
      <c r="AO33" s="53">
        <f t="shared" si="33"/>
        <v>2</v>
      </c>
      <c r="AP33" s="53">
        <f t="shared" si="14"/>
        <v>0.1</v>
      </c>
      <c r="AQ33" s="53">
        <f t="shared" si="15"/>
        <v>0.1</v>
      </c>
      <c r="AR33" s="53">
        <f t="shared" si="16"/>
        <v>0</v>
      </c>
      <c r="AS33" s="53">
        <f t="shared" si="17"/>
        <v>0</v>
      </c>
      <c r="AT33" s="53">
        <f t="shared" si="18"/>
        <v>0</v>
      </c>
      <c r="AU33" s="53">
        <f t="shared" si="19"/>
        <v>0</v>
      </c>
      <c r="AV33" s="53">
        <f t="shared" si="20"/>
        <v>0</v>
      </c>
      <c r="AW33" s="53">
        <f t="shared" si="21"/>
        <v>0.1</v>
      </c>
      <c r="AX33" s="55">
        <f t="shared" si="22"/>
        <v>8.6</v>
      </c>
      <c r="AY33" s="53">
        <f t="shared" si="23"/>
        <v>0.5</v>
      </c>
      <c r="AZ33" s="202">
        <f t="shared" si="34"/>
        <v>0.3</v>
      </c>
      <c r="BA33" s="55">
        <f t="shared" si="24"/>
        <v>0</v>
      </c>
      <c r="BB33" s="53">
        <f t="shared" si="25"/>
        <v>0</v>
      </c>
      <c r="BC33" s="53" t="str">
        <f>IF('Indicator Data'!P35="No data","x",ROUND(IF('Indicator Data'!P35&gt;BC$36,10,IF('Indicator Data'!P35&lt;BC$37,0,10-(BC$36-'Indicator Data'!P35)/(BC$36-BC$37)*10)),1))</f>
        <v>x</v>
      </c>
      <c r="BD33" s="53">
        <f t="shared" si="26"/>
        <v>0</v>
      </c>
      <c r="BE33" s="53">
        <f t="shared" si="27"/>
        <v>2.2000000000000002</v>
      </c>
      <c r="BF33" s="53">
        <f>IF('Indicator Data'!M35="No data","x", ROUND(IF('Indicator Data'!M35&gt;BF$36,0,IF('Indicator Data'!M35&lt;BF$37,10,(BF$36-'Indicator Data'!M35)/(BF$36-BF$37)*10)),1))</f>
        <v>0.3</v>
      </c>
      <c r="BG33" s="55">
        <f t="shared" si="35"/>
        <v>1.2</v>
      </c>
      <c r="BH33" s="56">
        <f t="shared" si="36"/>
        <v>3.7</v>
      </c>
      <c r="BI33" s="53">
        <f>ROUND(IF('Indicator Data'!Q35=0,0,IF('Indicator Data'!Q35&gt;BI$36,10,IF('Indicator Data'!Q35&lt;BI$37,0,10-(BI$36-'Indicator Data'!Q35)/(BI$36-BI$37)*10))),1)</f>
        <v>0.2</v>
      </c>
      <c r="BJ33" s="53">
        <f>ROUND(IF('Indicator Data'!R35=0,0,IF(LOG('Indicator Data'!R35)&gt;LOG(BJ$36),10,IF(LOG('Indicator Data'!R35)&lt;LOG(BJ$37),0,10-(LOG(BJ$36)-LOG('Indicator Data'!R35))/(LOG(BJ$36)-LOG(BJ$37))*10))),1)</f>
        <v>0</v>
      </c>
      <c r="BK33" s="53">
        <f t="shared" si="28"/>
        <v>0.1</v>
      </c>
      <c r="BL33" s="53">
        <f>'Indicator Data'!S35</f>
        <v>0</v>
      </c>
      <c r="BM33" s="53">
        <f>'Indicator Data'!T35</f>
        <v>0</v>
      </c>
      <c r="BN33" s="53">
        <f t="shared" si="29"/>
        <v>0</v>
      </c>
      <c r="BO33" s="164">
        <f t="shared" si="37"/>
        <v>0.1</v>
      </c>
      <c r="BP33" s="53">
        <f>IF('Indicator Data'!U35="No data","x",ROUND(IF('Indicator Data'!U35&gt;BP$36,10,IF('Indicator Data'!U35&lt;BP$37,0,10-(BP$36-'Indicator Data'!U35)/(BP$36-BP$37)*10)),1))</f>
        <v>3.2</v>
      </c>
      <c r="BQ33" s="53">
        <f>IF('Indicator Data'!V35="No data","x",ROUND(IF(LOG('Indicator Data'!V35)&gt;BQ$36,10,IF(LOG('Indicator Data'!V35)&lt;BQ$37,0,10-(BQ$36-LOG('Indicator Data'!V35))/(BQ$36-BQ$37)*10)),1))</f>
        <v>3.8</v>
      </c>
      <c r="BR33" s="164">
        <f t="shared" si="38"/>
        <v>3.5</v>
      </c>
      <c r="BS33" s="54">
        <f>IF('Indicator Data'!W35="No data", "x",'Indicator Data'!W35/'Indicator Data'!CE35)</f>
        <v>5.0216395467133367E-5</v>
      </c>
      <c r="BT33" s="53">
        <f t="shared" si="39"/>
        <v>0.8</v>
      </c>
      <c r="BU33" s="53">
        <f>IF('Indicator Data'!W35="No data","x",ROUND(IF(LOG('Indicator Data'!W35)&gt;BU$36,10,IF(LOG('Indicator Data'!W35)&lt;BU$37,0,10-(BU$36-LOG('Indicator Data'!W35))/(BU$36-BU$37)*10)),1))</f>
        <v>1.4</v>
      </c>
      <c r="BV33" s="55">
        <f t="shared" si="40"/>
        <v>1.1000000000000001</v>
      </c>
      <c r="BW33" s="56">
        <f t="shared" si="41"/>
        <v>1.7</v>
      </c>
    </row>
    <row r="34" spans="1:75" s="3" customFormat="1" x14ac:dyDescent="0.25">
      <c r="A34" s="119" t="s">
        <v>62</v>
      </c>
      <c r="B34" s="102" t="s">
        <v>61</v>
      </c>
      <c r="C34" s="53">
        <f>ROUND(IF('Indicator Data'!D36=0,0.1,IF(LOG('Indicator Data'!D36)&gt;C$36,10,IF(LOG('Indicator Data'!D36)&lt;C$37,0,10-(C$36-LOG('Indicator Data'!D36))/(C$36-C$37)*10))),1)</f>
        <v>0.1</v>
      </c>
      <c r="D34" s="53">
        <f>ROUND(IF('Indicator Data'!E36=0,0.1,IF(LOG('Indicator Data'!E36)&gt;D$36,10,IF(LOG('Indicator Data'!E36)&lt;D$37,0,10-(D$36-LOG('Indicator Data'!E36))/(D$36-D$37)*10))),1)</f>
        <v>0.1</v>
      </c>
      <c r="E34" s="53">
        <f t="shared" si="0"/>
        <v>0.1</v>
      </c>
      <c r="F34" s="53">
        <f>ROUND(IF('Indicator Data'!F36="No data",0.1,IF('Indicator Data'!F36=0,0,IF(LOG('Indicator Data'!F36)&gt;F$36,10,IF(LOG('Indicator Data'!F36)&lt;F$37,0,10-(F$36-LOG('Indicator Data'!F36))/(F$36-F$37)*10)))),1)</f>
        <v>5.2</v>
      </c>
      <c r="G34" s="53">
        <f>ROUND(IF('Indicator Data'!G36=0,0,IF(LOG('Indicator Data'!G36)&gt;G$36,10,IF(LOG('Indicator Data'!G36)&lt;G$37,0,10-(G$36-LOG('Indicator Data'!G36))/(G$36-G$37)*10))),1)</f>
        <v>0</v>
      </c>
      <c r="H34" s="53">
        <f>ROUND(IF('Indicator Data'!H36=0,0,IF(LOG('Indicator Data'!H36)&gt;H$36,10,IF(LOG('Indicator Data'!H36)&lt;H$37,0,10-(H$36-LOG('Indicator Data'!H36))/(H$36-H$37)*10))),1)</f>
        <v>0</v>
      </c>
      <c r="I34" s="53">
        <f>ROUND(IF('Indicator Data'!I36=0,0,IF(LOG('Indicator Data'!I36)&gt;I$36,10,IF(LOG('Indicator Data'!I36)&lt;I$37,0,10-(I$36-LOG('Indicator Data'!I36))/(I$36-I$37)*10))),1)</f>
        <v>0</v>
      </c>
      <c r="J34" s="53">
        <f t="shared" si="1"/>
        <v>0</v>
      </c>
      <c r="K34" s="53">
        <f>ROUND(IF('Indicator Data'!J36=0,0,IF(LOG('Indicator Data'!J36)&gt;K$36,10,IF(LOG('Indicator Data'!J36)&lt;K$37,0,10-(K$36-LOG('Indicator Data'!J36))/(K$36-K$37)*10))),1)</f>
        <v>0</v>
      </c>
      <c r="L34" s="53">
        <f t="shared" si="2"/>
        <v>0</v>
      </c>
      <c r="M34" s="53">
        <f>ROUND(IF('Indicator Data'!K36=0,0,IF(LOG('Indicator Data'!K36)&gt;M$36,10,IF(LOG('Indicator Data'!K36)&lt;M$37,0,10-(M$36-LOG('Indicator Data'!K36))/(M$36-M$37)*10))),1)</f>
        <v>0</v>
      </c>
      <c r="N34" s="160">
        <f>IF('Indicator Data'!N36="No data","x",ROUND(IF('Indicator Data'!N36=0,0,IF(LOG('Indicator Data'!N36)&gt;N$36,10,IF(LOG('Indicator Data'!N36)&lt;N$37,0.1,10-(N$36-LOG('Indicator Data'!N36))/(N$36-N$37)*10))),1))</f>
        <v>5.7</v>
      </c>
      <c r="O34" s="160">
        <f>IF('Indicator Data'!O36="No data","x",ROUND(IF('Indicator Data'!O36=0,0,IF(LOG('Indicator Data'!O36)&gt;O$36,10,IF(LOG('Indicator Data'!O36)&lt;O$37,0.1,10-(O$36-LOG('Indicator Data'!O36))/(O$36-O$37)*10))),1))</f>
        <v>4.5</v>
      </c>
      <c r="P34" s="160">
        <f t="shared" si="30"/>
        <v>5.0999999999999996</v>
      </c>
      <c r="Q34" s="54">
        <f>'Indicator Data'!D36/'Indicator Data'!$CE36</f>
        <v>0</v>
      </c>
      <c r="R34" s="54">
        <f>'Indicator Data'!E36/'Indicator Data'!$CE36</f>
        <v>0</v>
      </c>
      <c r="S34" s="54">
        <f>IF(F34=0.1,0,'Indicator Data'!F36/'Indicator Data'!$CE36)</f>
        <v>3.5840982467262926E-3</v>
      </c>
      <c r="T34" s="54">
        <f>'Indicator Data'!G36/'Indicator Data'!$CE36</f>
        <v>0</v>
      </c>
      <c r="U34" s="54">
        <f>'Indicator Data'!H36/'Indicator Data'!$CE36</f>
        <v>0</v>
      </c>
      <c r="V34" s="54">
        <f>'Indicator Data'!I36/'Indicator Data'!$CE36</f>
        <v>0</v>
      </c>
      <c r="W34" s="54">
        <f>'Indicator Data'!J36/'Indicator Data'!$CE36</f>
        <v>0</v>
      </c>
      <c r="X34" s="54">
        <f>'Indicator Data'!K36/'Indicator Data'!$CE36</f>
        <v>0</v>
      </c>
      <c r="Y34" s="54">
        <f>IF('Indicator Data'!N36="No data","x",'Indicator Data'!N36/'Indicator Data'!$CE36)</f>
        <v>5.7777635058757194E-2</v>
      </c>
      <c r="Z34" s="54">
        <f>IF('Indicator Data'!O36="No data","x",'Indicator Data'!O36/'Indicator Data'!$CE36)</f>
        <v>1.9339540235912576E-2</v>
      </c>
      <c r="AA34" s="53">
        <f t="shared" si="3"/>
        <v>0</v>
      </c>
      <c r="AB34" s="53">
        <f t="shared" si="4"/>
        <v>0</v>
      </c>
      <c r="AC34" s="53">
        <f t="shared" si="5"/>
        <v>0</v>
      </c>
      <c r="AD34" s="53">
        <f t="shared" si="6"/>
        <v>5.0999999999999996</v>
      </c>
      <c r="AE34" s="53">
        <f t="shared" si="7"/>
        <v>0</v>
      </c>
      <c r="AF34" s="53">
        <f t="shared" si="8"/>
        <v>0</v>
      </c>
      <c r="AG34" s="53">
        <f t="shared" si="9"/>
        <v>0</v>
      </c>
      <c r="AH34" s="53">
        <f t="shared" si="10"/>
        <v>0</v>
      </c>
      <c r="AI34" s="53">
        <f t="shared" si="11"/>
        <v>0</v>
      </c>
      <c r="AJ34" s="53">
        <f t="shared" si="12"/>
        <v>0</v>
      </c>
      <c r="AK34" s="53">
        <f t="shared" si="13"/>
        <v>0</v>
      </c>
      <c r="AL34" s="53">
        <f>ROUND(IF('Indicator Data'!L36=0,0,IF('Indicator Data'!L36&gt;AL$36,10,IF('Indicator Data'!L36&lt;AL$37,0,10-(AL$36-'Indicator Data'!L36)/(AL$36-AL$37)*10))),1)</f>
        <v>1.6</v>
      </c>
      <c r="AM34" s="53">
        <f t="shared" si="31"/>
        <v>2.9</v>
      </c>
      <c r="AN34" s="53">
        <f t="shared" si="32"/>
        <v>1</v>
      </c>
      <c r="AO34" s="53">
        <f t="shared" si="33"/>
        <v>2</v>
      </c>
      <c r="AP34" s="53">
        <f t="shared" si="14"/>
        <v>0.1</v>
      </c>
      <c r="AQ34" s="53">
        <f t="shared" si="15"/>
        <v>0.1</v>
      </c>
      <c r="AR34" s="53">
        <f t="shared" si="16"/>
        <v>0</v>
      </c>
      <c r="AS34" s="53">
        <f t="shared" si="17"/>
        <v>0</v>
      </c>
      <c r="AT34" s="53">
        <f t="shared" si="18"/>
        <v>0</v>
      </c>
      <c r="AU34" s="53">
        <f t="shared" si="19"/>
        <v>0</v>
      </c>
      <c r="AV34" s="53">
        <f t="shared" si="20"/>
        <v>0</v>
      </c>
      <c r="AW34" s="53">
        <f t="shared" si="21"/>
        <v>0.1</v>
      </c>
      <c r="AX34" s="55">
        <f t="shared" si="22"/>
        <v>5.2</v>
      </c>
      <c r="AY34" s="53">
        <f t="shared" si="23"/>
        <v>0</v>
      </c>
      <c r="AZ34" s="202">
        <f t="shared" si="34"/>
        <v>0.1</v>
      </c>
      <c r="BA34" s="55">
        <f t="shared" si="24"/>
        <v>0</v>
      </c>
      <c r="BB34" s="53">
        <f t="shared" si="25"/>
        <v>0.8</v>
      </c>
      <c r="BC34" s="53" t="str">
        <f>IF('Indicator Data'!P36="No data","x",ROUND(IF('Indicator Data'!P36&gt;BC$36,10,IF('Indicator Data'!P36&lt;BC$37,0,10-(BC$36-'Indicator Data'!P36)/(BC$36-BC$37)*10)),1))</f>
        <v>x</v>
      </c>
      <c r="BD34" s="53">
        <f t="shared" si="26"/>
        <v>0.8</v>
      </c>
      <c r="BE34" s="53">
        <f t="shared" si="27"/>
        <v>3.7</v>
      </c>
      <c r="BF34" s="53">
        <f>IF('Indicator Data'!M36="No data","x", ROUND(IF('Indicator Data'!M36&gt;BF$36,0,IF('Indicator Data'!M36&lt;BF$37,10,(BF$36-'Indicator Data'!M36)/(BF$36-BF$37)*10)),1))</f>
        <v>0</v>
      </c>
      <c r="BG34" s="55">
        <f t="shared" si="35"/>
        <v>2.1</v>
      </c>
      <c r="BH34" s="56">
        <f t="shared" si="36"/>
        <v>2.1</v>
      </c>
      <c r="BI34" s="53">
        <f>ROUND(IF('Indicator Data'!Q36=0,0,IF('Indicator Data'!Q36&gt;BI$36,10,IF('Indicator Data'!Q36&lt;BI$37,0,10-(BI$36-'Indicator Data'!Q36)/(BI$36-BI$37)*10))),1)</f>
        <v>0</v>
      </c>
      <c r="BJ34" s="53">
        <f>ROUND(IF('Indicator Data'!R36=0,0,IF(LOG('Indicator Data'!R36)&gt;LOG(BJ$36),10,IF(LOG('Indicator Data'!R36)&lt;LOG(BJ$37),0,10-(LOG(BJ$36)-LOG('Indicator Data'!R36))/(LOG(BJ$36)-LOG(BJ$37))*10))),1)</f>
        <v>0</v>
      </c>
      <c r="BK34" s="53">
        <f t="shared" si="28"/>
        <v>0</v>
      </c>
      <c r="BL34" s="53">
        <f>'Indicator Data'!S36</f>
        <v>0</v>
      </c>
      <c r="BM34" s="53">
        <f>'Indicator Data'!T36</f>
        <v>0</v>
      </c>
      <c r="BN34" s="53">
        <f t="shared" si="29"/>
        <v>0</v>
      </c>
      <c r="BO34" s="164">
        <f t="shared" si="37"/>
        <v>0</v>
      </c>
      <c r="BP34" s="53">
        <f>IF('Indicator Data'!U36="No data","x",ROUND(IF('Indicator Data'!U36&gt;BP$36,10,IF('Indicator Data'!U36&lt;BP$37,0,10-(BP$36-'Indicator Data'!U36)/(BP$36-BP$37)*10)),1))</f>
        <v>2.6</v>
      </c>
      <c r="BQ34" s="53">
        <f>IF('Indicator Data'!V36="No data","x",ROUND(IF(LOG('Indicator Data'!V36)&gt;BQ$36,10,IF(LOG('Indicator Data'!V36)&lt;BQ$37,0,10-(BQ$36-LOG('Indicator Data'!V36))/(BQ$36-BQ$37)*10)),1))</f>
        <v>5.4</v>
      </c>
      <c r="BR34" s="164">
        <f t="shared" si="38"/>
        <v>4.0999999999999996</v>
      </c>
      <c r="BS34" s="54">
        <f>IF('Indicator Data'!W36="No data", "x",'Indicator Data'!W36/'Indicator Data'!CE36)</f>
        <v>5.5974661743646067E-6</v>
      </c>
      <c r="BT34" s="53">
        <f t="shared" si="39"/>
        <v>0.1</v>
      </c>
      <c r="BU34" s="53">
        <f>IF('Indicator Data'!W36="No data","x",ROUND(IF(LOG('Indicator Data'!W36)&gt;BU$36,10,IF(LOG('Indicator Data'!W36)&lt;BU$37,0,10-(BU$36-LOG('Indicator Data'!W36))/(BU$36-BU$37)*10)),1))</f>
        <v>0.9</v>
      </c>
      <c r="BV34" s="55">
        <f t="shared" si="40"/>
        <v>0.5</v>
      </c>
      <c r="BW34" s="56">
        <f t="shared" si="41"/>
        <v>1.7</v>
      </c>
    </row>
    <row r="35" spans="1:75" s="3" customFormat="1" x14ac:dyDescent="0.25">
      <c r="A35" s="119" t="s">
        <v>443</v>
      </c>
      <c r="B35" s="102" t="s">
        <v>63</v>
      </c>
      <c r="C35" s="53">
        <f>ROUND(IF('Indicator Data'!D37=0,0.1,IF(LOG('Indicator Data'!D37)&gt;C$36,10,IF(LOG('Indicator Data'!D37)&lt;C$37,0,10-(C$36-LOG('Indicator Data'!D37))/(C$36-C$37)*10))),1)</f>
        <v>9.4</v>
      </c>
      <c r="D35" s="53">
        <f>ROUND(IF('Indicator Data'!E37=0,0.1,IF(LOG('Indicator Data'!E37)&gt;D$36,10,IF(LOG('Indicator Data'!E37)&lt;D$37,0,10-(D$36-LOG('Indicator Data'!E37))/(D$36-D$37)*10))),1)</f>
        <v>9.6999999999999993</v>
      </c>
      <c r="E35" s="53">
        <f t="shared" ref="E35" si="42">ROUND((10-GEOMEAN(((10-C35)/10*9+1),((10-D35)/10*9+1)))/9*10,1)</f>
        <v>9.6</v>
      </c>
      <c r="F35" s="53">
        <f>ROUND(IF('Indicator Data'!F37="No data",0.1,IF('Indicator Data'!F37=0,0,IF(LOG('Indicator Data'!F37)&gt;F$36,10,IF(LOG('Indicator Data'!F37)&lt;F$37,0,10-(F$36-LOG('Indicator Data'!F37))/(F$36-F$37)*10)))),1)</f>
        <v>7.6</v>
      </c>
      <c r="G35" s="53">
        <f>ROUND(IF('Indicator Data'!G37=0,0,IF(LOG('Indicator Data'!G37)&gt;G$36,10,IF(LOG('Indicator Data'!G37)&lt;G$37,0,10-(G$36-LOG('Indicator Data'!G37))/(G$36-G$37)*10))),1)</f>
        <v>9.4</v>
      </c>
      <c r="H35" s="53">
        <f>ROUND(IF('Indicator Data'!H37=0,0,IF(LOG('Indicator Data'!H37)&gt;H$36,10,IF(LOG('Indicator Data'!H37)&lt;H$37,0,10-(H$36-LOG('Indicator Data'!H37))/(H$36-H$37)*10))),1)</f>
        <v>8.6</v>
      </c>
      <c r="I35" s="53">
        <f>ROUND(IF('Indicator Data'!I37=0,0,IF(LOG('Indicator Data'!I37)&gt;I$36,10,IF(LOG('Indicator Data'!I37)&lt;I$37,0,10-(I$36-LOG('Indicator Data'!I37))/(I$36-I$37)*10))),1)</f>
        <v>4.7</v>
      </c>
      <c r="J35" s="53">
        <f t="shared" ref="J35" si="43">ROUND((10-GEOMEAN(((10-H35)/10*9+1),((10-I35)/10*9+1)))/9*10,1)</f>
        <v>7.1</v>
      </c>
      <c r="K35" s="53">
        <f>ROUND(IF('Indicator Data'!J37=0,0,IF(LOG('Indicator Data'!J37)&gt;K$36,10,IF(LOG('Indicator Data'!J37)&lt;K$37,0,10-(K$36-LOG('Indicator Data'!J37))/(K$36-K$37)*10))),1)</f>
        <v>9.5</v>
      </c>
      <c r="L35" s="53">
        <f t="shared" ref="L35" si="44">ROUND((10-GEOMEAN(((10-J35)/10*9+1),((10-K35)/10*9+1)))/9*10,1)</f>
        <v>8.6</v>
      </c>
      <c r="M35" s="53">
        <f>ROUND(IF('Indicator Data'!K37=0,0,IF(LOG('Indicator Data'!K37)&gt;M$36,10,IF(LOG('Indicator Data'!K37)&lt;M$37,0,10-(M$36-LOG('Indicator Data'!K37))/(M$36-M$37)*10))),1)</f>
        <v>0</v>
      </c>
      <c r="N35" s="160">
        <f>IF('Indicator Data'!N37="No data","x",ROUND(IF('Indicator Data'!N37=0,0,IF(LOG('Indicator Data'!N37)&gt;N$36,10,IF(LOG('Indicator Data'!N37)&lt;N$37,0.1,10-(N$36-LOG('Indicator Data'!N37))/(N$36-N$37)*10))),1))</f>
        <v>7.7</v>
      </c>
      <c r="O35" s="160">
        <f>IF('Indicator Data'!O37="No data","x",ROUND(IF('Indicator Data'!O37=0,0,IF(LOG('Indicator Data'!O37)&gt;O$36,10,IF(LOG('Indicator Data'!O37)&lt;O$37,0.1,10-(O$36-LOG('Indicator Data'!O37))/(O$36-O$37)*10))),1))</f>
        <v>8.5</v>
      </c>
      <c r="P35" s="160">
        <f t="shared" si="30"/>
        <v>8.1</v>
      </c>
      <c r="Q35" s="54">
        <f>'Indicator Data'!D37/'Indicator Data'!$CE37</f>
        <v>1.8998738071035284E-3</v>
      </c>
      <c r="R35" s="54">
        <f>'Indicator Data'!E37/'Indicator Data'!$CE37</f>
        <v>2.6638333021242893E-4</v>
      </c>
      <c r="S35" s="54">
        <f>IF(F35=0.1,0,'Indicator Data'!F37/'Indicator Data'!$CE37)</f>
        <v>3.4956558928899554E-3</v>
      </c>
      <c r="T35" s="54">
        <f>'Indicator Data'!G37/'Indicator Data'!$CE37</f>
        <v>1.8294709396309078E-6</v>
      </c>
      <c r="U35" s="54">
        <f>'Indicator Data'!H37/'Indicator Data'!$CE37</f>
        <v>1.2683248830219972E-3</v>
      </c>
      <c r="V35" s="54">
        <f>'Indicator Data'!I37/'Indicator Data'!$CE37</f>
        <v>5.9096854707388931E-7</v>
      </c>
      <c r="W35" s="54">
        <f>'Indicator Data'!J37/'Indicator Data'!$CE37</f>
        <v>1.9765444162571119E-3</v>
      </c>
      <c r="X35" s="54">
        <f>'Indicator Data'!K37/'Indicator Data'!$CE37</f>
        <v>0</v>
      </c>
      <c r="Y35" s="54">
        <f>IF('Indicator Data'!N37="No data","x",'Indicator Data'!N37/'Indicator Data'!$CE37)</f>
        <v>4.0306152098848934E-2</v>
      </c>
      <c r="Z35" s="54">
        <f>IF('Indicator Data'!O37="No data","x",'Indicator Data'!O37/'Indicator Data'!$CE37)</f>
        <v>8.3427742650424422E-2</v>
      </c>
      <c r="AA35" s="53">
        <f t="shared" si="3"/>
        <v>9.5</v>
      </c>
      <c r="AB35" s="53">
        <f t="shared" si="4"/>
        <v>5.3</v>
      </c>
      <c r="AC35" s="53">
        <f t="shared" ref="AC35" si="45">ROUND(((10-GEOMEAN(((10-AA35)/10*9+1),((10-AB35)/10*9+1)))/9*10),1)</f>
        <v>8.1</v>
      </c>
      <c r="AD35" s="53">
        <f t="shared" si="6"/>
        <v>5</v>
      </c>
      <c r="AE35" s="53">
        <f t="shared" si="7"/>
        <v>4.2</v>
      </c>
      <c r="AF35" s="53">
        <f t="shared" si="8"/>
        <v>0.8</v>
      </c>
      <c r="AG35" s="53">
        <f t="shared" si="9"/>
        <v>0</v>
      </c>
      <c r="AH35" s="53">
        <f t="shared" ref="AH35" si="46">ROUND(((10-GEOMEAN(((10-AF35)/10*9+1),((10-AG35)/10*9+1)))/9*10),1)</f>
        <v>0.4</v>
      </c>
      <c r="AI35" s="53">
        <f t="shared" si="11"/>
        <v>4.9000000000000004</v>
      </c>
      <c r="AJ35" s="53">
        <f t="shared" ref="AJ35" si="47">ROUND((10-GEOMEAN(((10-AH35)/10*9+1),((10-AI35)/10*9+1)))/9*10,1)</f>
        <v>3</v>
      </c>
      <c r="AK35" s="53">
        <f t="shared" si="13"/>
        <v>0</v>
      </c>
      <c r="AL35" s="53">
        <f>ROUND(IF('Indicator Data'!L37=0,0,IF('Indicator Data'!L37&gt;AL$36,10,IF('Indicator Data'!L37&lt;AL$37,0,10-(AL$36-'Indicator Data'!L37)/(AL$36-AL$37)*10))),1)</f>
        <v>1.6</v>
      </c>
      <c r="AM35" s="53">
        <f t="shared" si="31"/>
        <v>2</v>
      </c>
      <c r="AN35" s="53">
        <f t="shared" si="32"/>
        <v>4.2</v>
      </c>
      <c r="AO35" s="53">
        <f t="shared" si="33"/>
        <v>3.2</v>
      </c>
      <c r="AP35" s="53">
        <f t="shared" si="14"/>
        <v>9.5</v>
      </c>
      <c r="AQ35" s="53">
        <f t="shared" si="15"/>
        <v>7.5</v>
      </c>
      <c r="AR35" s="53">
        <f t="shared" si="16"/>
        <v>4.7</v>
      </c>
      <c r="AS35" s="53">
        <f t="shared" si="17"/>
        <v>2.4</v>
      </c>
      <c r="AT35" s="53">
        <f t="shared" ref="AT35" si="48">ROUND((10-GEOMEAN(((10-AR35)/10*9+1),((10-AS35)/10*9+1)))/9*10,1)</f>
        <v>3.6</v>
      </c>
      <c r="AU35" s="53">
        <f t="shared" si="19"/>
        <v>7.2</v>
      </c>
      <c r="AV35" s="53">
        <f t="shared" si="20"/>
        <v>0</v>
      </c>
      <c r="AW35" s="53">
        <f t="shared" si="21"/>
        <v>9</v>
      </c>
      <c r="AX35" s="55">
        <f t="shared" si="22"/>
        <v>6.5</v>
      </c>
      <c r="AY35" s="53">
        <f t="shared" si="23"/>
        <v>7.7</v>
      </c>
      <c r="AZ35" s="202">
        <f t="shared" si="34"/>
        <v>8.4</v>
      </c>
      <c r="BA35" s="55">
        <f t="shared" si="24"/>
        <v>6.6</v>
      </c>
      <c r="BB35" s="53">
        <f t="shared" si="25"/>
        <v>0.8</v>
      </c>
      <c r="BC35" s="53">
        <f>IF('Indicator Data'!P37="No data","x",ROUND(IF('Indicator Data'!P37&gt;BC$36,10,IF('Indicator Data'!P37&lt;BC$37,0,10-(BC$36-'Indicator Data'!P37)/(BC$36-BC$37)*10)),1))</f>
        <v>1.3</v>
      </c>
      <c r="BD35" s="53">
        <f t="shared" si="26"/>
        <v>1.1000000000000001</v>
      </c>
      <c r="BE35" s="53">
        <f t="shared" si="27"/>
        <v>6.2</v>
      </c>
      <c r="BF35" s="53">
        <f>IF('Indicator Data'!M37="No data","x", ROUND(IF('Indicator Data'!M37&gt;BF$36,0,IF('Indicator Data'!M37&lt;BF$37,10,(BF$36-'Indicator Data'!M37)/(BF$36-BF$37)*10)),1))</f>
        <v>4.0999999999999996</v>
      </c>
      <c r="BG35" s="55">
        <f t="shared" si="35"/>
        <v>4.4000000000000004</v>
      </c>
      <c r="BH35" s="56">
        <f t="shared" si="36"/>
        <v>6.7</v>
      </c>
      <c r="BI35" s="53">
        <f>ROUND(IF('Indicator Data'!Q37=0,0,IF('Indicator Data'!Q37&gt;BI$36,10,IF('Indicator Data'!Q37&lt;BI$37,0,10-(BI$36-'Indicator Data'!Q37)/(BI$36-BI$37)*10))),1)</f>
        <v>10</v>
      </c>
      <c r="BJ35" s="53">
        <f>ROUND(IF('Indicator Data'!R37=0,0,IF(LOG('Indicator Data'!R37)&gt;LOG(BJ$36),10,IF(LOG('Indicator Data'!R37)&lt;LOG(BJ$37),0,10-(LOG(BJ$36)-LOG('Indicator Data'!R37))/(LOG(BJ$36)-LOG(BJ$37))*10))),1)</f>
        <v>7.8</v>
      </c>
      <c r="BK35" s="53">
        <f t="shared" si="28"/>
        <v>9.1999999999999993</v>
      </c>
      <c r="BL35" s="53">
        <f>'Indicator Data'!S37</f>
        <v>0</v>
      </c>
      <c r="BM35" s="53">
        <f>'Indicator Data'!T37</f>
        <v>0</v>
      </c>
      <c r="BN35" s="53">
        <f t="shared" si="29"/>
        <v>0</v>
      </c>
      <c r="BO35" s="164">
        <f t="shared" si="37"/>
        <v>6.4</v>
      </c>
      <c r="BP35" s="53">
        <f>IF('Indicator Data'!U37="No data","x",ROUND(IF('Indicator Data'!U37&gt;BP$36,10,IF('Indicator Data'!U37&lt;BP$37,0,10-(BP$36-'Indicator Data'!U37)/(BP$36-BP$37)*10)),1))</f>
        <v>10</v>
      </c>
      <c r="BQ35" s="53">
        <f>IF('Indicator Data'!V37="No data","x",ROUND(IF(LOG('Indicator Data'!V37)&gt;BQ$36,10,IF(LOG('Indicator Data'!V37)&lt;BQ$37,0,10-(BQ$36-LOG('Indicator Data'!V37))/(BQ$36-BQ$37)*10)),1))</f>
        <v>9.5</v>
      </c>
      <c r="BR35" s="164">
        <f t="shared" si="38"/>
        <v>9.8000000000000007</v>
      </c>
      <c r="BS35" s="54">
        <f>IF('Indicator Data'!W37="No data", "x",'Indicator Data'!W37/'Indicator Data'!CE37)</f>
        <v>1.3382599262416365E-4</v>
      </c>
      <c r="BT35" s="53">
        <f t="shared" si="39"/>
        <v>2.2000000000000002</v>
      </c>
      <c r="BU35" s="53">
        <f>IF('Indicator Data'!W37="No data","x",ROUND(IF(LOG('Indicator Data'!W37)&gt;BU$36,10,IF(LOG('Indicator Data'!W37)&lt;BU$37,0,10-(BU$36-LOG('Indicator Data'!W37))/(BU$36-BU$37)*10)),1))</f>
        <v>8.6999999999999993</v>
      </c>
      <c r="BV35" s="55">
        <f t="shared" si="40"/>
        <v>6.5</v>
      </c>
      <c r="BW35" s="56">
        <f t="shared" si="41"/>
        <v>8.1</v>
      </c>
    </row>
    <row r="36" spans="1:75" s="10" customFormat="1" ht="15" customHeight="1" x14ac:dyDescent="0.25">
      <c r="A36" s="57"/>
      <c r="B36" s="58" t="s">
        <v>85</v>
      </c>
      <c r="C36" s="59">
        <v>5</v>
      </c>
      <c r="D36" s="59">
        <v>4</v>
      </c>
      <c r="E36" s="59"/>
      <c r="F36" s="59">
        <v>6</v>
      </c>
      <c r="G36" s="59">
        <v>2</v>
      </c>
      <c r="H36" s="59">
        <v>5</v>
      </c>
      <c r="I36" s="59">
        <v>5</v>
      </c>
      <c r="J36" s="59"/>
      <c r="K36" s="59">
        <v>5</v>
      </c>
      <c r="L36" s="59"/>
      <c r="M36" s="59">
        <v>5</v>
      </c>
      <c r="N36" s="59">
        <v>7</v>
      </c>
      <c r="O36" s="59">
        <v>7</v>
      </c>
      <c r="P36" s="60"/>
      <c r="Q36" s="60"/>
      <c r="R36" s="60"/>
      <c r="S36" s="60"/>
      <c r="T36" s="60"/>
      <c r="U36" s="60"/>
      <c r="V36" s="60"/>
      <c r="W36" s="60"/>
      <c r="X36" s="58"/>
      <c r="Y36" s="58"/>
      <c r="Z36" s="58"/>
      <c r="AA36" s="61">
        <v>2E-3</v>
      </c>
      <c r="AB36" s="61">
        <v>5.0000000000000001E-4</v>
      </c>
      <c r="AC36" s="62"/>
      <c r="AD36" s="61">
        <v>7.0000000000000001E-3</v>
      </c>
      <c r="AE36" s="59">
        <v>-4</v>
      </c>
      <c r="AF36" s="61">
        <v>1.4999999999999999E-2</v>
      </c>
      <c r="AG36" s="61">
        <v>2.5000000000000001E-3</v>
      </c>
      <c r="AH36" s="61"/>
      <c r="AI36" s="61">
        <v>4.0000000000000001E-3</v>
      </c>
      <c r="AJ36" s="61"/>
      <c r="AK36" s="61">
        <v>7.0000000000000001E-3</v>
      </c>
      <c r="AL36" s="63">
        <v>0.2</v>
      </c>
      <c r="AM36" s="61">
        <v>0.2</v>
      </c>
      <c r="AN36" s="61">
        <v>0.2</v>
      </c>
      <c r="AO36" s="62"/>
      <c r="AP36" s="62"/>
      <c r="AQ36" s="62"/>
      <c r="AR36" s="62"/>
      <c r="AS36" s="62"/>
      <c r="AT36" s="62"/>
      <c r="AU36" s="62"/>
      <c r="AV36" s="62"/>
      <c r="AW36" s="62"/>
      <c r="AX36" s="62"/>
      <c r="AY36" s="62"/>
      <c r="AZ36" s="62"/>
      <c r="BA36" s="62"/>
      <c r="BB36" s="62"/>
      <c r="BC36" s="242">
        <v>10</v>
      </c>
      <c r="BD36" s="63"/>
      <c r="BE36" s="63"/>
      <c r="BF36" s="242">
        <v>0</v>
      </c>
      <c r="BG36" s="57"/>
      <c r="BH36" s="57"/>
      <c r="BI36" s="57">
        <v>0.75</v>
      </c>
      <c r="BJ36" s="57">
        <v>0.75</v>
      </c>
      <c r="BK36" s="57"/>
      <c r="BL36" s="57"/>
      <c r="BM36" s="57"/>
      <c r="BN36" s="57"/>
      <c r="BO36" s="57"/>
      <c r="BP36" s="57">
        <v>30</v>
      </c>
      <c r="BQ36" s="57">
        <v>4.5</v>
      </c>
      <c r="BR36" s="57"/>
      <c r="BS36" s="61">
        <v>5.9999999999999995E-4</v>
      </c>
      <c r="BT36" s="61">
        <v>5.9999999999999995E-4</v>
      </c>
      <c r="BU36" s="57">
        <v>4</v>
      </c>
      <c r="BV36" s="57"/>
      <c r="BW36" s="57"/>
    </row>
    <row r="37" spans="1:75" s="10" customFormat="1" x14ac:dyDescent="0.25">
      <c r="A37" s="57"/>
      <c r="B37" s="58" t="s">
        <v>84</v>
      </c>
      <c r="C37" s="59">
        <v>1</v>
      </c>
      <c r="D37" s="59">
        <v>1</v>
      </c>
      <c r="E37" s="59"/>
      <c r="F37" s="59">
        <v>2</v>
      </c>
      <c r="G37" s="59">
        <v>-2</v>
      </c>
      <c r="H37" s="59">
        <v>2</v>
      </c>
      <c r="I37" s="59">
        <v>-2</v>
      </c>
      <c r="J37" s="59"/>
      <c r="K37" s="59">
        <v>1</v>
      </c>
      <c r="L37" s="59"/>
      <c r="M37" s="59">
        <v>1</v>
      </c>
      <c r="N37" s="59">
        <v>3</v>
      </c>
      <c r="O37" s="59">
        <v>3</v>
      </c>
      <c r="P37" s="60"/>
      <c r="Q37" s="60"/>
      <c r="R37" s="60"/>
      <c r="S37" s="60"/>
      <c r="T37" s="60"/>
      <c r="U37" s="60"/>
      <c r="V37" s="60"/>
      <c r="W37" s="60"/>
      <c r="X37" s="58"/>
      <c r="Y37" s="58"/>
      <c r="Z37" s="58"/>
      <c r="AA37" s="61">
        <v>0</v>
      </c>
      <c r="AB37" s="61">
        <v>0</v>
      </c>
      <c r="AC37" s="62"/>
      <c r="AD37" s="61">
        <v>0</v>
      </c>
      <c r="AE37" s="59">
        <v>-7</v>
      </c>
      <c r="AF37" s="61">
        <v>0</v>
      </c>
      <c r="AG37" s="61">
        <v>0</v>
      </c>
      <c r="AH37" s="61"/>
      <c r="AI37" s="61">
        <v>0</v>
      </c>
      <c r="AJ37" s="61"/>
      <c r="AK37" s="61">
        <v>0</v>
      </c>
      <c r="AL37" s="63">
        <v>0</v>
      </c>
      <c r="AM37" s="61">
        <v>0</v>
      </c>
      <c r="AN37" s="61">
        <v>0</v>
      </c>
      <c r="AO37" s="62"/>
      <c r="AP37" s="62"/>
      <c r="AQ37" s="62"/>
      <c r="AR37" s="62"/>
      <c r="AS37" s="62"/>
      <c r="AT37" s="62"/>
      <c r="AU37" s="62"/>
      <c r="AV37" s="62"/>
      <c r="AW37" s="62"/>
      <c r="AX37" s="62"/>
      <c r="AY37" s="62"/>
      <c r="AZ37" s="62"/>
      <c r="BA37" s="62"/>
      <c r="BB37" s="62"/>
      <c r="BC37" s="242">
        <v>0</v>
      </c>
      <c r="BD37" s="63"/>
      <c r="BE37" s="63"/>
      <c r="BF37" s="242">
        <v>-1</v>
      </c>
      <c r="BG37" s="57"/>
      <c r="BH37" s="57"/>
      <c r="BI37" s="57">
        <v>0</v>
      </c>
      <c r="BJ37" s="57">
        <v>0.01</v>
      </c>
      <c r="BK37" s="57"/>
      <c r="BL37" s="57"/>
      <c r="BM37" s="57"/>
      <c r="BN37" s="57"/>
      <c r="BO37" s="57"/>
      <c r="BP37" s="57">
        <v>0</v>
      </c>
      <c r="BQ37" s="57">
        <v>0</v>
      </c>
      <c r="BR37" s="57"/>
      <c r="BS37" s="61">
        <v>0</v>
      </c>
      <c r="BT37" s="61">
        <v>0</v>
      </c>
      <c r="BU37" s="57">
        <v>1</v>
      </c>
      <c r="BV37" s="57"/>
      <c r="BW37" s="57"/>
    </row>
    <row r="39" spans="1:75" s="191" customFormat="1" x14ac:dyDescent="0.25">
      <c r="D39" s="192"/>
      <c r="E39" s="192"/>
      <c r="H39" s="192"/>
      <c r="I39" s="192"/>
      <c r="L39" s="192"/>
      <c r="M39" s="192"/>
      <c r="P39" s="192"/>
      <c r="Q39" s="192"/>
      <c r="T39" s="192"/>
      <c r="U39" s="192"/>
      <c r="X39" s="192"/>
      <c r="Y39" s="192"/>
      <c r="AB39" s="192"/>
      <c r="AC39" s="192"/>
      <c r="AF39" s="192"/>
      <c r="AG39" s="192"/>
      <c r="AJ39" s="192"/>
      <c r="AK39" s="192"/>
      <c r="AN39" s="192"/>
      <c r="AO39" s="192"/>
      <c r="AR39" s="192"/>
      <c r="AS39" s="192"/>
      <c r="AV39" s="192"/>
      <c r="AW39" s="192"/>
      <c r="BA39" s="192"/>
      <c r="BB39" s="192"/>
      <c r="BC39" s="192"/>
      <c r="BD39" s="192"/>
      <c r="BG39" s="192"/>
      <c r="BH39" s="192"/>
      <c r="BK39" s="192"/>
      <c r="BL39" s="192"/>
      <c r="BO39" s="192"/>
      <c r="BP39" s="192"/>
      <c r="BS39" s="192"/>
      <c r="BT39" s="192"/>
      <c r="BW39" s="192"/>
    </row>
  </sheetData>
  <sortState ref="A3:B193">
    <sortCondition ref="A3:A193"/>
  </sortState>
  <mergeCells count="1">
    <mergeCell ref="A1:BW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37"/>
  <sheetViews>
    <sheetView showGridLines="0" zoomScaleNormal="100" workbookViewId="0">
      <pane xSplit="2" ySplit="2" topLeftCell="U3" activePane="bottomRight" state="frozen"/>
      <selection pane="topRight" activeCell="B1" sqref="B1"/>
      <selection pane="bottomLeft" activeCell="A8" sqref="A8"/>
      <selection pane="bottomRight" sqref="A1:AW1"/>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7" width="7.85546875" style="7" customWidth="1"/>
    <col min="18" max="25" width="7.85546875" style="9" customWidth="1"/>
    <col min="26" max="26" width="7.85546875" style="7" customWidth="1"/>
    <col min="27" max="30" width="7.85546875" style="9" customWidth="1"/>
    <col min="31" max="34" width="7.85546875" style="7" customWidth="1"/>
    <col min="35" max="39" width="7.85546875" style="1" customWidth="1"/>
    <col min="40" max="48" width="7.85546875" style="7" customWidth="1"/>
    <col min="49" max="49" width="7.85546875" style="11" customWidth="1"/>
    <col min="50" max="16384" width="9.140625" style="1"/>
  </cols>
  <sheetData>
    <row r="1" spans="1:49" s="253" customFormat="1" x14ac:dyDescent="0.2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row>
    <row r="2" spans="1:49" s="12" customFormat="1" ht="114.75" customHeight="1" thickBot="1" x14ac:dyDescent="0.25">
      <c r="A2" s="118" t="s">
        <v>75</v>
      </c>
      <c r="B2" s="46" t="s">
        <v>64</v>
      </c>
      <c r="C2" s="64" t="s">
        <v>81</v>
      </c>
      <c r="D2" s="66" t="s">
        <v>945</v>
      </c>
      <c r="E2" s="197" t="s">
        <v>945</v>
      </c>
      <c r="F2" s="197" t="s">
        <v>613</v>
      </c>
      <c r="G2" s="197" t="s">
        <v>946</v>
      </c>
      <c r="H2" s="65" t="s">
        <v>110</v>
      </c>
      <c r="I2" s="64" t="s">
        <v>80</v>
      </c>
      <c r="J2" s="64" t="s">
        <v>90</v>
      </c>
      <c r="K2" s="197" t="s">
        <v>614</v>
      </c>
      <c r="L2" s="65" t="s">
        <v>89</v>
      </c>
      <c r="M2" s="197" t="s">
        <v>615</v>
      </c>
      <c r="N2" s="197" t="s">
        <v>618</v>
      </c>
      <c r="O2" s="197" t="s">
        <v>621</v>
      </c>
      <c r="P2" s="65" t="s">
        <v>675</v>
      </c>
      <c r="Q2" s="130" t="s">
        <v>450</v>
      </c>
      <c r="R2" s="66" t="s">
        <v>396</v>
      </c>
      <c r="S2" s="64" t="s">
        <v>148</v>
      </c>
      <c r="T2" s="66" t="s">
        <v>79</v>
      </c>
      <c r="U2" s="64" t="s">
        <v>147</v>
      </c>
      <c r="V2" s="67" t="s">
        <v>88</v>
      </c>
      <c r="W2" s="64" t="s">
        <v>626</v>
      </c>
      <c r="X2" s="64" t="s">
        <v>625</v>
      </c>
      <c r="Y2" s="64" t="s">
        <v>624</v>
      </c>
      <c r="Z2" s="65" t="s">
        <v>149</v>
      </c>
      <c r="AA2" s="64" t="s">
        <v>65</v>
      </c>
      <c r="AB2" s="66" t="s">
        <v>629</v>
      </c>
      <c r="AC2" s="66" t="s">
        <v>631</v>
      </c>
      <c r="AD2" s="64" t="s">
        <v>630</v>
      </c>
      <c r="AE2" s="65" t="s">
        <v>692</v>
      </c>
      <c r="AF2" s="243" t="s">
        <v>634</v>
      </c>
      <c r="AG2" s="243" t="s">
        <v>636</v>
      </c>
      <c r="AH2" s="65" t="s">
        <v>639</v>
      </c>
      <c r="AI2" s="66" t="s">
        <v>397</v>
      </c>
      <c r="AJ2" s="64" t="s">
        <v>397</v>
      </c>
      <c r="AK2" s="66" t="s">
        <v>109</v>
      </c>
      <c r="AL2" s="64" t="s">
        <v>109</v>
      </c>
      <c r="AM2" s="65" t="s">
        <v>96</v>
      </c>
      <c r="AN2" s="64" t="s">
        <v>411</v>
      </c>
      <c r="AO2" s="66" t="s">
        <v>1014</v>
      </c>
      <c r="AP2" s="66" t="s">
        <v>104</v>
      </c>
      <c r="AQ2" s="64" t="s">
        <v>412</v>
      </c>
      <c r="AR2" s="66" t="s">
        <v>105</v>
      </c>
      <c r="AS2" s="66" t="s">
        <v>106</v>
      </c>
      <c r="AT2" s="64" t="s">
        <v>107</v>
      </c>
      <c r="AU2" s="65" t="s">
        <v>97</v>
      </c>
      <c r="AV2" s="252" t="s">
        <v>108</v>
      </c>
      <c r="AW2" s="68" t="s">
        <v>447</v>
      </c>
    </row>
    <row r="3" spans="1:49" s="3" customFormat="1" x14ac:dyDescent="0.25">
      <c r="A3" s="119" t="s">
        <v>1</v>
      </c>
      <c r="B3" s="102" t="s">
        <v>0</v>
      </c>
      <c r="C3" s="69">
        <f>ROUND(IF('Indicator Data'!X5="No data",IF((0.1233*LN('Indicator Data'!CC5)-0.4559)&gt;C$37,0,IF((0.1233*LN('Indicator Data'!CC5)-0.4559)&lt;C$36,10,(C$37-(0.1233*LN('Indicator Data'!CC5)-0.4559))/(C$37-C$36)*10)),IF('Indicator Data'!X5&gt;C$37,0,IF('Indicator Data'!X5&lt;C$36,10,(C$37-'Indicator Data'!X5)/(C$37-C$36)*10))),1)</f>
        <v>3.7</v>
      </c>
      <c r="D3" s="198" t="str">
        <f>IF('Indicator Data'!Y5="No data","x", 'Indicator Data'!Y5+'Indicator Data'!Z5)</f>
        <v>x</v>
      </c>
      <c r="E3" s="165" t="str">
        <f>IF(D3="x","x",ROUND(IF(D3&gt;E$37,10,IF(D3&lt;E$36,0,10-(E$37-D3)/(E$37-E$36)*10)),1))</f>
        <v>x</v>
      </c>
      <c r="F3" s="165">
        <f>IF('Indicator Data'!AA5="No data","x",ROUND(IF('Indicator Data'!AA5&gt;F$37,10,IF('Indicator Data'!AA5&lt;F$36,0,10-(F$37-'Indicator Data'!AA5)/(F$37-F$36)*10)),1))</f>
        <v>3.1</v>
      </c>
      <c r="G3" s="165">
        <f>IF(AND(E3="x", F3="x"), "x", ROUND(AVERAGE(E3,F3),1))</f>
        <v>3.1</v>
      </c>
      <c r="H3" s="70">
        <f>ROUND(IF(G3="x",C3,(10-GEOMEAN(((10-C3)/10*9+1),((10-G3)/10*9+1)))/9*10),1)</f>
        <v>3.4</v>
      </c>
      <c r="I3" s="69" t="str">
        <f>IF('Indicator Data'!AR5="No data","x",ROUND(IF('Indicator Data'!AR5&gt;I$37,10,IF('Indicator Data'!AR5&lt;I$36,0,10-(I$37-'Indicator Data'!AR5)/(I$37-I$36)*10)),1))</f>
        <v>x</v>
      </c>
      <c r="J3" s="69">
        <f>IF('Indicator Data'!AS5="No data","x",ROUND(IF('Indicator Data'!AS5&gt;J$37,10,IF('Indicator Data'!AS5&lt;J$36,0,10-(J$37-'Indicator Data'!AS5)/(J$37-J$36)*10)),1))</f>
        <v>5.8</v>
      </c>
      <c r="K3" s="165" t="str">
        <f>IF('Indicator Data'!AT5="No data","x",ROUND(IF('Indicator Data'!AT5&gt;K$37,10,IF('Indicator Data'!AT5&lt;K$36,0,10-(K$37-'Indicator Data'!AT5)/(K$37-K$36)*10)),1))</f>
        <v>x</v>
      </c>
      <c r="L3" s="70">
        <f>IF(AND(I3="x",J3="x", K3="x"),"x",ROUND(AVERAGE(I3,J3,K3),1))</f>
        <v>5.8</v>
      </c>
      <c r="M3" s="165">
        <f>IF('Indicator Data'!AB5="No data","x",ROUND(IF('Indicator Data'!AB5&gt;M$37,10,IF('Indicator Data'!AB5&lt;M$36,0,10-(M$37-'Indicator Data'!AB5)/(M$37-M$36)*10)),1))</f>
        <v>2.2999999999999998</v>
      </c>
      <c r="N3" s="165">
        <f>IF('Indicator Data'!AC5="No data","x",ROUND(IF('Indicator Data'!AC5&gt;N$37,10,IF('Indicator Data'!AC5&lt;N$36,0,10-(N$37-'Indicator Data'!AC5)/(N$37-N$36)*10)),1))</f>
        <v>1.7</v>
      </c>
      <c r="O3" s="165" t="str">
        <f>IF('Indicator Data'!AD5="No data","x",ROUND(IF('Indicator Data'!AD5&gt;O$37,10,IF('Indicator Data'!AD5&lt;O$36,0,10-(O$37-'Indicator Data'!AD5)/(O$37-O$36)*10)),1))</f>
        <v>x</v>
      </c>
      <c r="P3" s="70">
        <f>ROUND(IF(AND(O3="x",ISNUMBER(N3),ISNUMBER(M3)), (10-GEOMEAN(((10-M3)/10*9+1),((10-N3)/10*9+1)))/9*10,IF(AND(O3="x",N3="x",ISNUMBER(M3)),M3, IF(AND(M3="x",O3="x",ISNUMBER(N3)),N3,(10-GEOMEAN(((10-M3)/10*9+1),((10-N3)/10*9+1),((10-O3)/10*9+1)))/9*10))),1)</f>
        <v>2</v>
      </c>
      <c r="Q3" s="71">
        <f>ROUND(AVERAGE(H3,H3,L3,P3),1)</f>
        <v>3.7</v>
      </c>
      <c r="R3" s="83">
        <f>IF(AND('Indicator Data'!AX5="No data",'Indicator Data'!AY5="No data"),0,SUM('Indicator Data'!AX5:AZ5)/1000)</f>
        <v>1.4999999999999999E-2</v>
      </c>
      <c r="S3" s="69">
        <f>ROUND(IF(R3=0,0,IF(LOG(R3*1000)&gt;S$37,10,IF(LOG(R3*1000)&lt;S$36,0,10-(S$37-LOG(R3*1000))/(S$37-S$36)*10))),1)</f>
        <v>0.4</v>
      </c>
      <c r="T3" s="72">
        <f>R3*1000/'Indicator Data'!CD5</f>
        <v>1.6336666013200027E-4</v>
      </c>
      <c r="U3" s="69">
        <f t="shared" ref="U3:U35" si="0">IF(T3="x","x",ROUND(IF(T3&gt;$U$37,10,IF(T3&lt;$U$36,0,((T3*100)/0.0052)^(1/4.0545)/6.5*10)),1))</f>
        <v>2</v>
      </c>
      <c r="V3" s="73">
        <f>ROUND((10-GEOMEAN(((10-S3)/10*9+1),((10-U3)/10*9+1)))/9*10,1)</f>
        <v>1.2</v>
      </c>
      <c r="W3" s="69" t="str">
        <f>IF('Indicator Data'!AL5="No data","x",ROUND(IF('Indicator Data'!AL5&gt;W$37,10,IF('Indicator Data'!AL5&lt;W$36,0,10-(W$37-'Indicator Data'!AL5)/(W$37-W$36)*10)),1))</f>
        <v>x</v>
      </c>
      <c r="X3" s="69">
        <f>IF('Indicator Data'!AK5="No data","x",ROUND(IF('Indicator Data'!AK5&gt;X$37,10,IF('Indicator Data'!AK5&lt;X$36,0,10-(X$37-'Indicator Data'!AK5)/(X$37-X$36)*10)),1))</f>
        <v>0.8</v>
      </c>
      <c r="Y3" s="69">
        <f>IF('Indicator Data'!AM5 ="No data","x",ROUND( IF('Indicator Data'!AM5 &gt;Y$37,10,IF('Indicator Data'!AM5 &lt;Y$36,0,10-(Y$37-'Indicator Data'!AM5)/(Y$37-Y$36)*10)),1))</f>
        <v>0.8</v>
      </c>
      <c r="Z3" s="70">
        <f t="shared" ref="Z3:Z35" si="1">IF(W3="x",ROUND((10-GEOMEAN(((10-Y3)/10*9+1)))/9*10,1),ROUND((10-GEOMEAN(((10-W3)/10*9+1),((10-X3)/10*9+1),((10-Y3)/10*9+1)))/9*10,1))</f>
        <v>0.8</v>
      </c>
      <c r="AA3" s="69">
        <f>IF('Indicator Data'!AE5="No data","x",ROUND(IF('Indicator Data'!AE5&gt;AA$37,10,IF('Indicator Data'!AE5&lt;AA$36,0,10-(AA$37-'Indicator Data'!AE5)/(AA$37-AA$36)*10)),1))</f>
        <v>2.2999999999999998</v>
      </c>
      <c r="AB3" s="75" t="str">
        <f>IF('Indicator Data'!AF5="No data", "x", IF('Indicator Data'!AF5&gt;=40,10,IF(AND('Indicator Data'!AF5&gt;=30,'Indicator Data'!AF5&lt;40),8,(IF(AND('Indicator Data'!AF5&gt;=20,'Indicator Data'!AF5&lt;30),6,IF(AND('Indicator Data'!AF5&gt;=5,'Indicator Data'!AF5&lt;20),4,IF(AND('Indicator Data'!AF5&gt;0,'Indicator Data'!AF5&lt;5),2,0)))))))</f>
        <v>x</v>
      </c>
      <c r="AC3" s="75">
        <f>IF('Indicator Data'!AG5="No data", "x", IF('Indicator Data'!AG5&gt;=15,10,IF(AND('Indicator Data'!AG5&gt;=12,'Indicator Data'!AG5&lt;15),8,(IF(AND('Indicator Data'!AG5&gt;=9,'Indicator Data'!AG5&lt;12),6,IF(AND('Indicator Data'!AG5&gt;=5,'Indicator Data'!AG5&lt;9),4,IF(AND('Indicator Data'!AG5&gt;0,'Indicator Data'!AG5&lt;5),2,0)))))))</f>
        <v>4</v>
      </c>
      <c r="AD3" s="165">
        <f>IF(AB3="x",ROUND(AC3,1),ROUND(AVERAGE(AB3,AC3),1))</f>
        <v>4</v>
      </c>
      <c r="AE3" s="70">
        <f t="shared" ref="AE3:AE35" si="2">IF(AND(AA3="x",AD3="x"),"x",ROUND(AVERAGE(AD3,AA3),1))</f>
        <v>3.2</v>
      </c>
      <c r="AF3" s="244">
        <f>IF('Indicator Data'!BA5="No data","x",ROUND( IF('Indicator Data'!BA5&gt;AF$37,10,IF('Indicator Data'!BA5&lt;AF$36,0,10-(AF$37-'Indicator Data'!BA5)/(AF$37-AF$36)*10)),1))</f>
        <v>2.6</v>
      </c>
      <c r="AG3" s="244">
        <f>IF('Indicator Data'!BB5="No data","x",ROUND( IF('Indicator Data'!BB5&gt;AG$37,10,IF('Indicator Data'!BB5&lt;AG$36,0,10-(AG$37-'Indicator Data'!BB5)/(AG$37-AG$36)*10)),1))</f>
        <v>0.9</v>
      </c>
      <c r="AH3" s="70">
        <f>IF(AND(AF3="x",AG3="x"),"x",ROUND(AVERAGE(AF3,AG3),1))</f>
        <v>1.8</v>
      </c>
      <c r="AI3" s="83">
        <f>('Indicator Data'!AW5+'Indicator Data'!AV5*0.5+'Indicator Data'!AU5*0.25)/1000</f>
        <v>0</v>
      </c>
      <c r="AJ3" s="69">
        <f>ROUND(IF(AI3=0,0,IF(LOG(AI3)&gt;AJ$37,10,IF(LOG(AI3)&lt;AJ$36,0,10-(AJ$37-LOG(AI3))/(AJ$37-AJ$36)*10))),1)</f>
        <v>0</v>
      </c>
      <c r="AK3" s="74">
        <f>AI3*1000/'Indicator Data'!CD5</f>
        <v>0</v>
      </c>
      <c r="AL3" s="69">
        <f>IF(AK3="x","x",ROUND(IF(AK3&gt;AL$37,10,IF(AK3&lt;AL$36,0,10-(AL$37-AK3)/(AL$37-AL$36)*10)),1))</f>
        <v>0</v>
      </c>
      <c r="AM3" s="70">
        <f>ROUND((10-GEOMEAN(((10-AJ3)/10*9+1),((10-AL3)/10*9+1)))/9*10,1)</f>
        <v>0</v>
      </c>
      <c r="AN3" s="69">
        <f>IF('Indicator Data'!BC5="No data","x",ROUND(IF('Indicator Data'!BC5&lt;$AN$36,10,IF('Indicator Data'!BC5&gt;$AN$37,0,($AN$37-'Indicator Data'!BC5)/($AN$37-$AN$36)*10)),1))</f>
        <v>4.7</v>
      </c>
      <c r="AO3" s="75">
        <f>IF('Indicator Data'!BE5="No data", "x", IF('Indicator Data'!BE5&gt;=40,10,IF(AND('Indicator Data'!BE5&gt;=30,'Indicator Data'!BE5&lt;40),8,(IF(AND('Indicator Data'!BE5&gt;=20,'Indicator Data'!BE5&lt;30), 6, IF(AND('Indicator Data'!BE5&gt;=5,'Indicator Data'!BE5&lt;20),3,0))))))</f>
        <v>6</v>
      </c>
      <c r="AP3" s="75">
        <f>IF('Indicator Data'!BD5="No data", "x", IF('Indicator Data'!BD5&gt;=35,10,IF(AND('Indicator Data'!BD5&gt;=25,'Indicator Data'!BD5&lt;35),8,(IF(AND('Indicator Data'!BD5&gt;=15,'Indicator Data'!BD5&lt;25),6,IF(AND('Indicator Data'!BD5&gt;=5,'Indicator Data'!BD5&lt;15),4,IF(AND('Indicator Data'!BD5&gt;0,'Indicator Data'!BD5&lt;5),2,0)))))))</f>
        <v>4</v>
      </c>
      <c r="AQ3" s="69">
        <f>IF(AND(AO3="x", AP3="x"),"x",ROUND(AVERAGE(AO3,AP3),1))</f>
        <v>5</v>
      </c>
      <c r="AR3" s="75">
        <f>IF('Indicator Data'!BF5="No data","x",ROUND(IF('Indicator Data'!BF5&gt;$AR$37,10,IF('Indicator Data'!BF5&lt;$AR$36,0,10-($AR$37-'Indicator Data'!BF5)/($AR$37-$AR$36)*10)),1))</f>
        <v>1.8</v>
      </c>
      <c r="AS3" s="75" t="str">
        <f>IF('Indicator Data'!BG5="No data","x",ROUND(IF('Indicator Data'!BG5&gt;$AS$37,10,IF('Indicator Data'!BG5&lt;$AS$36,0,10-($AS$37-'Indicator Data'!BG5)/($AS$37-$AS$36)*10)),1))</f>
        <v>x</v>
      </c>
      <c r="AT3" s="69">
        <f>IF(AR3="x","x",ROUND(IF(AS3="x",AR3,SUM(AR3*0.8,AS3*0.2)),1))</f>
        <v>1.8</v>
      </c>
      <c r="AU3" s="70">
        <f>ROUND(AVERAGE(AQ3,AT3,AN3),1)</f>
        <v>3.8</v>
      </c>
      <c r="AV3" s="76">
        <f>ROUND(IF(AH3="x",(10-GEOMEAN(((10-Z3)/10*9+1),((10-AE3)/10*9+1),((10-AM3)/10*9+1),((10-AU3)/10*9+1)))/9*10,(10-GEOMEAN(((10-AE3)/10*9+1),((10-Z3)/10*9+1),((10-AM3)/10*9+1),((10-AH3)/10*9+1),((10-AU3)/10*9+1)))/9*10),1)</f>
        <v>2</v>
      </c>
      <c r="AW3" s="77">
        <f t="shared" ref="AW3:AW35" si="3">ROUND((10-GEOMEAN(((10-V3)/10*9+1),((10-AV3)/10*9+1)))/9*10,1)</f>
        <v>1.6</v>
      </c>
    </row>
    <row r="4" spans="1:49" s="3" customFormat="1" x14ac:dyDescent="0.25">
      <c r="A4" s="119" t="s">
        <v>5</v>
      </c>
      <c r="B4" s="102" t="s">
        <v>4</v>
      </c>
      <c r="C4" s="69">
        <f>ROUND(IF('Indicator Data'!X6="No data",IF((0.1233*LN('Indicator Data'!CC6)-0.4559)&gt;C$37,0,IF((0.1233*LN('Indicator Data'!CC6)-0.4559)&lt;C$36,10,(C$37-(0.1233*LN('Indicator Data'!CC6)-0.4559))/(C$37-C$36)*10)),IF('Indicator Data'!X6&gt;C$37,0,IF('Indicator Data'!X6&lt;C$36,10,(C$37-'Indicator Data'!X6)/(C$37-C$36)*10))),1)</f>
        <v>3.6</v>
      </c>
      <c r="D4" s="198" t="str">
        <f>IF('Indicator Data'!Y6="No data","x", 'Indicator Data'!Y6+'Indicator Data'!Z6)</f>
        <v>x</v>
      </c>
      <c r="E4" s="165" t="str">
        <f t="shared" ref="E4:E35" si="4">IF(D4="x","x",ROUND(IF(D4&gt;E$37,10,IF(D4&lt;E$36,0,10-(E$37-D4)/(E$37-E$36)*10)),1))</f>
        <v>x</v>
      </c>
      <c r="F4" s="165">
        <f>IF('Indicator Data'!AA6="No data","x",ROUND(IF('Indicator Data'!AA6&gt;F$37,10,IF('Indicator Data'!AA6&lt;F$36,0,10-(F$37-'Indicator Data'!AA6)/(F$37-F$36)*10)),1))</f>
        <v>2.1</v>
      </c>
      <c r="G4" s="165">
        <f t="shared" ref="G4:G35" si="5">IF(AND(E4="x", F4="x"), "x", ROUND(AVERAGE(E4,F4),1))</f>
        <v>2.1</v>
      </c>
      <c r="H4" s="70">
        <f t="shared" ref="H4:H35" si="6">ROUND(IF(G4="x",C4,(10-GEOMEAN(((10-C4)/10*9+1),((10-G4)/10*9+1)))/9*10),1)</f>
        <v>2.9</v>
      </c>
      <c r="I4" s="69">
        <f>IF('Indicator Data'!AR6="No data","x",ROUND(IF('Indicator Data'!AR6&gt;I$37,10,IF('Indicator Data'!AR6&lt;I$36,0,10-(I$37-'Indicator Data'!AR6)/(I$37-I$36)*10)),1))</f>
        <v>4</v>
      </c>
      <c r="J4" s="69" t="str">
        <f>IF('Indicator Data'!AS6="No data","x",ROUND(IF('Indicator Data'!AS6&gt;J$37,10,IF('Indicator Data'!AS6&lt;J$36,0,10-(J$37-'Indicator Data'!AS6)/(J$37-J$36)*10)),1))</f>
        <v>x</v>
      </c>
      <c r="K4" s="165" t="str">
        <f>IF('Indicator Data'!AT6="No data","x",ROUND(IF('Indicator Data'!AT6&gt;K$37,10,IF('Indicator Data'!AT6&lt;K$36,0,10-(K$37-'Indicator Data'!AT6)/(K$37-K$36)*10)),1))</f>
        <v>x</v>
      </c>
      <c r="L4" s="70">
        <f t="shared" ref="L4:L35" si="7">IF(AND(I4="x",J4="x", K4="x"),"x",ROUND(AVERAGE(I4,J4,K4),1))</f>
        <v>4</v>
      </c>
      <c r="M4" s="165">
        <f>IF('Indicator Data'!AB6="No data","x",ROUND(IF('Indicator Data'!AB6&gt;M$37,10,IF('Indicator Data'!AB6&lt;M$36,0,10-(M$37-'Indicator Data'!AB6)/(M$37-M$36)*10)),1))</f>
        <v>0.5</v>
      </c>
      <c r="N4" s="165" t="str">
        <f>IF('Indicator Data'!AC6="No data","x",ROUND(IF('Indicator Data'!AC6&gt;N$37,10,IF('Indicator Data'!AC6&lt;N$36,0,10-(N$37-'Indicator Data'!AC6)/(N$37-N$36)*10)),1))</f>
        <v>x</v>
      </c>
      <c r="O4" s="165" t="str">
        <f>IF('Indicator Data'!AD6="No data","x",ROUND(IF('Indicator Data'!AD6&gt;O$37,10,IF('Indicator Data'!AD6&lt;O$36,0,10-(O$37-'Indicator Data'!AD6)/(O$37-O$36)*10)),1))</f>
        <v>x</v>
      </c>
      <c r="P4" s="70">
        <f t="shared" ref="P4:P35" si="8">ROUND(IF(AND(O4="x",ISNUMBER(N4),ISNUMBER(M4)), (10-GEOMEAN(((10-M4)/10*9+1),((10-N4)/10*9+1)))/9*10,IF(AND(O4="x",N4="x",ISNUMBER(M4)),M4, IF(AND(M4="x",O4="x",ISNUMBER(N4)),N4,(10-GEOMEAN(((10-M4)/10*9+1),((10-N4)/10*9+1),((10-O4)/10*9+1)))/9*10))),1)</f>
        <v>0.5</v>
      </c>
      <c r="Q4" s="71">
        <f t="shared" ref="Q4:Q35" si="9">ROUND(AVERAGE(H4,H4,L4,P4),1)</f>
        <v>2.6</v>
      </c>
      <c r="R4" s="83">
        <f>IF(AND('Indicator Data'!AX6="No data",'Indicator Data'!AY6="No data"),0,SUM('Indicator Data'!AX6:AZ6)/1000)</f>
        <v>8.0000000000000002E-3</v>
      </c>
      <c r="S4" s="69">
        <f t="shared" ref="S4:S35" si="10">ROUND(IF(R4=0,0,IF(LOG(R4*1000)&gt;$S$37,10,IF(LOG(R4*1000)&lt;S$36,0,10-(S$37-LOG(R4*1000))/(S$37-S$36)*10))),1)</f>
        <v>0</v>
      </c>
      <c r="T4" s="72">
        <f>R4*1000/'Indicator Data'!CD6</f>
        <v>2.0617547078880159E-5</v>
      </c>
      <c r="U4" s="69">
        <f t="shared" si="0"/>
        <v>0</v>
      </c>
      <c r="V4" s="73">
        <f t="shared" ref="V4:V35" si="11">ROUND((10-GEOMEAN(((10-S4)/10*9+1),((10-U4)/10*9+1)))/9*10,1)</f>
        <v>0</v>
      </c>
      <c r="W4" s="69">
        <f>IF('Indicator Data'!AL6="No data","x",ROUND(IF('Indicator Data'!AL6&gt;W$37,10,IF('Indicator Data'!AL6&lt;W$36,0,10-(W$37-'Indicator Data'!AL6)/(W$37-W$36)*10)),1))</f>
        <v>10</v>
      </c>
      <c r="X4" s="69">
        <f>IF('Indicator Data'!AK6="No data","x",ROUND(IF('Indicator Data'!AK6&gt;X$37,10,IF('Indicator Data'!AK6&lt;X$36,0,10-(X$37-'Indicator Data'!AK6)/(X$37-X$36)*10)),1))</f>
        <v>1.2</v>
      </c>
      <c r="Y4" s="69">
        <f>IF('Indicator Data'!AM6 ="No data","x",ROUND( IF('Indicator Data'!AM6 &gt;Y$37,10,IF('Indicator Data'!AM6 &lt;Y$36,0,10-(Y$37-'Indicator Data'!AM6)/(Y$37-Y$36)*10)),1))</f>
        <v>0.1</v>
      </c>
      <c r="Z4" s="70">
        <f t="shared" si="1"/>
        <v>6.2</v>
      </c>
      <c r="AA4" s="69">
        <f>IF('Indicator Data'!AE6="No data","x",ROUND(IF('Indicator Data'!AE6&gt;AA$37,10,IF('Indicator Data'!AE6&lt;AA$36,0,10-(AA$37-'Indicator Data'!AE6)/(AA$37-AA$36)*10)),1))</f>
        <v>3.5</v>
      </c>
      <c r="AB4" s="75" t="str">
        <f>IF('Indicator Data'!AF6="No data", "x", IF('Indicator Data'!AF6&gt;=40,10,IF(AND('Indicator Data'!AF6&gt;=30,'Indicator Data'!AF6&lt;40),8,(IF(AND('Indicator Data'!AF6&gt;=20,'Indicator Data'!AF6&lt;30),6,IF(AND('Indicator Data'!AF6&gt;=5,'Indicator Data'!AF6&lt;20),4,IF(AND('Indicator Data'!AF6&gt;0,'Indicator Data'!AF6&lt;5),2,0)))))))</f>
        <v>x</v>
      </c>
      <c r="AC4" s="75">
        <f>IF('Indicator Data'!AG6="No data", "x", IF('Indicator Data'!AG6&gt;=15,10,IF(AND('Indicator Data'!AG6&gt;=12,'Indicator Data'!AG6&lt;15),8,(IF(AND('Indicator Data'!AG6&gt;=9,'Indicator Data'!AG6&lt;12),6,IF(AND('Indicator Data'!AG6&gt;=5,'Indicator Data'!AG6&lt;9),4,IF(AND('Indicator Data'!AG6&gt;0,'Indicator Data'!AG6&lt;5),2,0)))))))</f>
        <v>6</v>
      </c>
      <c r="AD4" s="165">
        <f t="shared" ref="AD4:AD35" si="12">IF(AB4="x",ROUND(AC4,1),ROUND(AVERAGE(AB4,AC4),1))</f>
        <v>6</v>
      </c>
      <c r="AE4" s="70">
        <f t="shared" si="2"/>
        <v>4.8</v>
      </c>
      <c r="AF4" s="244">
        <f>IF('Indicator Data'!BA6="No data","x",ROUND( IF('Indicator Data'!BA6&gt;AF$37,10,IF('Indicator Data'!BA6&lt;AF$36,0,10-(AF$37-'Indicator Data'!BA6)/(AF$37-AF$36)*10)),1))</f>
        <v>0.1</v>
      </c>
      <c r="AG4" s="244" t="str">
        <f>IF('Indicator Data'!BB6="No data","x",ROUND( IF('Indicator Data'!BB6&gt;AG$37,10,IF('Indicator Data'!BB6&lt;AG$36,0,10-(AG$37-'Indicator Data'!BB6)/(AG$37-AG$36)*10)),1))</f>
        <v>x</v>
      </c>
      <c r="AH4" s="70">
        <f t="shared" ref="AH4:AH35" si="13">IF(AND(AF4="x",AG4="x"),"x",ROUND(AVERAGE(AF4,AG4),1))</f>
        <v>0.1</v>
      </c>
      <c r="AI4" s="83">
        <f>('Indicator Data'!AW6+'Indicator Data'!AV6*0.5+'Indicator Data'!AU6*0.25)/1000</f>
        <v>3.355</v>
      </c>
      <c r="AJ4" s="69">
        <f t="shared" ref="AJ4:AJ35" si="14">ROUND(IF(AI4=0,0,IF(LOG(AI4)&gt;AJ$37,10,IF(LOG(AI4)&lt;AJ$36,0,10-(AJ$37-LOG(AI4))/(AJ$37-AJ$36)*10))),1)</f>
        <v>1.8</v>
      </c>
      <c r="AK4" s="74">
        <f>AI4*1000/'Indicator Data'!CD6</f>
        <v>8.6464838062053663E-3</v>
      </c>
      <c r="AL4" s="69">
        <f t="shared" ref="AL4:AL35" si="15">IF(AK4="x","x",ROUND(IF(AK4&gt;AL$37,10,IF(AK4&lt;AL$36,0,10-(AL$37-AK4)/(AL$37-AL$36)*10)),1))</f>
        <v>1.2</v>
      </c>
      <c r="AM4" s="70">
        <f t="shared" ref="AM4:AM35" si="16">ROUND((10-GEOMEAN(((10-AJ4)/10*9+1),((10-AL4)/10*9+1)))/9*10,1)</f>
        <v>1.5</v>
      </c>
      <c r="AN4" s="69">
        <f>IF('Indicator Data'!BC6="No data","x",ROUND(IF('Indicator Data'!BC6&lt;$AN$36,10,IF('Indicator Data'!BC6&gt;$AN$37,0,($AN$37-'Indicator Data'!BC6)/($AN$37-$AN$36)*10)),1))</f>
        <v>4.7</v>
      </c>
      <c r="AO4" s="75">
        <f>IF('Indicator Data'!BE6="No data", "x", IF('Indicator Data'!BE6&gt;=40,10,IF(AND('Indicator Data'!BE6&gt;=30,'Indicator Data'!BE6&lt;40),8,(IF(AND('Indicator Data'!BE6&gt;=20,'Indicator Data'!BE6&lt;30), 6, IF(AND('Indicator Data'!BE6&gt;=5,'Indicator Data'!BE6&lt;20),3,0))))))</f>
        <v>6</v>
      </c>
      <c r="AP4" s="75">
        <f>IF('Indicator Data'!BD6="No data", "x", IF('Indicator Data'!BD6&gt;=35,10,IF(AND('Indicator Data'!BD6&gt;=25,'Indicator Data'!BD6&lt;35),8,(IF(AND('Indicator Data'!BD6&gt;=15,'Indicator Data'!BD6&lt;25),6,IF(AND('Indicator Data'!BD6&gt;=5,'Indicator Data'!BD6&lt;15),4,IF(AND('Indicator Data'!BD6&gt;0,'Indicator Data'!BD6&lt;5),2,0)))))))</f>
        <v>2</v>
      </c>
      <c r="AQ4" s="69">
        <f t="shared" ref="AQ4:AQ35" si="17">IF(AND(AO4="x", AP4="x"),"x",ROUND(AVERAGE(AO4,AP4),1))</f>
        <v>4</v>
      </c>
      <c r="AR4" s="75">
        <f>IF('Indicator Data'!BF6="No data","x",ROUND(IF('Indicator Data'!BF6&gt;$AR$37,10,IF('Indicator Data'!BF6&lt;$AR$36,0,10-($AR$37-'Indicator Data'!BF6)/($AR$37-$AR$36)*10)),1))</f>
        <v>0.7</v>
      </c>
      <c r="AS4" s="75">
        <f>IF('Indicator Data'!BG6="No data","x",ROUND(IF('Indicator Data'!BG6&gt;$AS$37,10,IF('Indicator Data'!BG6&lt;$AS$36,0,10-($AS$37-'Indicator Data'!BG6)/($AS$37-$AS$36)*10)),1))</f>
        <v>2.7</v>
      </c>
      <c r="AT4" s="69">
        <f t="shared" ref="AT4:AT35" si="18">IF(AR4="x","x",ROUND(IF(AS4="x",AR4,SUM(AR4*0.8,AS4*0.2)),1))</f>
        <v>1.1000000000000001</v>
      </c>
      <c r="AU4" s="70">
        <f t="shared" ref="AU4:AU35" si="19">ROUND(AVERAGE(AQ4,AT4,AN4),1)</f>
        <v>3.3</v>
      </c>
      <c r="AV4" s="76">
        <f t="shared" ref="AV4:AV35" si="20">ROUND(IF(AH4="x",(10-GEOMEAN(((10-Z4)/10*9+1),((10-AE4)/10*9+1),((10-AM4)/10*9+1),((10-AU4)/10*9+1)))/9*10,(10-GEOMEAN(((10-AE4)/10*9+1),((10-Z4)/10*9+1),((10-AM4)/10*9+1),((10-AH4)/10*9+1),((10-AU4)/10*9+1)))/9*10),1)</f>
        <v>3.5</v>
      </c>
      <c r="AW4" s="77">
        <f t="shared" si="3"/>
        <v>1.9</v>
      </c>
    </row>
    <row r="5" spans="1:49" s="3" customFormat="1" x14ac:dyDescent="0.25">
      <c r="A5" s="119" t="s">
        <v>7</v>
      </c>
      <c r="B5" s="102" t="s">
        <v>6</v>
      </c>
      <c r="C5" s="69">
        <f>ROUND(IF('Indicator Data'!X7="No data",IF((0.1233*LN('Indicator Data'!CC7)-0.4559)&gt;C$37,0,IF((0.1233*LN('Indicator Data'!CC7)-0.4559)&lt;C$36,10,(C$37-(0.1233*LN('Indicator Data'!CC7)-0.4559))/(C$37-C$36)*10)),IF('Indicator Data'!X7&gt;C$37,0,IF('Indicator Data'!X7&lt;C$36,10,(C$37-'Indicator Data'!X7)/(C$37-C$36)*10))),1)</f>
        <v>3.7</v>
      </c>
      <c r="D5" s="198">
        <f>IF('Indicator Data'!Y7="No data","x", 'Indicator Data'!Y7+'Indicator Data'!Z7)</f>
        <v>1.5</v>
      </c>
      <c r="E5" s="165">
        <f t="shared" si="4"/>
        <v>0.3</v>
      </c>
      <c r="F5" s="165">
        <f>IF('Indicator Data'!AA7="No data","x",ROUND(IF('Indicator Data'!AA7&gt;F$37,10,IF('Indicator Data'!AA7&lt;F$36,0,10-(F$37-'Indicator Data'!AA7)/(F$37-F$36)*10)),1))</f>
        <v>3.2</v>
      </c>
      <c r="G5" s="165">
        <f t="shared" si="5"/>
        <v>1.8</v>
      </c>
      <c r="H5" s="70">
        <f t="shared" si="6"/>
        <v>2.8</v>
      </c>
      <c r="I5" s="69">
        <f>IF('Indicator Data'!AR7="No data","x",ROUND(IF('Indicator Data'!AR7&gt;I$37,10,IF('Indicator Data'!AR7&lt;I$36,0,10-(I$37-'Indicator Data'!AR7)/(I$37-I$36)*10)),1))</f>
        <v>4.8</v>
      </c>
      <c r="J5" s="69">
        <f>IF('Indicator Data'!AS7="No data","x",ROUND(IF('Indicator Data'!AS7&gt;J$37,10,IF('Indicator Data'!AS7&lt;J$36,0,10-(J$37-'Indicator Data'!AS7)/(J$37-J$36)*10)),1))</f>
        <v>5.5</v>
      </c>
      <c r="K5" s="165" t="str">
        <f>IF('Indicator Data'!AT7="No data","x",ROUND(IF('Indicator Data'!AT7&gt;K$37,10,IF('Indicator Data'!AT7&lt;K$36,0,10-(K$37-'Indicator Data'!AT7)/(K$37-K$36)*10)),1))</f>
        <v>x</v>
      </c>
      <c r="L5" s="70">
        <f t="shared" si="7"/>
        <v>5.2</v>
      </c>
      <c r="M5" s="165">
        <f>IF('Indicator Data'!AB7="No data","x",ROUND(IF('Indicator Data'!AB7&gt;M$37,10,IF('Indicator Data'!AB7&lt;M$36,0,10-(M$37-'Indicator Data'!AB7)/(M$37-M$36)*10)),1))</f>
        <v>4.2</v>
      </c>
      <c r="N5" s="165">
        <f>IF('Indicator Data'!AC7="No data","x",ROUND(IF('Indicator Data'!AC7&gt;N$37,10,IF('Indicator Data'!AC7&lt;N$36,0,10-(N$37-'Indicator Data'!AC7)/(N$37-N$36)*10)),1))</f>
        <v>2</v>
      </c>
      <c r="O5" s="165" t="str">
        <f>IF('Indicator Data'!AD7="No data","x",ROUND(IF('Indicator Data'!AD7&gt;O$37,10,IF('Indicator Data'!AD7&lt;O$36,0,10-(O$37-'Indicator Data'!AD7)/(O$37-O$36)*10)),1))</f>
        <v>x</v>
      </c>
      <c r="P5" s="70">
        <f t="shared" si="8"/>
        <v>3.2</v>
      </c>
      <c r="Q5" s="71">
        <f t="shared" si="9"/>
        <v>3.5</v>
      </c>
      <c r="R5" s="83">
        <f>IF(AND('Indicator Data'!AX7="No data",'Indicator Data'!AY7="No data"),0,SUM('Indicator Data'!AX7:AZ7)/1000)</f>
        <v>0</v>
      </c>
      <c r="S5" s="69">
        <f t="shared" si="10"/>
        <v>0</v>
      </c>
      <c r="T5" s="72">
        <f>R5*1000/'Indicator Data'!CD7</f>
        <v>0</v>
      </c>
      <c r="U5" s="69">
        <f t="shared" si="0"/>
        <v>0</v>
      </c>
      <c r="V5" s="73">
        <f t="shared" si="11"/>
        <v>0</v>
      </c>
      <c r="W5" s="69">
        <f>IF('Indicator Data'!AL7="No data","x",ROUND(IF('Indicator Data'!AL7&gt;W$37,10,IF('Indicator Data'!AL7&lt;W$36,0,10-(W$37-'Indicator Data'!AL7)/(W$37-W$36)*10)),1))</f>
        <v>4.5</v>
      </c>
      <c r="X5" s="69">
        <f>IF('Indicator Data'!AK7="No data","x",ROUND(IF('Indicator Data'!AK7&gt;X$37,10,IF('Indicator Data'!AK7&lt;X$36,0,10-(X$37-'Indicator Data'!AK7)/(X$37-X$36)*10)),1))</f>
        <v>0.1</v>
      </c>
      <c r="Y5" s="69">
        <f>IF('Indicator Data'!AM7 ="No data","x",ROUND( IF('Indicator Data'!AM7 &gt;Y$37,10,IF('Indicator Data'!AM7 &lt;Y$36,0,10-(Y$37-'Indicator Data'!AM7)/(Y$37-Y$36)*10)),1))</f>
        <v>6.7</v>
      </c>
      <c r="Z5" s="70">
        <f t="shared" si="1"/>
        <v>4.3</v>
      </c>
      <c r="AA5" s="69">
        <f>IF('Indicator Data'!AE7="No data","x",ROUND(IF('Indicator Data'!AE7&gt;AA$37,10,IF('Indicator Data'!AE7&lt;AA$36,0,10-(AA$37-'Indicator Data'!AE7)/(AA$37-AA$36)*10)),1))</f>
        <v>3.7</v>
      </c>
      <c r="AB5" s="75">
        <f>IF('Indicator Data'!AF7="No data", "x", IF('Indicator Data'!AF7&gt;=40,10,IF(AND('Indicator Data'!AF7&gt;=30,'Indicator Data'!AF7&lt;40),8,(IF(AND('Indicator Data'!AF7&gt;=20,'Indicator Data'!AF7&lt;30),6,IF(AND('Indicator Data'!AF7&gt;=5,'Indicator Data'!AF7&lt;20),4,IF(AND('Indicator Data'!AF7&gt;0,'Indicator Data'!AF7&lt;5),2,0)))))))</f>
        <v>4</v>
      </c>
      <c r="AC5" s="75">
        <f>IF('Indicator Data'!AG7="No data", "x", IF('Indicator Data'!AG7&gt;=15,10,IF(AND('Indicator Data'!AG7&gt;=12,'Indicator Data'!AG7&lt;15),8,(IF(AND('Indicator Data'!AG7&gt;=9,'Indicator Data'!AG7&lt;12),6,IF(AND('Indicator Data'!AG7&gt;=5,'Indicator Data'!AG7&lt;9),4,IF(AND('Indicator Data'!AG7&gt;0,'Indicator Data'!AG7&lt;5),2,0)))))))</f>
        <v>6</v>
      </c>
      <c r="AD5" s="165">
        <f t="shared" si="12"/>
        <v>5</v>
      </c>
      <c r="AE5" s="70">
        <f t="shared" si="2"/>
        <v>4.4000000000000004</v>
      </c>
      <c r="AF5" s="244">
        <f>IF('Indicator Data'!BA7="No data","x",ROUND( IF('Indicator Data'!BA7&gt;AF$37,10,IF('Indicator Data'!BA7&lt;AF$36,0,10-(AF$37-'Indicator Data'!BA7)/(AF$37-AF$36)*10)),1))</f>
        <v>2</v>
      </c>
      <c r="AG5" s="244">
        <f>IF('Indicator Data'!BB7="No data","x",ROUND( IF('Indicator Data'!BB7&gt;AG$37,10,IF('Indicator Data'!BB7&lt;AG$36,0,10-(AG$37-'Indicator Data'!BB7)/(AG$37-AG$36)*10)),1))</f>
        <v>2.5</v>
      </c>
      <c r="AH5" s="70">
        <f t="shared" si="13"/>
        <v>2.2999999999999998</v>
      </c>
      <c r="AI5" s="83">
        <f>('Indicator Data'!AW7+'Indicator Data'!AV7*0.5+'Indicator Data'!AU7*0.25)/1000</f>
        <v>0</v>
      </c>
      <c r="AJ5" s="69">
        <f t="shared" si="14"/>
        <v>0</v>
      </c>
      <c r="AK5" s="74">
        <f>AI5*1000/'Indicator Data'!CD7</f>
        <v>0</v>
      </c>
      <c r="AL5" s="69">
        <f t="shared" si="15"/>
        <v>0</v>
      </c>
      <c r="AM5" s="70">
        <f t="shared" si="16"/>
        <v>0</v>
      </c>
      <c r="AN5" s="69">
        <f>IF('Indicator Data'!BC7="No data","x",ROUND(IF('Indicator Data'!BC7&lt;$AN$36,10,IF('Indicator Data'!BC7&gt;$AN$37,0,($AN$37-'Indicator Data'!BC7)/($AN$37-$AN$36)*10)),1))</f>
        <v>3.3</v>
      </c>
      <c r="AO5" s="75">
        <f>IF('Indicator Data'!BE7="No data", "x", IF('Indicator Data'!BE7&gt;=40,10,IF(AND('Indicator Data'!BE7&gt;=30,'Indicator Data'!BE7&lt;40),8,(IF(AND('Indicator Data'!BE7&gt;=20,'Indicator Data'!BE7&lt;30), 6, IF(AND('Indicator Data'!BE7&gt;=5,'Indicator Data'!BE7&lt;20),3,0))))))</f>
        <v>6</v>
      </c>
      <c r="AP5" s="75">
        <f>IF('Indicator Data'!BD7="No data", "x", IF('Indicator Data'!BD7&gt;=35,10,IF(AND('Indicator Data'!BD7&gt;=25,'Indicator Data'!BD7&lt;35),8,(IF(AND('Indicator Data'!BD7&gt;=15,'Indicator Data'!BD7&lt;25),6,IF(AND('Indicator Data'!BD7&gt;=5,'Indicator Data'!BD7&lt;15),4,IF(AND('Indicator Data'!BD7&gt;0,'Indicator Data'!BD7&lt;5),2,0)))))))</f>
        <v>2</v>
      </c>
      <c r="AQ5" s="69">
        <f t="shared" si="17"/>
        <v>4</v>
      </c>
      <c r="AR5" s="75">
        <f>IF('Indicator Data'!BF7="No data","x",ROUND(IF('Indicator Data'!BF7&gt;$AR$37,10,IF('Indicator Data'!BF7&lt;$AR$36,0,10-($AR$37-'Indicator Data'!BF7)/($AR$37-$AR$36)*10)),1))</f>
        <v>1.5</v>
      </c>
      <c r="AS5" s="75">
        <f>IF('Indicator Data'!BG7="No data","x",ROUND(IF('Indicator Data'!BG7&gt;$AS$37,10,IF('Indicator Data'!BG7&lt;$AS$36,0,10-($AS$37-'Indicator Data'!BG7)/($AS$37-$AS$36)*10)),1))</f>
        <v>2.7</v>
      </c>
      <c r="AT5" s="69">
        <f t="shared" si="18"/>
        <v>1.7</v>
      </c>
      <c r="AU5" s="70">
        <f t="shared" si="19"/>
        <v>3</v>
      </c>
      <c r="AV5" s="76">
        <f t="shared" si="20"/>
        <v>2.9</v>
      </c>
      <c r="AW5" s="77">
        <f t="shared" si="3"/>
        <v>1.6</v>
      </c>
    </row>
    <row r="6" spans="1:49" s="3" customFormat="1" x14ac:dyDescent="0.25">
      <c r="A6" s="119" t="s">
        <v>20</v>
      </c>
      <c r="B6" s="102" t="s">
        <v>19</v>
      </c>
      <c r="C6" s="69">
        <f>ROUND(IF('Indicator Data'!X8="No data",IF((0.1233*LN('Indicator Data'!CC8)-0.4559)&gt;C$37,0,IF((0.1233*LN('Indicator Data'!CC8)-0.4559)&lt;C$36,10,(C$37-(0.1233*LN('Indicator Data'!CC8)-0.4559))/(C$37-C$36)*10)),IF('Indicator Data'!X8&gt;C$37,0,IF('Indicator Data'!X8&lt;C$36,10,(C$37-'Indicator Data'!X8)/(C$37-C$36)*10))),1)</f>
        <v>4</v>
      </c>
      <c r="D6" s="198" t="str">
        <f>IF('Indicator Data'!Y8="No data","x", 'Indicator Data'!Y8+'Indicator Data'!Z8)</f>
        <v>x</v>
      </c>
      <c r="E6" s="165" t="str">
        <f t="shared" si="4"/>
        <v>x</v>
      </c>
      <c r="F6" s="165" t="str">
        <f>IF('Indicator Data'!AA8="No data","x",ROUND(IF('Indicator Data'!AA8&gt;F$37,10,IF('Indicator Data'!AA8&lt;F$36,0,10-(F$37-'Indicator Data'!AA8)/(F$37-F$36)*10)),1))</f>
        <v>x</v>
      </c>
      <c r="G6" s="165" t="str">
        <f t="shared" si="5"/>
        <v>x</v>
      </c>
      <c r="H6" s="70">
        <f t="shared" si="6"/>
        <v>4</v>
      </c>
      <c r="I6" s="69">
        <f>IF('Indicator Data'!AR8="No data","x",ROUND(IF('Indicator Data'!AR8&gt;I$37,10,IF('Indicator Data'!AR8&lt;I$36,0,10-(I$37-'Indicator Data'!AR8)/(I$37-I$36)*10)),1))</f>
        <v>4.7</v>
      </c>
      <c r="J6" s="69" t="str">
        <f>IF('Indicator Data'!AS8="No data","x",ROUND(IF('Indicator Data'!AS8&gt;J$37,10,IF('Indicator Data'!AS8&lt;J$36,0,10-(J$37-'Indicator Data'!AS8)/(J$37-J$36)*10)),1))</f>
        <v>x</v>
      </c>
      <c r="K6" s="165" t="str">
        <f>IF('Indicator Data'!AT8="No data","x",ROUND(IF('Indicator Data'!AT8&gt;K$37,10,IF('Indicator Data'!AT8&lt;K$36,0,10-(K$37-'Indicator Data'!AT8)/(K$37-K$36)*10)),1))</f>
        <v>x</v>
      </c>
      <c r="L6" s="70">
        <f t="shared" si="7"/>
        <v>4.7</v>
      </c>
      <c r="M6" s="165">
        <f>IF('Indicator Data'!AB8="No data","x",ROUND(IF('Indicator Data'!AB8&gt;M$37,10,IF('Indicator Data'!AB8&lt;M$36,0,10-(M$37-'Indicator Data'!AB8)/(M$37-M$36)*10)),1))</f>
        <v>1.4</v>
      </c>
      <c r="N6" s="165" t="str">
        <f>IF('Indicator Data'!AC8="No data","x",ROUND(IF('Indicator Data'!AC8&gt;N$37,10,IF('Indicator Data'!AC8&lt;N$36,0,10-(N$37-'Indicator Data'!AC8)/(N$37-N$36)*10)),1))</f>
        <v>x</v>
      </c>
      <c r="O6" s="165" t="str">
        <f>IF('Indicator Data'!AD8="No data","x",ROUND(IF('Indicator Data'!AD8&gt;O$37,10,IF('Indicator Data'!AD8&lt;O$36,0,10-(O$37-'Indicator Data'!AD8)/(O$37-O$36)*10)),1))</f>
        <v>x</v>
      </c>
      <c r="P6" s="70">
        <f t="shared" si="8"/>
        <v>1.4</v>
      </c>
      <c r="Q6" s="71">
        <f t="shared" si="9"/>
        <v>3.5</v>
      </c>
      <c r="R6" s="83">
        <f>IF(AND('Indicator Data'!AX8="No data",'Indicator Data'!AY8="No data"),0,SUM('Indicator Data'!AX8:AZ8)/1000)</f>
        <v>0.30299999999999999</v>
      </c>
      <c r="S6" s="69">
        <f t="shared" si="10"/>
        <v>3.7</v>
      </c>
      <c r="T6" s="72">
        <f>R6*1000/'Indicator Data'!CD8</f>
        <v>2.6603305728525821E-5</v>
      </c>
      <c r="U6" s="69">
        <f t="shared" si="0"/>
        <v>0</v>
      </c>
      <c r="V6" s="73">
        <f t="shared" si="11"/>
        <v>2</v>
      </c>
      <c r="W6" s="69">
        <f>IF('Indicator Data'!AL8="No data","x",ROUND(IF('Indicator Data'!AL8&gt;W$37,10,IF('Indicator Data'!AL8&lt;W$36,0,10-(W$37-'Indicator Data'!AL8)/(W$37-W$36)*10)),1))</f>
        <v>1.5</v>
      </c>
      <c r="X6" s="69">
        <f>IF('Indicator Data'!AK8="No data","x",ROUND(IF('Indicator Data'!AK8&gt;X$37,10,IF('Indicator Data'!AK8&lt;X$36,0,10-(X$37-'Indicator Data'!AK8)/(X$37-X$36)*10)),1))</f>
        <v>0.9</v>
      </c>
      <c r="Y6" s="69">
        <f>IF('Indicator Data'!AM8 ="No data","x",ROUND( IF('Indicator Data'!AM8 &gt;Y$37,10,IF('Indicator Data'!AM8 &lt;Y$36,0,10-(Y$37-'Indicator Data'!AM8)/(Y$37-Y$36)*10)),1))</f>
        <v>0.8</v>
      </c>
      <c r="Z6" s="70">
        <f t="shared" si="1"/>
        <v>1.1000000000000001</v>
      </c>
      <c r="AA6" s="69">
        <f>IF('Indicator Data'!AE8="No data","x",ROUND(IF('Indicator Data'!AE8&gt;AA$37,10,IF('Indicator Data'!AE8&lt;AA$36,0,10-(AA$37-'Indicator Data'!AE8)/(AA$37-AA$36)*10)),1))</f>
        <v>1.6</v>
      </c>
      <c r="AB6" s="75" t="str">
        <f>IF('Indicator Data'!AF8="No data", "x", IF('Indicator Data'!AF8&gt;=40,10,IF(AND('Indicator Data'!AF8&gt;=30,'Indicator Data'!AF8&lt;40),8,(IF(AND('Indicator Data'!AF8&gt;=20,'Indicator Data'!AF8&lt;30),6,IF(AND('Indicator Data'!AF8&gt;=5,'Indicator Data'!AF8&lt;20),4,IF(AND('Indicator Data'!AF8&gt;0,'Indicator Data'!AF8&lt;5),2,0)))))))</f>
        <v>x</v>
      </c>
      <c r="AC6" s="75">
        <f>IF('Indicator Data'!AG8="No data", "x", IF('Indicator Data'!AG8&gt;=15,10,IF(AND('Indicator Data'!AG8&gt;=12,'Indicator Data'!AG8&lt;15),8,(IF(AND('Indicator Data'!AG8&gt;=9,'Indicator Data'!AG8&lt;12),6,IF(AND('Indicator Data'!AG8&gt;=5,'Indicator Data'!AG8&lt;9),4,IF(AND('Indicator Data'!AG8&gt;0,'Indicator Data'!AG8&lt;5),2,0)))))))</f>
        <v>4</v>
      </c>
      <c r="AD6" s="165">
        <f t="shared" si="12"/>
        <v>4</v>
      </c>
      <c r="AE6" s="70">
        <f t="shared" si="2"/>
        <v>2.8</v>
      </c>
      <c r="AF6" s="244">
        <f>IF('Indicator Data'!BA8="No data","x",ROUND( IF('Indicator Data'!BA8&gt;AF$37,10,IF('Indicator Data'!BA8&lt;AF$36,0,10-(AF$37-'Indicator Data'!BA8)/(AF$37-AF$36)*10)),1))</f>
        <v>2.7</v>
      </c>
      <c r="AG6" s="244">
        <f>IF('Indicator Data'!BB8="No data","x",ROUND( IF('Indicator Data'!BB8&gt;AG$37,10,IF('Indicator Data'!BB8&lt;AG$36,0,10-(AG$37-'Indicator Data'!BB8)/(AG$37-AG$36)*10)),1))</f>
        <v>1.2</v>
      </c>
      <c r="AH6" s="70">
        <f t="shared" si="13"/>
        <v>2</v>
      </c>
      <c r="AI6" s="83">
        <f>('Indicator Data'!AW8+'Indicator Data'!AV8*0.5+'Indicator Data'!AU8*0.25)/1000</f>
        <v>50</v>
      </c>
      <c r="AJ6" s="69">
        <f t="shared" si="14"/>
        <v>5.7</v>
      </c>
      <c r="AK6" s="74">
        <f>AI6*1000/'Indicator Data'!CD8</f>
        <v>4.3899844436511258E-3</v>
      </c>
      <c r="AL6" s="69">
        <f t="shared" si="15"/>
        <v>0.6</v>
      </c>
      <c r="AM6" s="70">
        <f t="shared" si="16"/>
        <v>3.6</v>
      </c>
      <c r="AN6" s="69">
        <f>IF('Indicator Data'!BC8="No data","x",ROUND(IF('Indicator Data'!BC8&lt;$AN$36,10,IF('Indicator Data'!BC8&gt;$AN$37,0,($AN$37-'Indicator Data'!BC8)/($AN$37-$AN$36)*10)),1))</f>
        <v>0.9</v>
      </c>
      <c r="AO6" s="75">
        <f>IF('Indicator Data'!BE8="No data", "x", IF('Indicator Data'!BE8&gt;=40,10,IF(AND('Indicator Data'!BE8&gt;=30,'Indicator Data'!BE8&lt;40),8,(IF(AND('Indicator Data'!BE8&gt;=20,'Indicator Data'!BE8&lt;30), 6, IF(AND('Indicator Data'!BE8&gt;=5,'Indicator Data'!BE8&lt;20),3,0))))))</f>
        <v>6</v>
      </c>
      <c r="AP6" s="75">
        <f>IF('Indicator Data'!BD8="No data", "x", IF('Indicator Data'!BD8&gt;=35,10,IF(AND('Indicator Data'!BD8&gt;=25,'Indicator Data'!BD8&lt;35),8,(IF(AND('Indicator Data'!BD8&gt;=15,'Indicator Data'!BD8&lt;25),6,IF(AND('Indicator Data'!BD8&gt;=5,'Indicator Data'!BD8&lt;15),4,IF(AND('Indicator Data'!BD8&gt;0,'Indicator Data'!BD8&lt;5),2,0)))))))</f>
        <v>2</v>
      </c>
      <c r="AQ6" s="69">
        <f t="shared" si="17"/>
        <v>4</v>
      </c>
      <c r="AR6" s="75" t="str">
        <f>IF('Indicator Data'!BF8="No data","x",ROUND(IF('Indicator Data'!BF8&gt;$AR$37,10,IF('Indicator Data'!BF8&lt;$AR$36,0,10-($AR$37-'Indicator Data'!BF8)/($AR$37-$AR$36)*10)),1))</f>
        <v>x</v>
      </c>
      <c r="AS6" s="75" t="str">
        <f>IF('Indicator Data'!BG8="No data","x",ROUND(IF('Indicator Data'!BG8&gt;$AS$37,10,IF('Indicator Data'!BG8&lt;$AS$36,0,10-($AS$37-'Indicator Data'!BG8)/($AS$37-$AS$36)*10)),1))</f>
        <v>x</v>
      </c>
      <c r="AT6" s="69" t="str">
        <f t="shared" si="18"/>
        <v>x</v>
      </c>
      <c r="AU6" s="70">
        <f t="shared" si="19"/>
        <v>2.5</v>
      </c>
      <c r="AV6" s="76">
        <f t="shared" si="20"/>
        <v>2.4</v>
      </c>
      <c r="AW6" s="77">
        <f t="shared" si="3"/>
        <v>2.2000000000000002</v>
      </c>
    </row>
    <row r="7" spans="1:49" s="3" customFormat="1" x14ac:dyDescent="0.25">
      <c r="A7" s="119" t="s">
        <v>22</v>
      </c>
      <c r="B7" s="102" t="s">
        <v>21</v>
      </c>
      <c r="C7" s="69">
        <f>ROUND(IF('Indicator Data'!X9="No data",IF((0.1233*LN('Indicator Data'!CC9)-0.4559)&gt;C$37,0,IF((0.1233*LN('Indicator Data'!CC9)-0.4559)&lt;C$36,10,(C$37-(0.1233*LN('Indicator Data'!CC9)-0.4559))/(C$37-C$36)*10)),IF('Indicator Data'!X9&gt;C$37,0,IF('Indicator Data'!X9&lt;C$36,10,(C$37-'Indicator Data'!X9)/(C$37-C$36)*10))),1)</f>
        <v>5</v>
      </c>
      <c r="D7" s="198" t="str">
        <f>IF('Indicator Data'!Y9="No data","x", 'Indicator Data'!Y9+'Indicator Data'!Z9)</f>
        <v>x</v>
      </c>
      <c r="E7" s="165" t="str">
        <f t="shared" si="4"/>
        <v>x</v>
      </c>
      <c r="F7" s="165">
        <f>IF('Indicator Data'!AA9="No data","x",ROUND(IF('Indicator Data'!AA9&gt;F$37,10,IF('Indicator Data'!AA9&lt;F$36,0,10-(F$37-'Indicator Data'!AA9)/(F$37-F$36)*10)),1))</f>
        <v>4.8</v>
      </c>
      <c r="G7" s="165">
        <f t="shared" si="5"/>
        <v>4.8</v>
      </c>
      <c r="H7" s="70">
        <f t="shared" si="6"/>
        <v>4.9000000000000004</v>
      </c>
      <c r="I7" s="69" t="str">
        <f>IF('Indicator Data'!AR9="No data","x",ROUND(IF('Indicator Data'!AR9&gt;I$37,10,IF('Indicator Data'!AR9&lt;I$36,0,10-(I$37-'Indicator Data'!AR9)/(I$37-I$36)*10)),1))</f>
        <v>x</v>
      </c>
      <c r="J7" s="69">
        <f>IF('Indicator Data'!AS9="No data","x",ROUND(IF('Indicator Data'!AS9&gt;J$37,10,IF('Indicator Data'!AS9&lt;J$36,0,10-(J$37-'Indicator Data'!AS9)/(J$37-J$36)*10)),1))</f>
        <v>4.8</v>
      </c>
      <c r="K7" s="165" t="str">
        <f>IF('Indicator Data'!AT9="No data","x",ROUND(IF('Indicator Data'!AT9&gt;K$37,10,IF('Indicator Data'!AT9&lt;K$36,0,10-(K$37-'Indicator Data'!AT9)/(K$37-K$36)*10)),1))</f>
        <v>x</v>
      </c>
      <c r="L7" s="70">
        <f t="shared" si="7"/>
        <v>4.8</v>
      </c>
      <c r="M7" s="165" t="str">
        <f>IF('Indicator Data'!AB9="No data","x",ROUND(IF('Indicator Data'!AB9&gt;M$37,10,IF('Indicator Data'!AB9&lt;M$36,0,10-(M$37-'Indicator Data'!AB9)/(M$37-M$36)*10)),1))</f>
        <v>x</v>
      </c>
      <c r="N7" s="165">
        <f>IF('Indicator Data'!AC9="No data","x",ROUND(IF('Indicator Data'!AC9&gt;N$37,10,IF('Indicator Data'!AC9&lt;N$36,0,10-(N$37-'Indicator Data'!AC9)/(N$37-N$36)*10)),1))</f>
        <v>4.5</v>
      </c>
      <c r="O7" s="165" t="str">
        <f>IF('Indicator Data'!AD9="No data","x",ROUND(IF('Indicator Data'!AD9&gt;O$37,10,IF('Indicator Data'!AD9&lt;O$36,0,10-(O$37-'Indicator Data'!AD9)/(O$37-O$36)*10)),1))</f>
        <v>x</v>
      </c>
      <c r="P7" s="70">
        <f t="shared" si="8"/>
        <v>4.5</v>
      </c>
      <c r="Q7" s="71">
        <f t="shared" si="9"/>
        <v>4.8</v>
      </c>
      <c r="R7" s="83">
        <f>IF(AND('Indicator Data'!AX9="No data",'Indicator Data'!AY9="No data"),0,SUM('Indicator Data'!AX9:AZ9)/1000)</f>
        <v>0</v>
      </c>
      <c r="S7" s="69">
        <f t="shared" si="10"/>
        <v>0</v>
      </c>
      <c r="T7" s="72">
        <f>R7*1000/'Indicator Data'!CD9</f>
        <v>0</v>
      </c>
      <c r="U7" s="69">
        <f t="shared" si="0"/>
        <v>0</v>
      </c>
      <c r="V7" s="73">
        <f t="shared" si="11"/>
        <v>0</v>
      </c>
      <c r="W7" s="69" t="str">
        <f>IF('Indicator Data'!AL9="No data","x",ROUND(IF('Indicator Data'!AL9&gt;W$37,10,IF('Indicator Data'!AL9&lt;W$36,0,10-(W$37-'Indicator Data'!AL9)/(W$37-W$36)*10)),1))</f>
        <v>x</v>
      </c>
      <c r="X7" s="69">
        <f>IF('Indicator Data'!AK9="No data","x",ROUND(IF('Indicator Data'!AK9&gt;X$37,10,IF('Indicator Data'!AK9&lt;X$36,0,10-(X$37-'Indicator Data'!AK9)/(X$37-X$36)*10)),1))</f>
        <v>0.1</v>
      </c>
      <c r="Y7" s="69">
        <f>IF('Indicator Data'!AM9 ="No data","x",ROUND( IF('Indicator Data'!AM9 &gt;Y$37,10,IF('Indicator Data'!AM9 &lt;Y$36,0,10-(Y$37-'Indicator Data'!AM9)/(Y$37-Y$36)*10)),1))</f>
        <v>2.6</v>
      </c>
      <c r="Z7" s="70">
        <f t="shared" si="1"/>
        <v>2.6</v>
      </c>
      <c r="AA7" s="69">
        <f>IF('Indicator Data'!AE9="No data","x",ROUND(IF('Indicator Data'!AE9&gt;AA$37,10,IF('Indicator Data'!AE9&lt;AA$36,0,10-(AA$37-'Indicator Data'!AE9)/(AA$37-AA$36)*10)),1))</f>
        <v>6.1</v>
      </c>
      <c r="AB7" s="75" t="str">
        <f>IF('Indicator Data'!AF9="No data", "x", IF('Indicator Data'!AF9&gt;=40,10,IF(AND('Indicator Data'!AF9&gt;=30,'Indicator Data'!AF9&lt;40),8,(IF(AND('Indicator Data'!AF9&gt;=20,'Indicator Data'!AF9&lt;30),6,IF(AND('Indicator Data'!AF9&gt;=5,'Indicator Data'!AF9&lt;20),4,IF(AND('Indicator Data'!AF9&gt;0,'Indicator Data'!AF9&lt;5),2,0)))))))</f>
        <v>x</v>
      </c>
      <c r="AC7" s="75">
        <f>IF('Indicator Data'!AG9="No data", "x", IF('Indicator Data'!AG9&gt;=15,10,IF(AND('Indicator Data'!AG9&gt;=12,'Indicator Data'!AG9&lt;15),8,(IF(AND('Indicator Data'!AG9&gt;=9,'Indicator Data'!AG9&lt;12),6,IF(AND('Indicator Data'!AG9&gt;=5,'Indicator Data'!AG9&lt;9),4,IF(AND('Indicator Data'!AG9&gt;0,'Indicator Data'!AG9&lt;5),2,0)))))))</f>
        <v>6</v>
      </c>
      <c r="AD7" s="165">
        <f t="shared" si="12"/>
        <v>6</v>
      </c>
      <c r="AE7" s="70">
        <f t="shared" si="2"/>
        <v>6.1</v>
      </c>
      <c r="AF7" s="244" t="str">
        <f>IF('Indicator Data'!BA9="No data","x",ROUND( IF('Indicator Data'!BA9&gt;AF$37,10,IF('Indicator Data'!BA9&lt;AF$36,0,10-(AF$37-'Indicator Data'!BA9)/(AF$37-AF$36)*10)),1))</f>
        <v>x</v>
      </c>
      <c r="AG7" s="244">
        <f>IF('Indicator Data'!BB9="No data","x",ROUND( IF('Indicator Data'!BB9&gt;AG$37,10,IF('Indicator Data'!BB9&lt;AG$36,0,10-(AG$37-'Indicator Data'!BB9)/(AG$37-AG$36)*10)),1))</f>
        <v>2.8</v>
      </c>
      <c r="AH7" s="70">
        <f t="shared" si="13"/>
        <v>2.8</v>
      </c>
      <c r="AI7" s="83">
        <f>('Indicator Data'!AW9+'Indicator Data'!AV9*0.5+'Indicator Data'!AU9*0.25)/1000</f>
        <v>14.297000000000001</v>
      </c>
      <c r="AJ7" s="69">
        <f t="shared" si="14"/>
        <v>3.9</v>
      </c>
      <c r="AK7" s="74">
        <f>AI7*1000/'Indicator Data'!CD9</f>
        <v>0.19671161254815631</v>
      </c>
      <c r="AL7" s="69">
        <f t="shared" si="15"/>
        <v>10</v>
      </c>
      <c r="AM7" s="70">
        <f t="shared" si="16"/>
        <v>8.3000000000000007</v>
      </c>
      <c r="AN7" s="69">
        <f>IF('Indicator Data'!BC9="No data","x",ROUND(IF('Indicator Data'!BC9&lt;$AN$36,10,IF('Indicator Data'!BC9&gt;$AN$37,0,($AN$37-'Indicator Data'!BC9)/($AN$37-$AN$36)*10)),1))</f>
        <v>4.7</v>
      </c>
      <c r="AO7" s="75">
        <f>IF('Indicator Data'!BE9="No data", "x", IF('Indicator Data'!BE9&gt;=40,10,IF(AND('Indicator Data'!BE9&gt;=30,'Indicator Data'!BE9&lt;40),8,(IF(AND('Indicator Data'!BE9&gt;=20,'Indicator Data'!BE9&lt;30), 6, IF(AND('Indicator Data'!BE9&gt;=5,'Indicator Data'!BE9&lt;20),3,0))))))</f>
        <v>8</v>
      </c>
      <c r="AP7" s="75">
        <f>IF('Indicator Data'!BD9="No data", "x", IF('Indicator Data'!BD9&gt;=35,10,IF(AND('Indicator Data'!BD9&gt;=25,'Indicator Data'!BD9&lt;35),8,(IF(AND('Indicator Data'!BD9&gt;=15,'Indicator Data'!BD9&lt;25),6,IF(AND('Indicator Data'!BD9&gt;=5,'Indicator Data'!BD9&lt;15),4,IF(AND('Indicator Data'!BD9&gt;0,'Indicator Data'!BD9&lt;5),2,0)))))))</f>
        <v>4</v>
      </c>
      <c r="AQ7" s="69">
        <f t="shared" si="17"/>
        <v>6</v>
      </c>
      <c r="AR7" s="75" t="str">
        <f>IF('Indicator Data'!BF9="No data","x",ROUND(IF('Indicator Data'!BF9&gt;$AR$37,10,IF('Indicator Data'!BF9&lt;$AR$36,0,10-($AR$37-'Indicator Data'!BF9)/($AR$37-$AR$36)*10)),1))</f>
        <v>x</v>
      </c>
      <c r="AS7" s="75" t="str">
        <f>IF('Indicator Data'!BG9="No data","x",ROUND(IF('Indicator Data'!BG9&gt;$AS$37,10,IF('Indicator Data'!BG9&lt;$AS$36,0,10-($AS$37-'Indicator Data'!BG9)/($AS$37-$AS$36)*10)),1))</f>
        <v>x</v>
      </c>
      <c r="AT7" s="69" t="str">
        <f t="shared" si="18"/>
        <v>x</v>
      </c>
      <c r="AU7" s="70">
        <f t="shared" si="19"/>
        <v>5.4</v>
      </c>
      <c r="AV7" s="76">
        <f t="shared" si="20"/>
        <v>5.5</v>
      </c>
      <c r="AW7" s="77">
        <f t="shared" si="3"/>
        <v>3.2</v>
      </c>
    </row>
    <row r="8" spans="1:49" s="3" customFormat="1" x14ac:dyDescent="0.25">
      <c r="A8" s="119" t="s">
        <v>24</v>
      </c>
      <c r="B8" s="102" t="s">
        <v>23</v>
      </c>
      <c r="C8" s="69">
        <f>ROUND(IF('Indicator Data'!X10="No data",IF((0.1233*LN('Indicator Data'!CC10)-0.4559)&gt;C$37,0,IF((0.1233*LN('Indicator Data'!CC10)-0.4559)&lt;C$36,10,(C$37-(0.1233*LN('Indicator Data'!CC10)-0.4559))/(C$37-C$36)*10)),IF('Indicator Data'!X10&gt;C$37,0,IF('Indicator Data'!X10&lt;C$36,10,(C$37-'Indicator Data'!X10)/(C$37-C$36)*10))),1)</f>
        <v>5.2</v>
      </c>
      <c r="D8" s="198">
        <f>IF('Indicator Data'!Y10="No data","x", 'Indicator Data'!Y10+'Indicator Data'!Z10)</f>
        <v>26.6</v>
      </c>
      <c r="E8" s="165">
        <f t="shared" si="4"/>
        <v>5.3</v>
      </c>
      <c r="F8" s="165">
        <f>IF('Indicator Data'!AA10="No data","x",ROUND(IF('Indicator Data'!AA10&gt;F$37,10,IF('Indicator Data'!AA10&lt;F$36,0,10-(F$37-'Indicator Data'!AA10)/(F$37-F$36)*10)),1))</f>
        <v>6.9</v>
      </c>
      <c r="G8" s="165">
        <f t="shared" si="5"/>
        <v>6.1</v>
      </c>
      <c r="H8" s="70">
        <f t="shared" si="6"/>
        <v>5.7</v>
      </c>
      <c r="I8" s="69">
        <f>IF('Indicator Data'!AR10="No data","x",ROUND(IF('Indicator Data'!AR10&gt;I$37,10,IF('Indicator Data'!AR10&lt;I$36,0,10-(I$37-'Indicator Data'!AR10)/(I$37-I$36)*10)),1))</f>
        <v>6.4</v>
      </c>
      <c r="J8" s="69">
        <f>IF('Indicator Data'!AS10="No data","x",ROUND(IF('Indicator Data'!AS10&gt;J$37,10,IF('Indicator Data'!AS10&lt;J$36,0,10-(J$37-'Indicator Data'!AS10)/(J$37-J$36)*10)),1))</f>
        <v>5.5</v>
      </c>
      <c r="K8" s="165">
        <f>IF('Indicator Data'!AT10="No data","x",ROUND(IF('Indicator Data'!AT10&gt;K$37,10,IF('Indicator Data'!AT10&lt;K$36,0,10-(K$37-'Indicator Data'!AT10)/(K$37-K$36)*10)),1))</f>
        <v>3.5</v>
      </c>
      <c r="L8" s="70">
        <f t="shared" si="7"/>
        <v>5.0999999999999996</v>
      </c>
      <c r="M8" s="165">
        <f>IF('Indicator Data'!AB10="No data","x",ROUND(IF('Indicator Data'!AB10&gt;M$37,10,IF('Indicator Data'!AB10&lt;M$36,0,10-(M$37-'Indicator Data'!AB10)/(M$37-M$36)*10)),1))</f>
        <v>7.1</v>
      </c>
      <c r="N8" s="165">
        <f>IF('Indicator Data'!AC10="No data","x",ROUND(IF('Indicator Data'!AC10&gt;N$37,10,IF('Indicator Data'!AC10&lt;N$36,0,10-(N$37-'Indicator Data'!AC10)/(N$37-N$36)*10)),1))</f>
        <v>7.7</v>
      </c>
      <c r="O8" s="165">
        <f>IF('Indicator Data'!AD10="No data","x",ROUND(IF('Indicator Data'!AD10&gt;O$37,10,IF('Indicator Data'!AD10&lt;O$36,0,10-(O$37-'Indicator Data'!AD10)/(O$37-O$36)*10)),1))</f>
        <v>6.9</v>
      </c>
      <c r="P8" s="70">
        <f t="shared" si="8"/>
        <v>7.2</v>
      </c>
      <c r="Q8" s="71">
        <f t="shared" si="9"/>
        <v>5.9</v>
      </c>
      <c r="R8" s="83">
        <f>IF(AND('Indicator Data'!AX10="No data",'Indicator Data'!AY10="No data"),0,SUM('Indicator Data'!AX10:AZ10)/1000)</f>
        <v>0.61499999999999999</v>
      </c>
      <c r="S8" s="69">
        <f t="shared" si="10"/>
        <v>4.5</v>
      </c>
      <c r="T8" s="72">
        <f>R8*1000/'Indicator Data'!CD10</f>
        <v>5.8413484073682294E-5</v>
      </c>
      <c r="U8" s="69">
        <f t="shared" si="0"/>
        <v>1.6</v>
      </c>
      <c r="V8" s="73">
        <f t="shared" si="11"/>
        <v>3.2</v>
      </c>
      <c r="W8" s="69">
        <f>IF('Indicator Data'!AL10="No data","x",ROUND(IF('Indicator Data'!AL10&gt;W$37,10,IF('Indicator Data'!AL10&lt;W$36,0,10-(W$37-'Indicator Data'!AL10)/(W$37-W$36)*10)),1))</f>
        <v>5</v>
      </c>
      <c r="X8" s="69">
        <f>IF('Indicator Data'!AK10="No data","x",ROUND(IF('Indicator Data'!AK10&gt;X$37,10,IF('Indicator Data'!AK10&lt;X$36,0,10-(X$37-'Indicator Data'!AK10)/(X$37-X$36)*10)),1))</f>
        <v>6</v>
      </c>
      <c r="Y8" s="69">
        <f>IF('Indicator Data'!AM10 ="No data","x",ROUND( IF('Indicator Data'!AM10 &gt;Y$37,10,IF('Indicator Data'!AM10 &lt;Y$36,0,10-(Y$37-'Indicator Data'!AM10)/(Y$37-Y$36)*10)),1))</f>
        <v>8.1</v>
      </c>
      <c r="Z8" s="70">
        <f t="shared" si="1"/>
        <v>6.6</v>
      </c>
      <c r="AA8" s="69">
        <f>IF('Indicator Data'!AE10="No data","x",ROUND(IF('Indicator Data'!AE10&gt;AA$37,10,IF('Indicator Data'!AE10&lt;AA$36,0,10-(AA$37-'Indicator Data'!AE10)/(AA$37-AA$36)*10)),1))</f>
        <v>8.8000000000000007</v>
      </c>
      <c r="AB8" s="75">
        <f>IF('Indicator Data'!AF10="No data", "x", IF('Indicator Data'!AF10&gt;=40,10,IF(AND('Indicator Data'!AF10&gt;=30,'Indicator Data'!AF10&lt;40),8,(IF(AND('Indicator Data'!AF10&gt;=20,'Indicator Data'!AF10&lt;30),6,IF(AND('Indicator Data'!AF10&gt;=5,'Indicator Data'!AF10&lt;20),4,IF(AND('Indicator Data'!AF10&gt;0,'Indicator Data'!AF10&lt;5),2,0)))))))</f>
        <v>4</v>
      </c>
      <c r="AC8" s="75">
        <f>IF('Indicator Data'!AG10="No data", "x", IF('Indicator Data'!AG10&gt;=15,10,IF(AND('Indicator Data'!AG10&gt;=12,'Indicator Data'!AG10&lt;15),8,(IF(AND('Indicator Data'!AG10&gt;=9,'Indicator Data'!AG10&lt;12),6,IF(AND('Indicator Data'!AG10&gt;=5,'Indicator Data'!AG10&lt;9),4,IF(AND('Indicator Data'!AG10&gt;0,'Indicator Data'!AG10&lt;5),2,0)))))))</f>
        <v>6</v>
      </c>
      <c r="AD8" s="165">
        <f t="shared" si="12"/>
        <v>5</v>
      </c>
      <c r="AE8" s="70">
        <f t="shared" si="2"/>
        <v>6.9</v>
      </c>
      <c r="AF8" s="244">
        <f>IF('Indicator Data'!BA10="No data","x",ROUND( IF('Indicator Data'!BA10&gt;AF$37,10,IF('Indicator Data'!BA10&lt;AF$36,0,10-(AF$37-'Indicator Data'!BA10)/(AF$37-AF$36)*10)),1))</f>
        <v>10</v>
      </c>
      <c r="AG8" s="244">
        <f>IF('Indicator Data'!BB10="No data","x",ROUND( IF('Indicator Data'!BB10&gt;AG$37,10,IF('Indicator Data'!BB10&lt;AG$36,0,10-(AG$37-'Indicator Data'!BB10)/(AG$37-AG$36)*10)),1))</f>
        <v>2.9</v>
      </c>
      <c r="AH8" s="70">
        <f t="shared" si="13"/>
        <v>6.5</v>
      </c>
      <c r="AI8" s="83">
        <f>('Indicator Data'!AW10+'Indicator Data'!AV10*0.5+'Indicator Data'!AU10*0.25)/1000</f>
        <v>15.141500000000001</v>
      </c>
      <c r="AJ8" s="69">
        <f t="shared" si="14"/>
        <v>3.9</v>
      </c>
      <c r="AK8" s="74">
        <f>AI8*1000/'Indicator Data'!CD10</f>
        <v>1.4381589741490413E-3</v>
      </c>
      <c r="AL8" s="69">
        <f t="shared" si="15"/>
        <v>0.2</v>
      </c>
      <c r="AM8" s="70">
        <f t="shared" si="16"/>
        <v>2.2000000000000002</v>
      </c>
      <c r="AN8" s="69">
        <f>IF('Indicator Data'!BC10="No data","x",ROUND(IF('Indicator Data'!BC10&lt;$AN$36,10,IF('Indicator Data'!BC10&gt;$AN$37,0,($AN$37-'Indicator Data'!BC10)/($AN$37-$AN$36)*10)),1))</f>
        <v>5.2</v>
      </c>
      <c r="AO8" s="75">
        <f>IF('Indicator Data'!BE10="No data", "x", IF('Indicator Data'!BE10&gt;=40,10,IF(AND('Indicator Data'!BE10&gt;=30,'Indicator Data'!BE10&lt;40),8,(IF(AND('Indicator Data'!BE10&gt;=20,'Indicator Data'!BE10&lt;30), 6, IF(AND('Indicator Data'!BE10&gt;=5,'Indicator Data'!BE10&lt;20),3,0))))))</f>
        <v>8</v>
      </c>
      <c r="AP8" s="75">
        <f>IF('Indicator Data'!BD10="No data", "x", IF('Indicator Data'!BD10&gt;=35,10,IF(AND('Indicator Data'!BD10&gt;=25,'Indicator Data'!BD10&lt;35),8,(IF(AND('Indicator Data'!BD10&gt;=15,'Indicator Data'!BD10&lt;25),6,IF(AND('Indicator Data'!BD10&gt;=5,'Indicator Data'!BD10&lt;15),4,IF(AND('Indicator Data'!BD10&gt;0,'Indicator Data'!BD10&lt;5),2,0)))))))</f>
        <v>4</v>
      </c>
      <c r="AQ8" s="69">
        <f t="shared" si="17"/>
        <v>6</v>
      </c>
      <c r="AR8" s="75">
        <f>IF('Indicator Data'!BF10="No data","x",ROUND(IF('Indicator Data'!BF10&gt;$AR$37,10,IF('Indicator Data'!BF10&lt;$AR$36,0,10-($AR$37-'Indicator Data'!BF10)/($AR$37-$AR$36)*10)),1))</f>
        <v>3.4</v>
      </c>
      <c r="AS8" s="75">
        <f>IF('Indicator Data'!BG10="No data","x",ROUND(IF('Indicator Data'!BG10&gt;$AS$37,10,IF('Indicator Data'!BG10&lt;$AS$36,0,10-($AS$37-'Indicator Data'!BG10)/($AS$37-$AS$36)*10)),1))</f>
        <v>2.6</v>
      </c>
      <c r="AT8" s="69">
        <f t="shared" si="18"/>
        <v>3.2</v>
      </c>
      <c r="AU8" s="70">
        <f t="shared" si="19"/>
        <v>4.8</v>
      </c>
      <c r="AV8" s="76">
        <f t="shared" si="20"/>
        <v>5.6</v>
      </c>
      <c r="AW8" s="77">
        <f t="shared" si="3"/>
        <v>4.5</v>
      </c>
    </row>
    <row r="9" spans="1:49" s="3" customFormat="1" x14ac:dyDescent="0.25">
      <c r="A9" s="119" t="s">
        <v>30</v>
      </c>
      <c r="B9" s="102" t="s">
        <v>29</v>
      </c>
      <c r="C9" s="69">
        <f>ROUND(IF('Indicator Data'!X11="No data",IF((0.1233*LN('Indicator Data'!CC11)-0.4559)&gt;C$37,0,IF((0.1233*LN('Indicator Data'!CC11)-0.4559)&lt;C$36,10,(C$37-(0.1233*LN('Indicator Data'!CC11)-0.4559))/(C$37-C$36)*10)),IF('Indicator Data'!X11&gt;C$37,0,IF('Indicator Data'!X11&lt;C$36,10,(C$37-'Indicator Data'!X11)/(C$37-C$36)*10))),1)</f>
        <v>4.4000000000000004</v>
      </c>
      <c r="D9" s="198" t="str">
        <f>IF('Indicator Data'!Y11="No data","x", 'Indicator Data'!Y11+'Indicator Data'!Z11)</f>
        <v>x</v>
      </c>
      <c r="E9" s="165" t="str">
        <f t="shared" si="4"/>
        <v>x</v>
      </c>
      <c r="F9" s="165">
        <f>IF('Indicator Data'!AA11="No data","x",ROUND(IF('Indicator Data'!AA11&gt;F$37,10,IF('Indicator Data'!AA11&lt;F$36,0,10-(F$37-'Indicator Data'!AA11)/(F$37-F$36)*10)),1))</f>
        <v>6.3</v>
      </c>
      <c r="G9" s="165">
        <f t="shared" si="5"/>
        <v>6.3</v>
      </c>
      <c r="H9" s="70">
        <f t="shared" si="6"/>
        <v>5.4</v>
      </c>
      <c r="I9" s="69" t="str">
        <f>IF('Indicator Data'!AR11="No data","x",ROUND(IF('Indicator Data'!AR11&gt;I$37,10,IF('Indicator Data'!AR11&lt;I$36,0,10-(I$37-'Indicator Data'!AR11)/(I$37-I$36)*10)),1))</f>
        <v>x</v>
      </c>
      <c r="J9" s="69">
        <f>IF('Indicator Data'!AS11="No data","x",ROUND(IF('Indicator Data'!AS11&gt;J$37,10,IF('Indicator Data'!AS11&lt;J$36,0,10-(J$37-'Indicator Data'!AS11)/(J$37-J$36)*10)),1))</f>
        <v>3</v>
      </c>
      <c r="K9" s="165" t="str">
        <f>IF('Indicator Data'!AT11="No data","x",ROUND(IF('Indicator Data'!AT11&gt;K$37,10,IF('Indicator Data'!AT11&lt;K$36,0,10-(K$37-'Indicator Data'!AT11)/(K$37-K$36)*10)),1))</f>
        <v>x</v>
      </c>
      <c r="L9" s="70">
        <f t="shared" si="7"/>
        <v>3</v>
      </c>
      <c r="M9" s="165">
        <f>IF('Indicator Data'!AB11="No data","x",ROUND(IF('Indicator Data'!AB11&gt;M$37,10,IF('Indicator Data'!AB11&lt;M$36,0,10-(M$37-'Indicator Data'!AB11)/(M$37-M$36)*10)),1))</f>
        <v>4.3</v>
      </c>
      <c r="N9" s="165">
        <f>IF('Indicator Data'!AC11="No data","x",ROUND(IF('Indicator Data'!AC11&gt;N$37,10,IF('Indicator Data'!AC11&lt;N$36,0,10-(N$37-'Indicator Data'!AC11)/(N$37-N$36)*10)),1))</f>
        <v>3.4</v>
      </c>
      <c r="O9" s="165" t="str">
        <f>IF('Indicator Data'!AD11="No data","x",ROUND(IF('Indicator Data'!AD11&gt;O$37,10,IF('Indicator Data'!AD11&lt;O$36,0,10-(O$37-'Indicator Data'!AD11)/(O$37-O$36)*10)),1))</f>
        <v>x</v>
      </c>
      <c r="P9" s="70">
        <f t="shared" si="8"/>
        <v>3.9</v>
      </c>
      <c r="Q9" s="71">
        <f t="shared" si="9"/>
        <v>4.4000000000000004</v>
      </c>
      <c r="R9" s="83">
        <f>IF(AND('Indicator Data'!AX11="No data",'Indicator Data'!AY11="No data"),0,SUM('Indicator Data'!AX11:AZ11)/1000)</f>
        <v>1E-3</v>
      </c>
      <c r="S9" s="69">
        <f t="shared" si="10"/>
        <v>0</v>
      </c>
      <c r="T9" s="72">
        <f>R9*1000/'Indicator Data'!CD11</f>
        <v>9.3611046103440203E-6</v>
      </c>
      <c r="U9" s="69">
        <f t="shared" si="0"/>
        <v>0</v>
      </c>
      <c r="V9" s="73">
        <f t="shared" si="11"/>
        <v>0</v>
      </c>
      <c r="W9" s="69" t="str">
        <f>IF('Indicator Data'!AL11="No data","x",ROUND(IF('Indicator Data'!AL11&gt;W$37,10,IF('Indicator Data'!AL11&lt;W$36,0,10-(W$37-'Indicator Data'!AL11)/(W$37-W$36)*10)),1))</f>
        <v>x</v>
      </c>
      <c r="X9" s="69">
        <f>IF('Indicator Data'!AK11="No data","x",ROUND(IF('Indicator Data'!AK11&gt;X$37,10,IF('Indicator Data'!AK11&lt;X$36,0,10-(X$37-'Indicator Data'!AK11)/(X$37-X$36)*10)),1))</f>
        <v>0.1</v>
      </c>
      <c r="Y9" s="69">
        <f>IF('Indicator Data'!AM11 ="No data","x",ROUND( IF('Indicator Data'!AM11 &gt;Y$37,10,IF('Indicator Data'!AM11 &lt;Y$36,0,10-(Y$37-'Indicator Data'!AM11)/(Y$37-Y$36)*10)),1))</f>
        <v>1.1000000000000001</v>
      </c>
      <c r="Z9" s="70">
        <f t="shared" si="1"/>
        <v>1.1000000000000001</v>
      </c>
      <c r="AA9" s="69">
        <f>IF('Indicator Data'!AE11="No data","x",ROUND(IF('Indicator Data'!AE11&gt;AA$37,10,IF('Indicator Data'!AE11&lt;AA$36,0,10-(AA$37-'Indicator Data'!AE11)/(AA$37-AA$36)*10)),1))</f>
        <v>3.4</v>
      </c>
      <c r="AB9" s="75" t="str">
        <f>IF('Indicator Data'!AF11="No data", "x", IF('Indicator Data'!AF11&gt;=40,10,IF(AND('Indicator Data'!AF11&gt;=30,'Indicator Data'!AF11&lt;40),8,(IF(AND('Indicator Data'!AF11&gt;=20,'Indicator Data'!AF11&lt;30),6,IF(AND('Indicator Data'!AF11&gt;=5,'Indicator Data'!AF11&lt;20),4,IF(AND('Indicator Data'!AF11&gt;0,'Indicator Data'!AF11&lt;5),2,0)))))))</f>
        <v>x</v>
      </c>
      <c r="AC9" s="75">
        <f>IF('Indicator Data'!AG11="No data", "x", IF('Indicator Data'!AG11&gt;=15,10,IF(AND('Indicator Data'!AG11&gt;=12,'Indicator Data'!AG11&lt;15),8,(IF(AND('Indicator Data'!AG11&gt;=9,'Indicator Data'!AG11&lt;12),6,IF(AND('Indicator Data'!AG11&gt;=5,'Indicator Data'!AG11&lt;9),4,IF(AND('Indicator Data'!AG11&gt;0,'Indicator Data'!AG11&lt;5),2,0)))))))</f>
        <v>4</v>
      </c>
      <c r="AD9" s="165">
        <f t="shared" si="12"/>
        <v>4</v>
      </c>
      <c r="AE9" s="70">
        <f t="shared" si="2"/>
        <v>3.7</v>
      </c>
      <c r="AF9" s="244">
        <f>IF('Indicator Data'!BA11="No data","x",ROUND( IF('Indicator Data'!BA11&gt;AF$37,10,IF('Indicator Data'!BA11&lt;AF$36,0,10-(AF$37-'Indicator Data'!BA11)/(AF$37-AF$36)*10)),1))</f>
        <v>0.2</v>
      </c>
      <c r="AG9" s="244">
        <f>IF('Indicator Data'!BB11="No data","x",ROUND( IF('Indicator Data'!BB11&gt;AG$37,10,IF('Indicator Data'!BB11&lt;AG$36,0,10-(AG$37-'Indicator Data'!BB11)/(AG$37-AG$36)*10)),1))</f>
        <v>2.2000000000000002</v>
      </c>
      <c r="AH9" s="70">
        <f t="shared" si="13"/>
        <v>1.2</v>
      </c>
      <c r="AI9" s="83">
        <f>('Indicator Data'!AW11+'Indicator Data'!AV11*0.5+'Indicator Data'!AU11*0.25)/1000</f>
        <v>0</v>
      </c>
      <c r="AJ9" s="69">
        <f t="shared" si="14"/>
        <v>0</v>
      </c>
      <c r="AK9" s="74">
        <f>AI9*1000/'Indicator Data'!CD11</f>
        <v>0</v>
      </c>
      <c r="AL9" s="69">
        <f t="shared" si="15"/>
        <v>0</v>
      </c>
      <c r="AM9" s="70">
        <f t="shared" si="16"/>
        <v>0</v>
      </c>
      <c r="AN9" s="69">
        <f>IF('Indicator Data'!BC11="No data","x",ROUND(IF('Indicator Data'!BC11&lt;$AN$36,10,IF('Indicator Data'!BC11&gt;$AN$37,0,($AN$37-'Indicator Data'!BC11)/($AN$37-$AN$36)*10)),1))</f>
        <v>4.7</v>
      </c>
      <c r="AO9" s="75">
        <f>IF('Indicator Data'!BE11="No data", "x", IF('Indicator Data'!BE11&gt;=40,10,IF(AND('Indicator Data'!BE11&gt;=30,'Indicator Data'!BE11&lt;40),8,(IF(AND('Indicator Data'!BE11&gt;=20,'Indicator Data'!BE11&lt;30), 6, IF(AND('Indicator Data'!BE11&gt;=5,'Indicator Data'!BE11&lt;20),3,0))))))</f>
        <v>8</v>
      </c>
      <c r="AP9" s="75">
        <f>IF('Indicator Data'!BD11="No data", "x", IF('Indicator Data'!BD11&gt;=35,10,IF(AND('Indicator Data'!BD11&gt;=25,'Indicator Data'!BD11&lt;35),8,(IF(AND('Indicator Data'!BD11&gt;=15,'Indicator Data'!BD11&lt;25),6,IF(AND('Indicator Data'!BD11&gt;=5,'Indicator Data'!BD11&lt;15),4,IF(AND('Indicator Data'!BD11&gt;0,'Indicator Data'!BD11&lt;5),2,0)))))))</f>
        <v>4</v>
      </c>
      <c r="AQ9" s="69">
        <f t="shared" si="17"/>
        <v>6</v>
      </c>
      <c r="AR9" s="75">
        <f>IF('Indicator Data'!BF11="No data","x",ROUND(IF('Indicator Data'!BF11&gt;$AR$37,10,IF('Indicator Data'!BF11&lt;$AR$36,0,10-($AR$37-'Indicator Data'!BF11)/($AR$37-$AR$36)*10)),1))</f>
        <v>2.6</v>
      </c>
      <c r="AS9" s="75" t="str">
        <f>IF('Indicator Data'!BG11="No data","x",ROUND(IF('Indicator Data'!BG11&gt;$AS$37,10,IF('Indicator Data'!BG11&lt;$AS$36,0,10-($AS$37-'Indicator Data'!BG11)/($AS$37-$AS$36)*10)),1))</f>
        <v>x</v>
      </c>
      <c r="AT9" s="69">
        <f t="shared" si="18"/>
        <v>2.6</v>
      </c>
      <c r="AU9" s="70">
        <f t="shared" si="19"/>
        <v>4.4000000000000004</v>
      </c>
      <c r="AV9" s="76">
        <f t="shared" si="20"/>
        <v>2.2000000000000002</v>
      </c>
      <c r="AW9" s="77">
        <f t="shared" si="3"/>
        <v>1.2</v>
      </c>
    </row>
    <row r="10" spans="1:49" s="3" customFormat="1" x14ac:dyDescent="0.25">
      <c r="A10" s="119" t="s">
        <v>36</v>
      </c>
      <c r="B10" s="102" t="s">
        <v>35</v>
      </c>
      <c r="C10" s="69">
        <f>ROUND(IF('Indicator Data'!X12="No data",IF((0.1233*LN('Indicator Data'!CC12)-0.4559)&gt;C$37,0,IF((0.1233*LN('Indicator Data'!CC12)-0.4559)&lt;C$36,10,(C$37-(0.1233*LN('Indicator Data'!CC12)-0.4559))/(C$37-C$36)*10)),IF('Indicator Data'!X12&gt;C$37,0,IF('Indicator Data'!X12&lt;C$36,10,(C$37-'Indicator Data'!X12)/(C$37-C$36)*10))),1)</f>
        <v>10</v>
      </c>
      <c r="D10" s="198">
        <f>IF('Indicator Data'!Y12="No data","x", 'Indicator Data'!Y12+'Indicator Data'!Z12)</f>
        <v>72.400000000000006</v>
      </c>
      <c r="E10" s="165">
        <f t="shared" si="4"/>
        <v>10</v>
      </c>
      <c r="F10" s="165">
        <f>IF('Indicator Data'!AA12="No data","x",ROUND(IF('Indicator Data'!AA12&gt;F$37,10,IF('Indicator Data'!AA12&lt;F$36,0,10-(F$37-'Indicator Data'!AA12)/(F$37-F$36)*10)),1))</f>
        <v>9.8000000000000007</v>
      </c>
      <c r="G10" s="165">
        <f t="shared" si="5"/>
        <v>9.9</v>
      </c>
      <c r="H10" s="70">
        <f t="shared" si="6"/>
        <v>10</v>
      </c>
      <c r="I10" s="69">
        <f>IF('Indicator Data'!AR12="No data","x",ROUND(IF('Indicator Data'!AR12&gt;I$37,10,IF('Indicator Data'!AR12&lt;I$36,0,10-(I$37-'Indicator Data'!AR12)/(I$37-I$36)*10)),1))</f>
        <v>8</v>
      </c>
      <c r="J10" s="69">
        <f>IF('Indicator Data'!AS12="No data","x",ROUND(IF('Indicator Data'!AS12&gt;J$37,10,IF('Indicator Data'!AS12&lt;J$36,0,10-(J$37-'Indicator Data'!AS12)/(J$37-J$36)*10)),1))</f>
        <v>8.9</v>
      </c>
      <c r="K10" s="165">
        <f>IF('Indicator Data'!AT12="No data","x",ROUND(IF('Indicator Data'!AT12&gt;K$37,10,IF('Indicator Data'!AT12&lt;K$36,0,10-(K$37-'Indicator Data'!AT12)/(K$37-K$36)*10)),1))</f>
        <v>10</v>
      </c>
      <c r="L10" s="70">
        <f t="shared" si="7"/>
        <v>9</v>
      </c>
      <c r="M10" s="165">
        <f>IF('Indicator Data'!AB12="No data","x",ROUND(IF('Indicator Data'!AB12&gt;M$37,10,IF('Indicator Data'!AB12&lt;M$36,0,10-(M$37-'Indicator Data'!AB12)/(M$37-M$36)*10)),1))</f>
        <v>8.9</v>
      </c>
      <c r="N10" s="165">
        <f>IF('Indicator Data'!AC12="No data","x",ROUND(IF('Indicator Data'!AC12&gt;N$37,10,IF('Indicator Data'!AC12&lt;N$36,0,10-(N$37-'Indicator Data'!AC12)/(N$37-N$36)*10)),1))</f>
        <v>10</v>
      </c>
      <c r="O10" s="165" t="str">
        <f>IF('Indicator Data'!AD12="No data","x",ROUND(IF('Indicator Data'!AD12&gt;O$37,10,IF('Indicator Data'!AD12&lt;O$36,0,10-(O$37-'Indicator Data'!AD12)/(O$37-O$36)*10)),1))</f>
        <v>x</v>
      </c>
      <c r="P10" s="70">
        <f t="shared" si="8"/>
        <v>9.5</v>
      </c>
      <c r="Q10" s="71">
        <f t="shared" si="9"/>
        <v>9.6</v>
      </c>
      <c r="R10" s="83">
        <f>IF(AND('Indicator Data'!AX12="No data",'Indicator Data'!AY12="No data"),0,SUM('Indicator Data'!AX12:AZ12)/1000)</f>
        <v>61.003</v>
      </c>
      <c r="S10" s="69">
        <f t="shared" si="10"/>
        <v>9.5</v>
      </c>
      <c r="T10" s="72">
        <f>R10*1000/'Indicator Data'!CD12</f>
        <v>5.6953242846861105E-3</v>
      </c>
      <c r="U10" s="69">
        <f t="shared" si="0"/>
        <v>4.9000000000000004</v>
      </c>
      <c r="V10" s="73">
        <f t="shared" si="11"/>
        <v>7.9</v>
      </c>
      <c r="W10" s="69">
        <f>IF('Indicator Data'!AL12="No data","x",ROUND(IF('Indicator Data'!AL12&gt;W$37,10,IF('Indicator Data'!AL12&lt;W$36,0,10-(W$37-'Indicator Data'!AL12)/(W$37-W$36)*10)),1))</f>
        <v>9.5</v>
      </c>
      <c r="X10" s="69">
        <f>IF('Indicator Data'!AK12="No data","x",ROUND(IF('Indicator Data'!AK12&gt;X$37,10,IF('Indicator Data'!AK12&lt;X$36,0,10-(X$37-'Indicator Data'!AK12)/(X$37-X$36)*10)),1))</f>
        <v>10</v>
      </c>
      <c r="Y10" s="69">
        <f>IF('Indicator Data'!AM12 ="No data","x",ROUND( IF('Indicator Data'!AM12 &gt;Y$37,10,IF('Indicator Data'!AM12 &lt;Y$36,0,10-(Y$37-'Indicator Data'!AM12)/(Y$37-Y$36)*10)),1))</f>
        <v>0.1</v>
      </c>
      <c r="Z10" s="70">
        <f t="shared" si="1"/>
        <v>8.4</v>
      </c>
      <c r="AA10" s="69">
        <f>IF('Indicator Data'!AE12="No data","x",ROUND(IF('Indicator Data'!AE12&gt;AA$37,10,IF('Indicator Data'!AE12&lt;AA$36,0,10-(AA$37-'Indicator Data'!AE12)/(AA$37-AA$36)*10)),1))</f>
        <v>10</v>
      </c>
      <c r="AB10" s="75">
        <f>IF('Indicator Data'!AF12="No data", "x", IF('Indicator Data'!AF12&gt;=40,10,IF(AND('Indicator Data'!AF12&gt;=30,'Indicator Data'!AF12&lt;40),8,(IF(AND('Indicator Data'!AF12&gt;=20,'Indicator Data'!AF12&lt;30),6,IF(AND('Indicator Data'!AF12&gt;=5,'Indicator Data'!AF12&lt;20),4,IF(AND('Indicator Data'!AF12&gt;0,'Indicator Data'!AF12&lt;5),2,0)))))))</f>
        <v>6</v>
      </c>
      <c r="AC10" s="75">
        <f>IF('Indicator Data'!AG12="No data", "x", IF('Indicator Data'!AG12&gt;=15,10,IF(AND('Indicator Data'!AG12&gt;=12,'Indicator Data'!AG12&lt;15),8,(IF(AND('Indicator Data'!AG12&gt;=9,'Indicator Data'!AG12&lt;12),6,IF(AND('Indicator Data'!AG12&gt;=5,'Indicator Data'!AG12&lt;9),4,IF(AND('Indicator Data'!AG12&gt;0,'Indicator Data'!AG12&lt;5),2,0)))))))</f>
        <v>10</v>
      </c>
      <c r="AD10" s="165">
        <f t="shared" si="12"/>
        <v>8</v>
      </c>
      <c r="AE10" s="70">
        <f t="shared" si="2"/>
        <v>9</v>
      </c>
      <c r="AF10" s="244">
        <f>IF('Indicator Data'!BA12="No data","x",ROUND( IF('Indicator Data'!BA12&gt;AF$37,10,IF('Indicator Data'!BA12&lt;AF$36,0,10-(AF$37-'Indicator Data'!BA12)/(AF$37-AF$36)*10)),1))</f>
        <v>1.6</v>
      </c>
      <c r="AG10" s="244">
        <f>IF('Indicator Data'!BB12="No data","x",ROUND( IF('Indicator Data'!BB12&gt;AG$37,10,IF('Indicator Data'!BB12&lt;AG$36,0,10-(AG$37-'Indicator Data'!BB12)/(AG$37-AG$36)*10)),1))</f>
        <v>2.2999999999999998</v>
      </c>
      <c r="AH10" s="70">
        <f t="shared" si="13"/>
        <v>2</v>
      </c>
      <c r="AI10" s="83">
        <f>('Indicator Data'!AW12+'Indicator Data'!AV12*0.5+'Indicator Data'!AU12*0.25)/1000</f>
        <v>3959.29225</v>
      </c>
      <c r="AJ10" s="69">
        <f t="shared" si="14"/>
        <v>10</v>
      </c>
      <c r="AK10" s="74">
        <f>AI10*1000/'Indicator Data'!CD12</f>
        <v>0.36964498961681408</v>
      </c>
      <c r="AL10" s="69">
        <f t="shared" si="15"/>
        <v>10</v>
      </c>
      <c r="AM10" s="70">
        <f t="shared" si="16"/>
        <v>10</v>
      </c>
      <c r="AN10" s="69">
        <f>IF('Indicator Data'!BC12="No data","x",ROUND(IF('Indicator Data'!BC12&lt;$AN$36,10,IF('Indicator Data'!BC12&gt;$AN$37,0,($AN$37-'Indicator Data'!BC12)/($AN$37-$AN$36)*10)),1))</f>
        <v>8.4</v>
      </c>
      <c r="AO10" s="75">
        <f>IF('Indicator Data'!BE12="No data", "x", IF('Indicator Data'!BE12&gt;=40,10,IF(AND('Indicator Data'!BE12&gt;=30,'Indicator Data'!BE12&lt;40),8,(IF(AND('Indicator Data'!BE12&gt;=20,'Indicator Data'!BE12&lt;30), 6, IF(AND('Indicator Data'!BE12&gt;=5,'Indicator Data'!BE12&lt;20),3,0))))))</f>
        <v>10</v>
      </c>
      <c r="AP10" s="75">
        <f>IF('Indicator Data'!BD12="No data", "x", IF('Indicator Data'!BD12&gt;=35,10,IF(AND('Indicator Data'!BD12&gt;=25,'Indicator Data'!BD12&lt;35),8,(IF(AND('Indicator Data'!BD12&gt;=15,'Indicator Data'!BD12&lt;25),6,IF(AND('Indicator Data'!BD12&gt;=5,'Indicator Data'!BD12&lt;15),4,IF(AND('Indicator Data'!BD12&gt;0,'Indicator Data'!BD12&lt;5),2,0)))))))</f>
        <v>10</v>
      </c>
      <c r="AQ10" s="69">
        <f t="shared" si="17"/>
        <v>10</v>
      </c>
      <c r="AR10" s="75">
        <f>IF('Indicator Data'!BF12="No data","x",ROUND(IF('Indicator Data'!BF12&gt;$AR$37,10,IF('Indicator Data'!BF12&lt;$AR$36,0,10-($AR$37-'Indicator Data'!BF12)/($AR$37-$AR$36)*10)),1))</f>
        <v>9.6999999999999993</v>
      </c>
      <c r="AS10" s="75">
        <f>IF('Indicator Data'!BG12="No data","x",ROUND(IF('Indicator Data'!BG12&gt;$AS$37,10,IF('Indicator Data'!BG12&lt;$AS$36,0,10-($AS$37-'Indicator Data'!BG12)/($AS$37-$AS$36)*10)),1))</f>
        <v>1.7</v>
      </c>
      <c r="AT10" s="69">
        <f t="shared" si="18"/>
        <v>8.1</v>
      </c>
      <c r="AU10" s="70">
        <f t="shared" si="19"/>
        <v>8.8000000000000007</v>
      </c>
      <c r="AV10" s="76">
        <f t="shared" si="20"/>
        <v>8.4</v>
      </c>
      <c r="AW10" s="77">
        <f t="shared" si="3"/>
        <v>8.1999999999999993</v>
      </c>
    </row>
    <row r="11" spans="1:49" s="3" customFormat="1" x14ac:dyDescent="0.25">
      <c r="A11" s="119" t="s">
        <v>40</v>
      </c>
      <c r="B11" s="102" t="s">
        <v>39</v>
      </c>
      <c r="C11" s="69">
        <f>ROUND(IF('Indicator Data'!X13="No data",IF((0.1233*LN('Indicator Data'!CC13)-0.4559)&gt;C$37,0,IF((0.1233*LN('Indicator Data'!CC13)-0.4559)&lt;C$36,10,(C$37-(0.1233*LN('Indicator Data'!CC13)-0.4559))/(C$37-C$36)*10)),IF('Indicator Data'!X13&gt;C$37,0,IF('Indicator Data'!X13&lt;C$36,10,(C$37-'Indicator Data'!X13)/(C$37-C$36)*10))),1)</f>
        <v>5.0999999999999996</v>
      </c>
      <c r="D11" s="198">
        <f>IF('Indicator Data'!Y13="No data","x", 'Indicator Data'!Y13+'Indicator Data'!Z13)</f>
        <v>12.8</v>
      </c>
      <c r="E11" s="165">
        <f t="shared" si="4"/>
        <v>2.6</v>
      </c>
      <c r="F11" s="165">
        <f>IF('Indicator Data'!AA13="No data","x",ROUND(IF('Indicator Data'!AA13&gt;F$37,10,IF('Indicator Data'!AA13&lt;F$36,0,10-(F$37-'Indicator Data'!AA13)/(F$37-F$36)*10)),1))</f>
        <v>3.3</v>
      </c>
      <c r="G11" s="165">
        <f t="shared" si="5"/>
        <v>3</v>
      </c>
      <c r="H11" s="70">
        <f t="shared" si="6"/>
        <v>4.0999999999999996</v>
      </c>
      <c r="I11" s="69">
        <f>IF('Indicator Data'!AR13="No data","x",ROUND(IF('Indicator Data'!AR13&gt;I$37,10,IF('Indicator Data'!AR13&lt;I$36,0,10-(I$37-'Indicator Data'!AR13)/(I$37-I$36)*10)),1))</f>
        <v>5.7</v>
      </c>
      <c r="J11" s="69">
        <f>IF('Indicator Data'!AS13="No data","x",ROUND(IF('Indicator Data'!AS13&gt;J$37,10,IF('Indicator Data'!AS13&lt;J$36,0,10-(J$37-'Indicator Data'!AS13)/(J$37-J$36)*10)),1))</f>
        <v>5.0999999999999996</v>
      </c>
      <c r="K11" s="165" t="str">
        <f>IF('Indicator Data'!AT13="No data","x",ROUND(IF('Indicator Data'!AT13&gt;K$37,10,IF('Indicator Data'!AT13&lt;K$36,0,10-(K$37-'Indicator Data'!AT13)/(K$37-K$36)*10)),1))</f>
        <v>x</v>
      </c>
      <c r="L11" s="70">
        <f t="shared" si="7"/>
        <v>5.4</v>
      </c>
      <c r="M11" s="165">
        <f>IF('Indicator Data'!AB13="No data","x",ROUND(IF('Indicator Data'!AB13&gt;M$37,10,IF('Indicator Data'!AB13&lt;M$36,0,10-(M$37-'Indicator Data'!AB13)/(M$37-M$36)*10)),1))</f>
        <v>3.5</v>
      </c>
      <c r="N11" s="165">
        <f>IF('Indicator Data'!AC13="No data","x",ROUND(IF('Indicator Data'!AC13&gt;N$37,10,IF('Indicator Data'!AC13&lt;N$36,0,10-(N$37-'Indicator Data'!AC13)/(N$37-N$36)*10)),1))</f>
        <v>10</v>
      </c>
      <c r="O11" s="165">
        <f>IF('Indicator Data'!AD13="No data","x",ROUND(IF('Indicator Data'!AD13&gt;O$37,10,IF('Indicator Data'!AD13&lt;O$36,0,10-(O$37-'Indicator Data'!AD13)/(O$37-O$36)*10)),1))</f>
        <v>5.9</v>
      </c>
      <c r="P11" s="70">
        <f t="shared" si="8"/>
        <v>7.6</v>
      </c>
      <c r="Q11" s="71">
        <f t="shared" si="9"/>
        <v>5.3</v>
      </c>
      <c r="R11" s="83">
        <f>IF(AND('Indicator Data'!AX13="No data",'Indicator Data'!AY13="No data"),0,SUM('Indicator Data'!AX13:AZ13)/1000)</f>
        <v>1.2E-2</v>
      </c>
      <c r="S11" s="69">
        <f t="shared" si="10"/>
        <v>0.2</v>
      </c>
      <c r="T11" s="72">
        <f>R11*1000/'Indicator Data'!CD13</f>
        <v>4.4021495696348523E-6</v>
      </c>
      <c r="U11" s="69">
        <f t="shared" si="0"/>
        <v>0</v>
      </c>
      <c r="V11" s="73">
        <f t="shared" si="11"/>
        <v>0.1</v>
      </c>
      <c r="W11" s="69">
        <f>IF('Indicator Data'!AL13="No data","x",ROUND(IF('Indicator Data'!AL13&gt;W$37,10,IF('Indicator Data'!AL13&lt;W$36,0,10-(W$37-'Indicator Data'!AL13)/(W$37-W$36)*10)),1))</f>
        <v>8</v>
      </c>
      <c r="X11" s="69">
        <f>IF('Indicator Data'!AK13="No data","x",ROUND(IF('Indicator Data'!AK13&gt;X$37,10,IF('Indicator Data'!AK13&lt;X$36,0,10-(X$37-'Indicator Data'!AK13)/(X$37-X$36)*10)),1))</f>
        <v>0.5</v>
      </c>
      <c r="Y11" s="69">
        <f>IF('Indicator Data'!AM13 ="No data","x",ROUND( IF('Indicator Data'!AM13 &gt;Y$37,10,IF('Indicator Data'!AM13 &lt;Y$36,0,10-(Y$37-'Indicator Data'!AM13)/(Y$37-Y$36)*10)),1))</f>
        <v>0.2</v>
      </c>
      <c r="Z11" s="70">
        <f t="shared" si="1"/>
        <v>4</v>
      </c>
      <c r="AA11" s="69">
        <f>IF('Indicator Data'!AE13="No data","x",ROUND(IF('Indicator Data'!AE13&gt;AA$37,10,IF('Indicator Data'!AE13&lt;AA$36,0,10-(AA$37-'Indicator Data'!AE13)/(AA$37-AA$36)*10)),1))</f>
        <v>4.5</v>
      </c>
      <c r="AB11" s="75">
        <f>IF('Indicator Data'!AF13="No data", "x", IF('Indicator Data'!AF13&gt;=40,10,IF(AND('Indicator Data'!AF13&gt;=30,'Indicator Data'!AF13&lt;40),8,(IF(AND('Indicator Data'!AF13&gt;=20,'Indicator Data'!AF13&lt;30),6,IF(AND('Indicator Data'!AF13&gt;=5,'Indicator Data'!AF13&lt;20),4,IF(AND('Indicator Data'!AF13&gt;0,'Indicator Data'!AF13&lt;5),2,0)))))))</f>
        <v>4</v>
      </c>
      <c r="AC11" s="75">
        <f>IF('Indicator Data'!AG13="No data", "x", IF('Indicator Data'!AG13&gt;=15,10,IF(AND('Indicator Data'!AG13&gt;=12,'Indicator Data'!AG13&lt;15),8,(IF(AND('Indicator Data'!AG13&gt;=9,'Indicator Data'!AG13&lt;12),6,IF(AND('Indicator Data'!AG13&gt;=5,'Indicator Data'!AG13&lt;9),4,IF(AND('Indicator Data'!AG13&gt;0,'Indicator Data'!AG13&lt;5),2,0)))))))</f>
        <v>6</v>
      </c>
      <c r="AD11" s="165">
        <f t="shared" si="12"/>
        <v>5</v>
      </c>
      <c r="AE11" s="70">
        <f t="shared" si="2"/>
        <v>4.8</v>
      </c>
      <c r="AF11" s="244">
        <f>IF('Indicator Data'!BA13="No data","x",ROUND( IF('Indicator Data'!BA13&gt;AF$37,10,IF('Indicator Data'!BA13&lt;AF$36,0,10-(AF$37-'Indicator Data'!BA13)/(AF$37-AF$36)*10)),1))</f>
        <v>5.0999999999999996</v>
      </c>
      <c r="AG11" s="244">
        <f>IF('Indicator Data'!BB13="No data","x",ROUND( IF('Indicator Data'!BB13&gt;AG$37,10,IF('Indicator Data'!BB13&lt;AG$36,0,10-(AG$37-'Indicator Data'!BB13)/(AG$37-AG$36)*10)),1))</f>
        <v>4.4000000000000004</v>
      </c>
      <c r="AH11" s="70">
        <f t="shared" si="13"/>
        <v>4.8</v>
      </c>
      <c r="AI11" s="83">
        <f>('Indicator Data'!AW13+'Indicator Data'!AV13*0.5+'Indicator Data'!AU13*0.25)/1000</f>
        <v>22.88625</v>
      </c>
      <c r="AJ11" s="69">
        <f t="shared" si="14"/>
        <v>4.5</v>
      </c>
      <c r="AK11" s="74">
        <f>AI11*1000/'Indicator Data'!CD13</f>
        <v>8.3957246323379704E-3</v>
      </c>
      <c r="AL11" s="69">
        <f t="shared" si="15"/>
        <v>1.1000000000000001</v>
      </c>
      <c r="AM11" s="70">
        <f t="shared" si="16"/>
        <v>3</v>
      </c>
      <c r="AN11" s="69">
        <f>IF('Indicator Data'!BC13="No data","x",ROUND(IF('Indicator Data'!BC13&lt;$AN$36,10,IF('Indicator Data'!BC13&gt;$AN$37,0,($AN$37-'Indicator Data'!BC13)/($AN$37-$AN$36)*10)),1))</f>
        <v>4.3</v>
      </c>
      <c r="AO11" s="75">
        <f>IF('Indicator Data'!BE13="No data", "x", IF('Indicator Data'!BE13&gt;=40,10,IF(AND('Indicator Data'!BE13&gt;=30,'Indicator Data'!BE13&lt;40),8,(IF(AND('Indicator Data'!BE13&gt;=20,'Indicator Data'!BE13&lt;30), 6, IF(AND('Indicator Data'!BE13&gt;=5,'Indicator Data'!BE13&lt;20),3,0))))))</f>
        <v>6</v>
      </c>
      <c r="AP11" s="75">
        <f>IF('Indicator Data'!BD13="No data", "x", IF('Indicator Data'!BD13&gt;=35,10,IF(AND('Indicator Data'!BD13&gt;=25,'Indicator Data'!BD13&lt;35),8,(IF(AND('Indicator Data'!BD13&gt;=15,'Indicator Data'!BD13&lt;25),6,IF(AND('Indicator Data'!BD13&gt;=5,'Indicator Data'!BD13&lt;15),4,IF(AND('Indicator Data'!BD13&gt;0,'Indicator Data'!BD13&lt;5),2,0)))))))</f>
        <v>4</v>
      </c>
      <c r="AQ11" s="69">
        <f t="shared" si="17"/>
        <v>5</v>
      </c>
      <c r="AR11" s="75">
        <f>IF('Indicator Data'!BF13="No data","x",ROUND(IF('Indicator Data'!BF13&gt;$AR$37,10,IF('Indicator Data'!BF13&lt;$AR$36,0,10-($AR$37-'Indicator Data'!BF13)/($AR$37-$AR$36)*10)),1))</f>
        <v>4.4000000000000004</v>
      </c>
      <c r="AS11" s="75">
        <f>IF('Indicator Data'!BG13="No data","x",ROUND(IF('Indicator Data'!BG13&gt;$AS$37,10,IF('Indicator Data'!BG13&lt;$AS$36,0,10-($AS$37-'Indicator Data'!BG13)/($AS$37-$AS$36)*10)),1))</f>
        <v>3.5</v>
      </c>
      <c r="AT11" s="69">
        <f t="shared" si="18"/>
        <v>4.2</v>
      </c>
      <c r="AU11" s="70">
        <f t="shared" si="19"/>
        <v>4.5</v>
      </c>
      <c r="AV11" s="76">
        <f t="shared" si="20"/>
        <v>4.3</v>
      </c>
      <c r="AW11" s="77">
        <f t="shared" si="3"/>
        <v>2.5</v>
      </c>
    </row>
    <row r="12" spans="1:49" s="3" customFormat="1" x14ac:dyDescent="0.25">
      <c r="A12" s="119" t="s">
        <v>52</v>
      </c>
      <c r="B12" s="102" t="s">
        <v>51</v>
      </c>
      <c r="C12" s="69">
        <f>ROUND(IF('Indicator Data'!X14="No data",IF((0.1233*LN('Indicator Data'!CC14)-0.4559)&gt;C$37,0,IF((0.1233*LN('Indicator Data'!CC14)-0.4559)&lt;C$36,10,(C$37-(0.1233*LN('Indicator Data'!CC14)-0.4559))/(C$37-C$36)*10)),IF('Indicator Data'!X14&gt;C$37,0,IF('Indicator Data'!X14&lt;C$36,10,(C$37-'Indicator Data'!X14)/(C$37-C$36)*10))),1)</f>
        <v>4.4000000000000004</v>
      </c>
      <c r="D12" s="198" t="str">
        <f>IF('Indicator Data'!Y14="No data","x", 'Indicator Data'!Y14+'Indicator Data'!Z14)</f>
        <v>x</v>
      </c>
      <c r="E12" s="165" t="str">
        <f t="shared" si="4"/>
        <v>x</v>
      </c>
      <c r="F12" s="165">
        <f>IF('Indicator Data'!AA14="No data","x",ROUND(IF('Indicator Data'!AA14&gt;F$37,10,IF('Indicator Data'!AA14&lt;F$36,0,10-(F$37-'Indicator Data'!AA14)/(F$37-F$36)*10)),1))</f>
        <v>3.6</v>
      </c>
      <c r="G12" s="165">
        <f t="shared" si="5"/>
        <v>3.6</v>
      </c>
      <c r="H12" s="70">
        <f t="shared" si="6"/>
        <v>4</v>
      </c>
      <c r="I12" s="69" t="str">
        <f>IF('Indicator Data'!AR14="No data","x",ROUND(IF('Indicator Data'!AR14&gt;I$37,10,IF('Indicator Data'!AR14&lt;I$36,0,10-(I$37-'Indicator Data'!AR14)/(I$37-I$36)*10)),1))</f>
        <v>x</v>
      </c>
      <c r="J12" s="69">
        <f>IF('Indicator Data'!AS14="No data","x",ROUND(IF('Indicator Data'!AS14&gt;J$37,10,IF('Indicator Data'!AS14&lt;J$36,0,10-(J$37-'Indicator Data'!AS14)/(J$37-J$36)*10)),1))</f>
        <v>3.3</v>
      </c>
      <c r="K12" s="165" t="str">
        <f>IF('Indicator Data'!AT14="No data","x",ROUND(IF('Indicator Data'!AT14&gt;K$37,10,IF('Indicator Data'!AT14&lt;K$36,0,10-(K$37-'Indicator Data'!AT14)/(K$37-K$36)*10)),1))</f>
        <v>x</v>
      </c>
      <c r="L12" s="70">
        <f t="shared" si="7"/>
        <v>3.3</v>
      </c>
      <c r="M12" s="165" t="str">
        <f>IF('Indicator Data'!AB14="No data","x",ROUND(IF('Indicator Data'!AB14&gt;M$37,10,IF('Indicator Data'!AB14&lt;M$36,0,10-(M$37-'Indicator Data'!AB14)/(M$37-M$36)*10)),1))</f>
        <v>x</v>
      </c>
      <c r="N12" s="165">
        <f>IF('Indicator Data'!AC14="No data","x",ROUND(IF('Indicator Data'!AC14&gt;N$37,10,IF('Indicator Data'!AC14&lt;N$36,0,10-(N$37-'Indicator Data'!AC14)/(N$37-N$36)*10)),1))</f>
        <v>6</v>
      </c>
      <c r="O12" s="165" t="str">
        <f>IF('Indicator Data'!AD14="No data","x",ROUND(IF('Indicator Data'!AD14&gt;O$37,10,IF('Indicator Data'!AD14&lt;O$36,0,10-(O$37-'Indicator Data'!AD14)/(O$37-O$36)*10)),1))</f>
        <v>x</v>
      </c>
      <c r="P12" s="70">
        <f t="shared" si="8"/>
        <v>6</v>
      </c>
      <c r="Q12" s="71">
        <f t="shared" si="9"/>
        <v>4.3</v>
      </c>
      <c r="R12" s="83">
        <f>IF(AND('Indicator Data'!AX14="No data",'Indicator Data'!AY14="No data"),0,SUM('Indicator Data'!AX14:AZ14)/1000)</f>
        <v>0</v>
      </c>
      <c r="S12" s="69">
        <f t="shared" si="10"/>
        <v>0</v>
      </c>
      <c r="T12" s="72">
        <f>R12*1000/'Indicator Data'!CD14</f>
        <v>0</v>
      </c>
      <c r="U12" s="69">
        <f t="shared" si="0"/>
        <v>0</v>
      </c>
      <c r="V12" s="73">
        <f t="shared" si="11"/>
        <v>0</v>
      </c>
      <c r="W12" s="69" t="str">
        <f>IF('Indicator Data'!AL14="No data","x",ROUND(IF('Indicator Data'!AL14&gt;W$37,10,IF('Indicator Data'!AL14&lt;W$36,0,10-(W$37-'Indicator Data'!AL14)/(W$37-W$36)*10)),1))</f>
        <v>x</v>
      </c>
      <c r="X12" s="69">
        <f>IF('Indicator Data'!AK14="No data","x",ROUND(IF('Indicator Data'!AK14&gt;X$37,10,IF('Indicator Data'!AK14&lt;X$36,0,10-(X$37-'Indicator Data'!AK14)/(X$37-X$36)*10)),1))</f>
        <v>0.7</v>
      </c>
      <c r="Y12" s="69">
        <f>IF('Indicator Data'!AM14 ="No data","x",ROUND( IF('Indicator Data'!AM14 &gt;Y$37,10,IF('Indicator Data'!AM14 &lt;Y$36,0,10-(Y$37-'Indicator Data'!AM14)/(Y$37-Y$36)*10)),1))</f>
        <v>0.5</v>
      </c>
      <c r="Z12" s="70">
        <f t="shared" si="1"/>
        <v>0.5</v>
      </c>
      <c r="AA12" s="69">
        <f>IF('Indicator Data'!AE14="No data","x",ROUND(IF('Indicator Data'!AE14&gt;AA$37,10,IF('Indicator Data'!AE14&lt;AA$36,0,10-(AA$37-'Indicator Data'!AE14)/(AA$37-AA$36)*10)),1))</f>
        <v>3</v>
      </c>
      <c r="AB12" s="75" t="str">
        <f>IF('Indicator Data'!AF14="No data", "x", IF('Indicator Data'!AF14&gt;=40,10,IF(AND('Indicator Data'!AF14&gt;=30,'Indicator Data'!AF14&lt;40),8,(IF(AND('Indicator Data'!AF14&gt;=20,'Indicator Data'!AF14&lt;30),6,IF(AND('Indicator Data'!AF14&gt;=5,'Indicator Data'!AF14&lt;20),4,IF(AND('Indicator Data'!AF14&gt;0,'Indicator Data'!AF14&lt;5),2,0)))))))</f>
        <v>x</v>
      </c>
      <c r="AC12" s="75">
        <f>IF('Indicator Data'!AG14="No data", "x", IF('Indicator Data'!AG14&gt;=15,10,IF(AND('Indicator Data'!AG14&gt;=12,'Indicator Data'!AG14&lt;15),8,(IF(AND('Indicator Data'!AG14&gt;=9,'Indicator Data'!AG14&lt;12),6,IF(AND('Indicator Data'!AG14&gt;=5,'Indicator Data'!AG14&lt;9),4,IF(AND('Indicator Data'!AG14&gt;0,'Indicator Data'!AG14&lt;5),2,0)))))))</f>
        <v>6</v>
      </c>
      <c r="AD12" s="165">
        <f t="shared" si="12"/>
        <v>6</v>
      </c>
      <c r="AE12" s="70">
        <f t="shared" si="2"/>
        <v>4.5</v>
      </c>
      <c r="AF12" s="244" t="str">
        <f>IF('Indicator Data'!BA14="No data","x",ROUND( IF('Indicator Data'!BA14&gt;AF$37,10,IF('Indicator Data'!BA14&lt;AF$36,0,10-(AF$37-'Indicator Data'!BA14)/(AF$37-AF$36)*10)),1))</f>
        <v>x</v>
      </c>
      <c r="AG12" s="244" t="str">
        <f>IF('Indicator Data'!BB14="No data","x",ROUND( IF('Indicator Data'!BB14&gt;AG$37,10,IF('Indicator Data'!BB14&lt;AG$36,0,10-(AG$37-'Indicator Data'!BB14)/(AG$37-AG$36)*10)),1))</f>
        <v>x</v>
      </c>
      <c r="AH12" s="70" t="str">
        <f t="shared" si="13"/>
        <v>x</v>
      </c>
      <c r="AI12" s="83">
        <f>('Indicator Data'!AW14+'Indicator Data'!AV14*0.5+'Indicator Data'!AU14*0.25)/1000</f>
        <v>0</v>
      </c>
      <c r="AJ12" s="69">
        <f t="shared" si="14"/>
        <v>0</v>
      </c>
      <c r="AK12" s="74">
        <f>AI12*1000/'Indicator Data'!CD14</f>
        <v>0</v>
      </c>
      <c r="AL12" s="69">
        <f t="shared" si="15"/>
        <v>0</v>
      </c>
      <c r="AM12" s="70">
        <f t="shared" si="16"/>
        <v>0</v>
      </c>
      <c r="AN12" s="69">
        <f>IF('Indicator Data'!BC14="No data","x",ROUND(IF('Indicator Data'!BC14&lt;$AN$36,10,IF('Indicator Data'!BC14&gt;$AN$37,0,($AN$37-'Indicator Data'!BC14)/($AN$37-$AN$36)*10)),1))</f>
        <v>4.7</v>
      </c>
      <c r="AO12" s="75" t="str">
        <f>IF('Indicator Data'!BE14="No data", "x", IF('Indicator Data'!BE14&gt;=40,10,IF(AND('Indicator Data'!BE14&gt;=30,'Indicator Data'!BE14&lt;40),8,(IF(AND('Indicator Data'!BE14&gt;=20,'Indicator Data'!BE14&lt;30), 6, IF(AND('Indicator Data'!BE14&gt;=5,'Indicator Data'!BE14&lt;20),3,0))))))</f>
        <v>x</v>
      </c>
      <c r="AP12" s="75">
        <f>IF('Indicator Data'!BD14="No data", "x", IF('Indicator Data'!BD14&gt;=35,10,IF(AND('Indicator Data'!BD14&gt;=25,'Indicator Data'!BD14&lt;35),8,(IF(AND('Indicator Data'!BD14&gt;=15,'Indicator Data'!BD14&lt;25),6,IF(AND('Indicator Data'!BD14&gt;=5,'Indicator Data'!BD14&lt;15),4,IF(AND('Indicator Data'!BD14&gt;0,'Indicator Data'!BD14&lt;5),2,0)))))))</f>
        <v>4</v>
      </c>
      <c r="AQ12" s="69">
        <f t="shared" si="17"/>
        <v>4</v>
      </c>
      <c r="AR12" s="75">
        <f>IF('Indicator Data'!BF14="No data","x",ROUND(IF('Indicator Data'!BF14&gt;$AR$37,10,IF('Indicator Data'!BF14&lt;$AR$36,0,10-($AR$37-'Indicator Data'!BF14)/($AR$37-$AR$36)*10)),1))</f>
        <v>2.1</v>
      </c>
      <c r="AS12" s="75" t="str">
        <f>IF('Indicator Data'!BG14="No data","x",ROUND(IF('Indicator Data'!BG14&gt;$AS$37,10,IF('Indicator Data'!BG14&lt;$AS$36,0,10-($AS$37-'Indicator Data'!BG14)/($AS$37-$AS$36)*10)),1))</f>
        <v>x</v>
      </c>
      <c r="AT12" s="69">
        <f t="shared" si="18"/>
        <v>2.1</v>
      </c>
      <c r="AU12" s="70">
        <f t="shared" si="19"/>
        <v>3.6</v>
      </c>
      <c r="AV12" s="76">
        <f t="shared" si="20"/>
        <v>2.4</v>
      </c>
      <c r="AW12" s="77">
        <f t="shared" si="3"/>
        <v>1.3</v>
      </c>
    </row>
    <row r="13" spans="1:49" s="3" customFormat="1" x14ac:dyDescent="0.25">
      <c r="A13" s="119" t="s">
        <v>54</v>
      </c>
      <c r="B13" s="102" t="s">
        <v>53</v>
      </c>
      <c r="C13" s="69">
        <f>ROUND(IF('Indicator Data'!X15="No data",IF((0.1233*LN('Indicator Data'!CC15)-0.4559)&gt;C$37,0,IF((0.1233*LN('Indicator Data'!CC15)-0.4559)&lt;C$36,10,(C$37-(0.1233*LN('Indicator Data'!CC15)-0.4559))/(C$37-C$36)*10)),IF('Indicator Data'!X15&gt;C$37,0,IF('Indicator Data'!X15&lt;C$36,10,(C$37-'Indicator Data'!X15)/(C$37-C$36)*10))),1)</f>
        <v>4.9000000000000004</v>
      </c>
      <c r="D13" s="198">
        <f>IF('Indicator Data'!Y15="No data","x", 'Indicator Data'!Y15+'Indicator Data'!Z15)</f>
        <v>1.7000000000000002</v>
      </c>
      <c r="E13" s="165">
        <f t="shared" si="4"/>
        <v>0.3</v>
      </c>
      <c r="F13" s="165">
        <f>IF('Indicator Data'!AA15="No data","x",ROUND(IF('Indicator Data'!AA15&gt;F$37,10,IF('Indicator Data'!AA15&lt;F$36,0,10-(F$37-'Indicator Data'!AA15)/(F$37-F$36)*10)),1))</f>
        <v>4.8</v>
      </c>
      <c r="G13" s="165">
        <f t="shared" si="5"/>
        <v>2.6</v>
      </c>
      <c r="H13" s="70">
        <f t="shared" si="6"/>
        <v>3.8</v>
      </c>
      <c r="I13" s="69" t="str">
        <f>IF('Indicator Data'!AR15="No data","x",ROUND(IF('Indicator Data'!AR15&gt;I$37,10,IF('Indicator Data'!AR15&lt;I$36,0,10-(I$37-'Indicator Data'!AR15)/(I$37-I$36)*10)),1))</f>
        <v>x</v>
      </c>
      <c r="J13" s="69">
        <f>IF('Indicator Data'!AS15="No data","x",ROUND(IF('Indicator Data'!AS15&gt;J$37,10,IF('Indicator Data'!AS15&lt;J$36,0,10-(J$37-'Indicator Data'!AS15)/(J$37-J$36)*10)),1))</f>
        <v>4.3</v>
      </c>
      <c r="K13" s="165" t="str">
        <f>IF('Indicator Data'!AT15="No data","x",ROUND(IF('Indicator Data'!AT15&gt;K$37,10,IF('Indicator Data'!AT15&lt;K$36,0,10-(K$37-'Indicator Data'!AT15)/(K$37-K$36)*10)),1))</f>
        <v>x</v>
      </c>
      <c r="L13" s="70">
        <f t="shared" si="7"/>
        <v>4.3</v>
      </c>
      <c r="M13" s="165">
        <f>IF('Indicator Data'!AB15="No data","x",ROUND(IF('Indicator Data'!AB15&gt;M$37,10,IF('Indicator Data'!AB15&lt;M$36,0,10-(M$37-'Indicator Data'!AB15)/(M$37-M$36)*10)),1))</f>
        <v>2.9</v>
      </c>
      <c r="N13" s="165">
        <f>IF('Indicator Data'!AC15="No data","x",ROUND(IF('Indicator Data'!AC15&gt;N$37,10,IF('Indicator Data'!AC15&lt;N$36,0,10-(N$37-'Indicator Data'!AC15)/(N$37-N$36)*10)),1))</f>
        <v>2.1</v>
      </c>
      <c r="O13" s="165" t="str">
        <f>IF('Indicator Data'!AD15="No data","x",ROUND(IF('Indicator Data'!AD15&gt;O$37,10,IF('Indicator Data'!AD15&lt;O$36,0,10-(O$37-'Indicator Data'!AD15)/(O$37-O$36)*10)),1))</f>
        <v>x</v>
      </c>
      <c r="P13" s="70">
        <f t="shared" si="8"/>
        <v>2.5</v>
      </c>
      <c r="Q13" s="71">
        <f t="shared" si="9"/>
        <v>3.6</v>
      </c>
      <c r="R13" s="83">
        <f>IF(AND('Indicator Data'!AX15="No data",'Indicator Data'!AY15="No data"),0,SUM('Indicator Data'!AX15:AZ15)/1000)</f>
        <v>1E-3</v>
      </c>
      <c r="S13" s="69">
        <f t="shared" si="10"/>
        <v>0</v>
      </c>
      <c r="T13" s="72">
        <f>R13*1000/'Indicator Data'!CD15</f>
        <v>5.4054346239709402E-6</v>
      </c>
      <c r="U13" s="69">
        <f t="shared" si="0"/>
        <v>0</v>
      </c>
      <c r="V13" s="73">
        <f t="shared" si="11"/>
        <v>0</v>
      </c>
      <c r="W13" s="69" t="str">
        <f>IF('Indicator Data'!AL15="No data","x",ROUND(IF('Indicator Data'!AL15&gt;W$37,10,IF('Indicator Data'!AL15&lt;W$36,0,10-(W$37-'Indicator Data'!AL15)/(W$37-W$36)*10)),1))</f>
        <v>x</v>
      </c>
      <c r="X13" s="69">
        <f>IF('Indicator Data'!AK15="No data","x",ROUND(IF('Indicator Data'!AK15&gt;X$37,10,IF('Indicator Data'!AK15&lt;X$36,0,10-(X$37-'Indicator Data'!AK15)/(X$37-X$36)*10)),1))</f>
        <v>0.9</v>
      </c>
      <c r="Y13" s="69">
        <f>IF('Indicator Data'!AM15 ="No data","x",ROUND( IF('Indicator Data'!AM15 &gt;Y$37,10,IF('Indicator Data'!AM15 &lt;Y$36,0,10-(Y$37-'Indicator Data'!AM15)/(Y$37-Y$36)*10)),1))</f>
        <v>0.8</v>
      </c>
      <c r="Z13" s="70">
        <f t="shared" si="1"/>
        <v>0.8</v>
      </c>
      <c r="AA13" s="69">
        <f>IF('Indicator Data'!AE15="No data","x",ROUND(IF('Indicator Data'!AE15&gt;AA$37,10,IF('Indicator Data'!AE15&lt;AA$36,0,10-(AA$37-'Indicator Data'!AE15)/(AA$37-AA$36)*10)),1))</f>
        <v>4.0999999999999996</v>
      </c>
      <c r="AB13" s="75">
        <f>IF('Indicator Data'!AF15="No data", "x", IF('Indicator Data'!AF15&gt;=40,10,IF(AND('Indicator Data'!AF15&gt;=30,'Indicator Data'!AF15&lt;40),8,(IF(AND('Indicator Data'!AF15&gt;=20,'Indicator Data'!AF15&lt;30),6,IF(AND('Indicator Data'!AF15&gt;=5,'Indicator Data'!AF15&lt;20),4,IF(AND('Indicator Data'!AF15&gt;0,'Indicator Data'!AF15&lt;5),2,0)))))))</f>
        <v>2</v>
      </c>
      <c r="AC13" s="75">
        <f>IF('Indicator Data'!AG15="No data", "x", IF('Indicator Data'!AG15&gt;=15,10,IF(AND('Indicator Data'!AG15&gt;=12,'Indicator Data'!AG15&lt;15),8,(IF(AND('Indicator Data'!AG15&gt;=9,'Indicator Data'!AG15&lt;12),6,IF(AND('Indicator Data'!AG15&gt;=5,'Indicator Data'!AG15&lt;9),4,IF(AND('Indicator Data'!AG15&gt;0,'Indicator Data'!AG15&lt;5),2,0)))))))</f>
        <v>6</v>
      </c>
      <c r="AD13" s="165">
        <f t="shared" si="12"/>
        <v>4</v>
      </c>
      <c r="AE13" s="70">
        <f t="shared" si="2"/>
        <v>4.0999999999999996</v>
      </c>
      <c r="AF13" s="244">
        <f>IF('Indicator Data'!BA15="No data","x",ROUND( IF('Indicator Data'!BA15&gt;AF$37,10,IF('Indicator Data'!BA15&lt;AF$36,0,10-(AF$37-'Indicator Data'!BA15)/(AF$37-AF$36)*10)),1))</f>
        <v>4.0999999999999996</v>
      </c>
      <c r="AG13" s="244">
        <f>IF('Indicator Data'!BB15="No data","x",ROUND( IF('Indicator Data'!BB15&gt;AG$37,10,IF('Indicator Data'!BB15&lt;AG$36,0,10-(AG$37-'Indicator Data'!BB15)/(AG$37-AG$36)*10)),1))</f>
        <v>4.2</v>
      </c>
      <c r="AH13" s="70">
        <f t="shared" si="13"/>
        <v>4.2</v>
      </c>
      <c r="AI13" s="83">
        <f>('Indicator Data'!AW15+'Indicator Data'!AV15*0.5+'Indicator Data'!AU15*0.25)/1000</f>
        <v>0</v>
      </c>
      <c r="AJ13" s="69">
        <f t="shared" si="14"/>
        <v>0</v>
      </c>
      <c r="AK13" s="74">
        <f>AI13*1000/'Indicator Data'!CD15</f>
        <v>0</v>
      </c>
      <c r="AL13" s="69">
        <f t="shared" si="15"/>
        <v>0</v>
      </c>
      <c r="AM13" s="70">
        <f t="shared" si="16"/>
        <v>0</v>
      </c>
      <c r="AN13" s="69">
        <f>IF('Indicator Data'!BC15="No data","x",ROUND(IF('Indicator Data'!BC15&lt;$AN$36,10,IF('Indicator Data'!BC15&gt;$AN$37,0,($AN$37-'Indicator Data'!BC15)/($AN$37-$AN$36)*10)),1))</f>
        <v>4.7</v>
      </c>
      <c r="AO13" s="75">
        <f>IF('Indicator Data'!BE15="No data", "x", IF('Indicator Data'!BE15&gt;=40,10,IF(AND('Indicator Data'!BE15&gt;=30,'Indicator Data'!BE15&lt;40),8,(IF(AND('Indicator Data'!BE15&gt;=20,'Indicator Data'!BE15&lt;30), 6, IF(AND('Indicator Data'!BE15&gt;=5,'Indicator Data'!BE15&lt;20),3,0))))))</f>
        <v>8</v>
      </c>
      <c r="AP13" s="75">
        <f>IF('Indicator Data'!BD15="No data", "x", IF('Indicator Data'!BD15&gt;=35,10,IF(AND('Indicator Data'!BD15&gt;=25,'Indicator Data'!BD15&lt;35),8,(IF(AND('Indicator Data'!BD15&gt;=15,'Indicator Data'!BD15&lt;25),6,IF(AND('Indicator Data'!BD15&gt;=5,'Indicator Data'!BD15&lt;15),4,IF(AND('Indicator Data'!BD15&gt;0,'Indicator Data'!BD15&lt;5),2,0)))))))</f>
        <v>4</v>
      </c>
      <c r="AQ13" s="69">
        <f t="shared" si="17"/>
        <v>6</v>
      </c>
      <c r="AR13" s="75">
        <f>IF('Indicator Data'!BF15="No data","x",ROUND(IF('Indicator Data'!BF15&gt;$AR$37,10,IF('Indicator Data'!BF15&lt;$AR$36,0,10-($AR$37-'Indicator Data'!BF15)/($AR$37-$AR$36)*10)),1))</f>
        <v>2.7</v>
      </c>
      <c r="AS13" s="75">
        <f>IF('Indicator Data'!BG15="No data","x",ROUND(IF('Indicator Data'!BG15&gt;$AS$37,10,IF('Indicator Data'!BG15&lt;$AS$36,0,10-($AS$37-'Indicator Data'!BG15)/($AS$37-$AS$36)*10)),1))</f>
        <v>6.2</v>
      </c>
      <c r="AT13" s="69">
        <f t="shared" si="18"/>
        <v>3.4</v>
      </c>
      <c r="AU13" s="70">
        <f t="shared" si="19"/>
        <v>4.7</v>
      </c>
      <c r="AV13" s="76">
        <f t="shared" si="20"/>
        <v>3</v>
      </c>
      <c r="AW13" s="77">
        <f t="shared" si="3"/>
        <v>1.6</v>
      </c>
    </row>
    <row r="14" spans="1:49" s="3" customFormat="1" x14ac:dyDescent="0.25">
      <c r="A14" s="119" t="s">
        <v>56</v>
      </c>
      <c r="B14" s="102" t="s">
        <v>55</v>
      </c>
      <c r="C14" s="69">
        <f>ROUND(IF('Indicator Data'!X16="No data",IF((0.1233*LN('Indicator Data'!CC16)-0.4559)&gt;C$37,0,IF((0.1233*LN('Indicator Data'!CC16)-0.4559)&lt;C$36,10,(C$37-(0.1233*LN('Indicator Data'!CC16)-0.4559))/(C$37-C$36)*10)),IF('Indicator Data'!X16&gt;C$37,0,IF('Indicator Data'!X16&lt;C$36,10,(C$37-'Indicator Data'!X16)/(C$37-C$36)*10))),1)</f>
        <v>5.0999999999999996</v>
      </c>
      <c r="D14" s="198" t="str">
        <f>IF('Indicator Data'!Y16="No data","x", 'Indicator Data'!Y16+'Indicator Data'!Z16)</f>
        <v>x</v>
      </c>
      <c r="E14" s="165" t="str">
        <f t="shared" si="4"/>
        <v>x</v>
      </c>
      <c r="F14" s="165">
        <f>IF('Indicator Data'!AA16="No data","x",ROUND(IF('Indicator Data'!AA16&gt;F$37,10,IF('Indicator Data'!AA16&lt;F$36,0,10-(F$37-'Indicator Data'!AA16)/(F$37-F$36)*10)),1))</f>
        <v>6.3</v>
      </c>
      <c r="G14" s="165">
        <f t="shared" si="5"/>
        <v>6.3</v>
      </c>
      <c r="H14" s="70">
        <f t="shared" si="6"/>
        <v>5.7</v>
      </c>
      <c r="I14" s="69" t="str">
        <f>IF('Indicator Data'!AR16="No data","x",ROUND(IF('Indicator Data'!AR16&gt;I$37,10,IF('Indicator Data'!AR16&lt;I$36,0,10-(I$37-'Indicator Data'!AR16)/(I$37-I$36)*10)),1))</f>
        <v>x</v>
      </c>
      <c r="J14" s="69">
        <f>IF('Indicator Data'!AS16="No data","x",ROUND(IF('Indicator Data'!AS16&gt;J$37,10,IF('Indicator Data'!AS16&lt;J$36,0,10-(J$37-'Indicator Data'!AS16)/(J$37-J$36)*10)),1))</f>
        <v>3.8</v>
      </c>
      <c r="K14" s="165" t="str">
        <f>IF('Indicator Data'!AT16="No data","x",ROUND(IF('Indicator Data'!AT16&gt;K$37,10,IF('Indicator Data'!AT16&lt;K$36,0,10-(K$37-'Indicator Data'!AT16)/(K$37-K$36)*10)),1))</f>
        <v>x</v>
      </c>
      <c r="L14" s="70">
        <f t="shared" si="7"/>
        <v>3.8</v>
      </c>
      <c r="M14" s="165">
        <f>IF('Indicator Data'!AB16="No data","x",ROUND(IF('Indicator Data'!AB16&gt;M$37,10,IF('Indicator Data'!AB16&lt;M$36,0,10-(M$37-'Indicator Data'!AB16)/(M$37-M$36)*10)),1))</f>
        <v>2.7</v>
      </c>
      <c r="N14" s="165">
        <f>IF('Indicator Data'!AC16="No data","x",ROUND(IF('Indicator Data'!AC16&gt;N$37,10,IF('Indicator Data'!AC16&lt;N$36,0,10-(N$37-'Indicator Data'!AC16)/(N$37-N$36)*10)),1))</f>
        <v>4.5</v>
      </c>
      <c r="O14" s="165" t="str">
        <f>IF('Indicator Data'!AD16="No data","x",ROUND(IF('Indicator Data'!AD16&gt;O$37,10,IF('Indicator Data'!AD16&lt;O$36,0,10-(O$37-'Indicator Data'!AD16)/(O$37-O$36)*10)),1))</f>
        <v>x</v>
      </c>
      <c r="P14" s="70">
        <f t="shared" si="8"/>
        <v>3.7</v>
      </c>
      <c r="Q14" s="71">
        <f t="shared" si="9"/>
        <v>4.7</v>
      </c>
      <c r="R14" s="83">
        <f>IF(AND('Indicator Data'!AX16="No data",'Indicator Data'!AY16="No data"),0,SUM('Indicator Data'!AX16:AZ16)/1000)</f>
        <v>0</v>
      </c>
      <c r="S14" s="69">
        <f t="shared" si="10"/>
        <v>0</v>
      </c>
      <c r="T14" s="72">
        <f>R14*1000/'Indicator Data'!CD16</f>
        <v>0</v>
      </c>
      <c r="U14" s="69">
        <f t="shared" si="0"/>
        <v>0</v>
      </c>
      <c r="V14" s="73">
        <f t="shared" si="11"/>
        <v>0</v>
      </c>
      <c r="W14" s="69" t="str">
        <f>IF('Indicator Data'!AL16="No data","x",ROUND(IF('Indicator Data'!AL16&gt;W$37,10,IF('Indicator Data'!AL16&lt;W$36,0,10-(W$37-'Indicator Data'!AL16)/(W$37-W$36)*10)),1))</f>
        <v>x</v>
      </c>
      <c r="X14" s="69">
        <f>IF('Indicator Data'!AK16="No data","x",ROUND(IF('Indicator Data'!AK16&gt;X$37,10,IF('Indicator Data'!AK16&lt;X$36,0,10-(X$37-'Indicator Data'!AK16)/(X$37-X$36)*10)),1))</f>
        <v>2.4</v>
      </c>
      <c r="Y14" s="69">
        <f>IF('Indicator Data'!AM16 ="No data","x",ROUND( IF('Indicator Data'!AM16 &gt;Y$37,10,IF('Indicator Data'!AM16 &lt;Y$36,0,10-(Y$37-'Indicator Data'!AM16)/(Y$37-Y$36)*10)),1))</f>
        <v>0.6</v>
      </c>
      <c r="Z14" s="70">
        <f t="shared" si="1"/>
        <v>0.6</v>
      </c>
      <c r="AA14" s="69">
        <f>IF('Indicator Data'!AE16="No data","x",ROUND(IF('Indicator Data'!AE16&gt;AA$37,10,IF('Indicator Data'!AE16&lt;AA$36,0,10-(AA$37-'Indicator Data'!AE16)/(AA$37-AA$36)*10)),1))</f>
        <v>5.2</v>
      </c>
      <c r="AB14" s="75" t="str">
        <f>IF('Indicator Data'!AF16="No data", "x", IF('Indicator Data'!AF16&gt;=40,10,IF(AND('Indicator Data'!AF16&gt;=30,'Indicator Data'!AF16&lt;40),8,(IF(AND('Indicator Data'!AF16&gt;=20,'Indicator Data'!AF16&lt;30),6,IF(AND('Indicator Data'!AF16&gt;=5,'Indicator Data'!AF16&lt;20),4,IF(AND('Indicator Data'!AF16&gt;0,'Indicator Data'!AF16&lt;5),2,0)))))))</f>
        <v>x</v>
      </c>
      <c r="AC14" s="75">
        <f>IF('Indicator Data'!AG16="No data", "x", IF('Indicator Data'!AG16&gt;=15,10,IF(AND('Indicator Data'!AG16&gt;=12,'Indicator Data'!AG16&lt;15),8,(IF(AND('Indicator Data'!AG16&gt;=9,'Indicator Data'!AG16&lt;12),6,IF(AND('Indicator Data'!AG16&gt;=5,'Indicator Data'!AG16&lt;9),4,IF(AND('Indicator Data'!AG16&gt;0,'Indicator Data'!AG16&lt;5),2,0)))))))</f>
        <v>6</v>
      </c>
      <c r="AD14" s="165">
        <f t="shared" si="12"/>
        <v>6</v>
      </c>
      <c r="AE14" s="70">
        <f t="shared" si="2"/>
        <v>5.6</v>
      </c>
      <c r="AF14" s="244">
        <f>IF('Indicator Data'!BA16="No data","x",ROUND( IF('Indicator Data'!BA16&gt;AF$37,10,IF('Indicator Data'!BA16&lt;AF$36,0,10-(AF$37-'Indicator Data'!BA16)/(AF$37-AF$36)*10)),1))</f>
        <v>3.6</v>
      </c>
      <c r="AG14" s="244">
        <f>IF('Indicator Data'!BB16="No data","x",ROUND( IF('Indicator Data'!BB16&gt;AG$37,10,IF('Indicator Data'!BB16&lt;AG$36,0,10-(AG$37-'Indicator Data'!BB16)/(AG$37-AG$36)*10)),1))</f>
        <v>6.1</v>
      </c>
      <c r="AH14" s="70">
        <f t="shared" si="13"/>
        <v>4.9000000000000004</v>
      </c>
      <c r="AI14" s="83">
        <f>('Indicator Data'!AW16+'Indicator Data'!AV16*0.5+'Indicator Data'!AU16*0.25)/1000</f>
        <v>0</v>
      </c>
      <c r="AJ14" s="69">
        <f t="shared" si="14"/>
        <v>0</v>
      </c>
      <c r="AK14" s="74">
        <f>AI14*1000/'Indicator Data'!CD16</f>
        <v>0</v>
      </c>
      <c r="AL14" s="69">
        <f t="shared" si="15"/>
        <v>0</v>
      </c>
      <c r="AM14" s="70">
        <f t="shared" si="16"/>
        <v>0</v>
      </c>
      <c r="AN14" s="69">
        <f>IF('Indicator Data'!BC16="No data","x",ROUND(IF('Indicator Data'!BC16&lt;$AN$36,10,IF('Indicator Data'!BC16&gt;$AN$37,0,($AN$37-'Indicator Data'!BC16)/($AN$37-$AN$36)*10)),1))</f>
        <v>3.9</v>
      </c>
      <c r="AO14" s="75">
        <f>IF('Indicator Data'!BE16="No data", "x", IF('Indicator Data'!BE16&gt;=40,10,IF(AND('Indicator Data'!BE16&gt;=30,'Indicator Data'!BE16&lt;40),8,(IF(AND('Indicator Data'!BE16&gt;=20,'Indicator Data'!BE16&lt;30), 6, IF(AND('Indicator Data'!BE16&gt;=5,'Indicator Data'!BE16&lt;20),3,0))))))</f>
        <v>8</v>
      </c>
      <c r="AP14" s="75">
        <f>IF('Indicator Data'!BD16="No data", "x", IF('Indicator Data'!BD16&gt;=35,10,IF(AND('Indicator Data'!BD16&gt;=25,'Indicator Data'!BD16&lt;35),8,(IF(AND('Indicator Data'!BD16&gt;=15,'Indicator Data'!BD16&lt;25),6,IF(AND('Indicator Data'!BD16&gt;=5,'Indicator Data'!BD16&lt;15),4,IF(AND('Indicator Data'!BD16&gt;0,'Indicator Data'!BD16&lt;5),2,0)))))))</f>
        <v>4</v>
      </c>
      <c r="AQ14" s="69">
        <f t="shared" si="17"/>
        <v>6</v>
      </c>
      <c r="AR14" s="75">
        <f>IF('Indicator Data'!BF16="No data","x",ROUND(IF('Indicator Data'!BF16&gt;$AR$37,10,IF('Indicator Data'!BF16&lt;$AR$36,0,10-($AR$37-'Indicator Data'!BF16)/($AR$37-$AR$36)*10)),1))</f>
        <v>2.7</v>
      </c>
      <c r="AS14" s="75">
        <f>IF('Indicator Data'!BG16="No data","x",ROUND(IF('Indicator Data'!BG16&gt;$AS$37,10,IF('Indicator Data'!BG16&lt;$AS$36,0,10-($AS$37-'Indicator Data'!BG16)/($AS$37-$AS$36)*10)),1))</f>
        <v>2.4</v>
      </c>
      <c r="AT14" s="69">
        <f t="shared" si="18"/>
        <v>2.6</v>
      </c>
      <c r="AU14" s="70">
        <f t="shared" si="19"/>
        <v>4.2</v>
      </c>
      <c r="AV14" s="76">
        <f t="shared" si="20"/>
        <v>3.4</v>
      </c>
      <c r="AW14" s="77">
        <f t="shared" si="3"/>
        <v>1.9</v>
      </c>
    </row>
    <row r="15" spans="1:49" s="3" customFormat="1" x14ac:dyDescent="0.25">
      <c r="A15" s="119" t="s">
        <v>60</v>
      </c>
      <c r="B15" s="102" t="s">
        <v>59</v>
      </c>
      <c r="C15" s="69">
        <f>ROUND(IF('Indicator Data'!X17="No data",IF((0.1233*LN('Indicator Data'!CC17)-0.4559)&gt;C$37,0,IF((0.1233*LN('Indicator Data'!CC17)-0.4559)&lt;C$36,10,(C$37-(0.1233*LN('Indicator Data'!CC17)-0.4559))/(C$37-C$36)*10)),IF('Indicator Data'!X17&gt;C$37,0,IF('Indicator Data'!X17&lt;C$36,10,(C$37-'Indicator Data'!X17)/(C$37-C$36)*10))),1)</f>
        <v>4</v>
      </c>
      <c r="D15" s="198">
        <f>IF('Indicator Data'!Y17="No data","x", 'Indicator Data'!Y17+'Indicator Data'!Z17)</f>
        <v>2.2000000000000002</v>
      </c>
      <c r="E15" s="165">
        <f t="shared" si="4"/>
        <v>0.4</v>
      </c>
      <c r="F15" s="165">
        <f>IF('Indicator Data'!AA17="No data","x",ROUND(IF('Indicator Data'!AA17&gt;F$37,10,IF('Indicator Data'!AA17&lt;F$36,0,10-(F$37-'Indicator Data'!AA17)/(F$37-F$36)*10)),1))</f>
        <v>2.8</v>
      </c>
      <c r="G15" s="165">
        <f t="shared" si="5"/>
        <v>1.6</v>
      </c>
      <c r="H15" s="70">
        <f t="shared" si="6"/>
        <v>2.9</v>
      </c>
      <c r="I15" s="69">
        <f>IF('Indicator Data'!AR17="No data","x",ROUND(IF('Indicator Data'!AR17&gt;I$37,10,IF('Indicator Data'!AR17&lt;I$36,0,10-(I$37-'Indicator Data'!AR17)/(I$37-I$36)*10)),1))</f>
        <v>5</v>
      </c>
      <c r="J15" s="69">
        <f>IF('Indicator Data'!AS17="No data","x",ROUND(IF('Indicator Data'!AS17&gt;J$37,10,IF('Indicator Data'!AS17&lt;J$36,0,10-(J$37-'Indicator Data'!AS17)/(J$37-J$36)*10)),1))</f>
        <v>3.5</v>
      </c>
      <c r="K15" s="165" t="str">
        <f>IF('Indicator Data'!AT17="No data","x",ROUND(IF('Indicator Data'!AT17&gt;K$37,10,IF('Indicator Data'!AT17&lt;K$36,0,10-(K$37-'Indicator Data'!AT17)/(K$37-K$36)*10)),1))</f>
        <v>x</v>
      </c>
      <c r="L15" s="70">
        <f t="shared" si="7"/>
        <v>4.3</v>
      </c>
      <c r="M15" s="165">
        <f>IF('Indicator Data'!AB17="No data","x",ROUND(IF('Indicator Data'!AB17&gt;M$37,10,IF('Indicator Data'!AB17&lt;M$36,0,10-(M$37-'Indicator Data'!AB17)/(M$37-M$36)*10)),1))</f>
        <v>1.3</v>
      </c>
      <c r="N15" s="165">
        <f>IF('Indicator Data'!AC17="No data","x",ROUND(IF('Indicator Data'!AC17&gt;N$37,10,IF('Indicator Data'!AC17&lt;N$36,0,10-(N$37-'Indicator Data'!AC17)/(N$37-N$36)*10)),1))</f>
        <v>0.5</v>
      </c>
      <c r="O15" s="165">
        <f>IF('Indicator Data'!AD17="No data","x",ROUND(IF('Indicator Data'!AD17&gt;O$37,10,IF('Indicator Data'!AD17&lt;O$36,0,10-(O$37-'Indicator Data'!AD17)/(O$37-O$36)*10)),1))</f>
        <v>0.7</v>
      </c>
      <c r="P15" s="70">
        <f t="shared" si="8"/>
        <v>0.8</v>
      </c>
      <c r="Q15" s="71">
        <f t="shared" si="9"/>
        <v>2.7</v>
      </c>
      <c r="R15" s="83">
        <f>IF(AND('Indicator Data'!AX17="No data",'Indicator Data'!AY17="No data"),0,SUM('Indicator Data'!AX17:AZ17)/1000)</f>
        <v>0.114</v>
      </c>
      <c r="S15" s="69">
        <f t="shared" si="10"/>
        <v>2.6</v>
      </c>
      <c r="T15" s="72">
        <f>R15*1000/'Indicator Data'!CD17</f>
        <v>8.3818105887266121E-5</v>
      </c>
      <c r="U15" s="69">
        <f t="shared" si="0"/>
        <v>1.7</v>
      </c>
      <c r="V15" s="73">
        <f t="shared" si="11"/>
        <v>2.2000000000000002</v>
      </c>
      <c r="W15" s="69">
        <f>IF('Indicator Data'!AL17="No data","x",ROUND(IF('Indicator Data'!AL17&gt;W$37,10,IF('Indicator Data'!AL17&lt;W$36,0,10-(W$37-'Indicator Data'!AL17)/(W$37-W$36)*10)),1))</f>
        <v>8.5</v>
      </c>
      <c r="X15" s="69">
        <f>IF('Indicator Data'!AK17="No data","x",ROUND(IF('Indicator Data'!AK17&gt;X$37,10,IF('Indicator Data'!AK17&lt;X$36,0,10-(X$37-'Indicator Data'!AK17)/(X$37-X$36)*10)),1))</f>
        <v>2.2000000000000002</v>
      </c>
      <c r="Y15" s="69">
        <f>IF('Indicator Data'!AM17 ="No data","x",ROUND( IF('Indicator Data'!AM17 &gt;Y$37,10,IF('Indicator Data'!AM17 &lt;Y$36,0,10-(Y$37-'Indicator Data'!AM17)/(Y$37-Y$36)*10)),1))</f>
        <v>0.1</v>
      </c>
      <c r="Z15" s="70">
        <f t="shared" si="1"/>
        <v>4.8</v>
      </c>
      <c r="AA15" s="69">
        <f>IF('Indicator Data'!AE17="No data","x",ROUND(IF('Indicator Data'!AE17&gt;AA$37,10,IF('Indicator Data'!AE17&lt;AA$36,0,10-(AA$37-'Indicator Data'!AE17)/(AA$37-AA$36)*10)),1))</f>
        <v>5.8</v>
      </c>
      <c r="AB15" s="75" t="str">
        <f>IF('Indicator Data'!AF17="No data", "x", IF('Indicator Data'!AF17&gt;=40,10,IF(AND('Indicator Data'!AF17&gt;=30,'Indicator Data'!AF17&lt;40),8,(IF(AND('Indicator Data'!AF17&gt;=20,'Indicator Data'!AF17&lt;30),6,IF(AND('Indicator Data'!AF17&gt;=5,'Indicator Data'!AF17&lt;20),4,IF(AND('Indicator Data'!AF17&gt;0,'Indicator Data'!AF17&lt;5),2,0)))))))</f>
        <v>x</v>
      </c>
      <c r="AC15" s="75">
        <f>IF('Indicator Data'!AG17="No data", "x", IF('Indicator Data'!AG17&gt;=15,10,IF(AND('Indicator Data'!AG17&gt;=12,'Indicator Data'!AG17&lt;15),8,(IF(AND('Indicator Data'!AG17&gt;=9,'Indicator Data'!AG17&lt;12),6,IF(AND('Indicator Data'!AG17&gt;=5,'Indicator Data'!AG17&lt;9),4,IF(AND('Indicator Data'!AG17&gt;0,'Indicator Data'!AG17&lt;5),2,0)))))))</f>
        <v>6</v>
      </c>
      <c r="AD15" s="165">
        <f t="shared" si="12"/>
        <v>6</v>
      </c>
      <c r="AE15" s="70">
        <f t="shared" si="2"/>
        <v>5.9</v>
      </c>
      <c r="AF15" s="244">
        <f>IF('Indicator Data'!BA17="No data","x",ROUND( IF('Indicator Data'!BA17&gt;AF$37,10,IF('Indicator Data'!BA17&lt;AF$36,0,10-(AF$37-'Indicator Data'!BA17)/(AF$37-AF$36)*10)),1))</f>
        <v>0.4</v>
      </c>
      <c r="AG15" s="244">
        <f>IF('Indicator Data'!BB17="No data","x",ROUND( IF('Indicator Data'!BB17&gt;AG$37,10,IF('Indicator Data'!BB17&lt;AG$36,0,10-(AG$37-'Indicator Data'!BB17)/(AG$37-AG$36)*10)),1))</f>
        <v>7.5</v>
      </c>
      <c r="AH15" s="70">
        <f t="shared" si="13"/>
        <v>4</v>
      </c>
      <c r="AI15" s="83">
        <f>('Indicator Data'!AW17+'Indicator Data'!AV17*0.5+'Indicator Data'!AU17*0.25)/1000</f>
        <v>0</v>
      </c>
      <c r="AJ15" s="69">
        <f t="shared" si="14"/>
        <v>0</v>
      </c>
      <c r="AK15" s="74">
        <f>AI15*1000/'Indicator Data'!CD17</f>
        <v>0</v>
      </c>
      <c r="AL15" s="69">
        <f t="shared" si="15"/>
        <v>0</v>
      </c>
      <c r="AM15" s="70">
        <f t="shared" si="16"/>
        <v>0</v>
      </c>
      <c r="AN15" s="69">
        <f>IF('Indicator Data'!BC17="No data","x",ROUND(IF('Indicator Data'!BC17&lt;$AN$36,10,IF('Indicator Data'!BC17&gt;$AN$37,0,($AN$37-'Indicator Data'!BC17)/($AN$37-$AN$36)*10)),1))</f>
        <v>3.5</v>
      </c>
      <c r="AO15" s="75">
        <f>IF('Indicator Data'!BE17="No data", "x", IF('Indicator Data'!BE17&gt;=40,10,IF(AND('Indicator Data'!BE17&gt;=30,'Indicator Data'!BE17&lt;40),8,(IF(AND('Indicator Data'!BE17&gt;=20,'Indicator Data'!BE17&lt;30), 6, IF(AND('Indicator Data'!BE17&gt;=5,'Indicator Data'!BE17&lt;20),3,0))))))</f>
        <v>6</v>
      </c>
      <c r="AP15" s="75">
        <f>IF('Indicator Data'!BD17="No data", "x", IF('Indicator Data'!BD17&gt;=35,10,IF(AND('Indicator Data'!BD17&gt;=25,'Indicator Data'!BD17&lt;35),8,(IF(AND('Indicator Data'!BD17&gt;=15,'Indicator Data'!BD17&lt;25),6,IF(AND('Indicator Data'!BD17&gt;=5,'Indicator Data'!BD17&lt;15),4,IF(AND('Indicator Data'!BD17&gt;0,'Indicator Data'!BD17&lt;5),2,0)))))))</f>
        <v>4</v>
      </c>
      <c r="AQ15" s="69">
        <f t="shared" si="17"/>
        <v>5</v>
      </c>
      <c r="AR15" s="75">
        <f>IF('Indicator Data'!BF17="No data","x",ROUND(IF('Indicator Data'!BF17&gt;$AR$37,10,IF('Indicator Data'!BF17&lt;$AR$36,0,10-($AR$37-'Indicator Data'!BF17)/($AR$37-$AR$36)*10)),1))</f>
        <v>3.4</v>
      </c>
      <c r="AS15" s="75">
        <f>IF('Indicator Data'!BG17="No data","x",ROUND(IF('Indicator Data'!BG17&gt;$AS$37,10,IF('Indicator Data'!BG17&lt;$AS$36,0,10-($AS$37-'Indicator Data'!BG17)/($AS$37-$AS$36)*10)),1))</f>
        <v>8.3000000000000007</v>
      </c>
      <c r="AT15" s="69">
        <f t="shared" si="18"/>
        <v>4.4000000000000004</v>
      </c>
      <c r="AU15" s="70">
        <f t="shared" si="19"/>
        <v>4.3</v>
      </c>
      <c r="AV15" s="76">
        <f t="shared" si="20"/>
        <v>4</v>
      </c>
      <c r="AW15" s="77">
        <f t="shared" si="3"/>
        <v>3.2</v>
      </c>
    </row>
    <row r="16" spans="1:49" s="3" customFormat="1" x14ac:dyDescent="0.25">
      <c r="A16" s="119" t="s">
        <v>9</v>
      </c>
      <c r="B16" s="102" t="s">
        <v>8</v>
      </c>
      <c r="C16" s="69">
        <f>ROUND(IF('Indicator Data'!X18="No data",IF((0.1233*LN('Indicator Data'!CC18)-0.4559)&gt;C$37,0,IF((0.1233*LN('Indicator Data'!CC18)-0.4559)&lt;C$36,10,(C$37-(0.1233*LN('Indicator Data'!CC18)-0.4559))/(C$37-C$36)*10)),IF('Indicator Data'!X18&gt;C$37,0,IF('Indicator Data'!X18&lt;C$36,10,(C$37-'Indicator Data'!X18)/(C$37-C$36)*10))),1)</f>
        <v>5.2</v>
      </c>
      <c r="D16" s="198">
        <f>IF('Indicator Data'!Y18="No data","x", 'Indicator Data'!Y18+'Indicator Data'!Z18)</f>
        <v>13.8</v>
      </c>
      <c r="E16" s="165">
        <f t="shared" si="4"/>
        <v>2.8</v>
      </c>
      <c r="F16" s="165">
        <f>IF('Indicator Data'!AA18="No data","x",ROUND(IF('Indicator Data'!AA18&gt;F$37,10,IF('Indicator Data'!AA18&lt;F$36,0,10-(F$37-'Indicator Data'!AA18)/(F$37-F$36)*10)),1))</f>
        <v>6.9</v>
      </c>
      <c r="G16" s="165">
        <f t="shared" si="5"/>
        <v>4.9000000000000004</v>
      </c>
      <c r="H16" s="70">
        <f t="shared" si="6"/>
        <v>5.0999999999999996</v>
      </c>
      <c r="I16" s="69">
        <f>IF('Indicator Data'!AR18="No data","x",ROUND(IF('Indicator Data'!AR18&gt;I$37,10,IF('Indicator Data'!AR18&lt;I$36,0,10-(I$37-'Indicator Data'!AR18)/(I$37-I$36)*10)),1))</f>
        <v>5.7</v>
      </c>
      <c r="J16" s="69">
        <f>IF('Indicator Data'!AS18="No data","x",ROUND(IF('Indicator Data'!AS18&gt;J$37,10,IF('Indicator Data'!AS18&lt;J$36,0,10-(J$37-'Indicator Data'!AS18)/(J$37-J$36)*10)),1))</f>
        <v>2.8</v>
      </c>
      <c r="K16" s="165">
        <f>IF('Indicator Data'!AT18="No data","x",ROUND(IF('Indicator Data'!AT18&gt;K$37,10,IF('Indicator Data'!AT18&lt;K$36,0,10-(K$37-'Indicator Data'!AT18)/(K$37-K$36)*10)),1))</f>
        <v>3.1</v>
      </c>
      <c r="L16" s="70">
        <f t="shared" si="7"/>
        <v>3.9</v>
      </c>
      <c r="M16" s="165">
        <f>IF('Indicator Data'!AB18="No data","x",ROUND(IF('Indicator Data'!AB18&gt;M$37,10,IF('Indicator Data'!AB18&lt;M$36,0,10-(M$37-'Indicator Data'!AB18)/(M$37-M$36)*10)),1))</f>
        <v>6.7</v>
      </c>
      <c r="N16" s="165">
        <f>IF('Indicator Data'!AC18="No data","x",ROUND(IF('Indicator Data'!AC18&gt;N$37,10,IF('Indicator Data'!AC18&lt;N$36,0,10-(N$37-'Indicator Data'!AC18)/(N$37-N$36)*10)),1))</f>
        <v>4.8</v>
      </c>
      <c r="O16" s="165" t="str">
        <f>IF('Indicator Data'!AD18="No data","x",ROUND(IF('Indicator Data'!AD18&gt;O$37,10,IF('Indicator Data'!AD18&lt;O$36,0,10-(O$37-'Indicator Data'!AD18)/(O$37-O$36)*10)),1))</f>
        <v>x</v>
      </c>
      <c r="P16" s="70">
        <f t="shared" si="8"/>
        <v>5.8</v>
      </c>
      <c r="Q16" s="71">
        <f t="shared" si="9"/>
        <v>5</v>
      </c>
      <c r="R16" s="83">
        <f>IF(AND('Indicator Data'!AX18="No data",'Indicator Data'!AY18="No data"),0,SUM('Indicator Data'!AX18:AZ18)/1000)</f>
        <v>3.5000000000000003E-2</v>
      </c>
      <c r="S16" s="69">
        <f t="shared" si="10"/>
        <v>1.4</v>
      </c>
      <c r="T16" s="72">
        <f>R16*1000/'Indicator Data'!CD18</f>
        <v>9.7415158355298128E-5</v>
      </c>
      <c r="U16" s="69">
        <f t="shared" si="0"/>
        <v>1.8</v>
      </c>
      <c r="V16" s="73">
        <f t="shared" si="11"/>
        <v>1.6</v>
      </c>
      <c r="W16" s="69">
        <f>IF('Indicator Data'!AL18="No data","x",ROUND(IF('Indicator Data'!AL18&gt;W$37,10,IF('Indicator Data'!AL18&lt;W$36,0,10-(W$37-'Indicator Data'!AL18)/(W$37-W$36)*10)),1))</f>
        <v>6</v>
      </c>
      <c r="X16" s="69">
        <f>IF('Indicator Data'!AK18="No data","x",ROUND(IF('Indicator Data'!AK18&gt;X$37,10,IF('Indicator Data'!AK18&lt;X$36,0,10-(X$37-'Indicator Data'!AK18)/(X$37-X$36)*10)),1))</f>
        <v>3.7</v>
      </c>
      <c r="Y16" s="69">
        <f>IF('Indicator Data'!AM18 ="No data","x",ROUND( IF('Indicator Data'!AM18 &gt;Y$37,10,IF('Indicator Data'!AM18 &lt;Y$36,0,10-(Y$37-'Indicator Data'!AM18)/(Y$37-Y$36)*10)),1))</f>
        <v>10</v>
      </c>
      <c r="Z16" s="70">
        <f t="shared" si="1"/>
        <v>7.6</v>
      </c>
      <c r="AA16" s="69">
        <f>IF('Indicator Data'!AE18="No data","x",ROUND(IF('Indicator Data'!AE18&gt;AA$37,10,IF('Indicator Data'!AE18&lt;AA$36,0,10-(AA$37-'Indicator Data'!AE18)/(AA$37-AA$36)*10)),1))</f>
        <v>4.7</v>
      </c>
      <c r="AB16" s="75">
        <f>IF('Indicator Data'!AF18="No data", "x", IF('Indicator Data'!AF18&gt;=40,10,IF(AND('Indicator Data'!AF18&gt;=30,'Indicator Data'!AF18&lt;40),8,(IF(AND('Indicator Data'!AF18&gt;=20,'Indicator Data'!AF18&lt;30),6,IF(AND('Indicator Data'!AF18&gt;=5,'Indicator Data'!AF18&lt;20),4,IF(AND('Indicator Data'!AF18&gt;0,'Indicator Data'!AF18&lt;5),2,0)))))))</f>
        <v>4</v>
      </c>
      <c r="AC16" s="75">
        <f>IF('Indicator Data'!AG18="No data", "x", IF('Indicator Data'!AG18&gt;=15,10,IF(AND('Indicator Data'!AG18&gt;=12,'Indicator Data'!AG18&lt;15),8,(IF(AND('Indicator Data'!AG18&gt;=9,'Indicator Data'!AG18&lt;12),6,IF(AND('Indicator Data'!AG18&gt;=5,'Indicator Data'!AG18&lt;9),4,IF(AND('Indicator Data'!AG18&gt;0,'Indicator Data'!AG18&lt;5),2,0)))))))</f>
        <v>6</v>
      </c>
      <c r="AD16" s="165">
        <f t="shared" si="12"/>
        <v>5</v>
      </c>
      <c r="AE16" s="70">
        <f t="shared" si="2"/>
        <v>4.9000000000000004</v>
      </c>
      <c r="AF16" s="244">
        <f>IF('Indicator Data'!BA18="No data","x",ROUND( IF('Indicator Data'!BA18&gt;AF$37,10,IF('Indicator Data'!BA18&lt;AF$36,0,10-(AF$37-'Indicator Data'!BA18)/(AF$37-AF$36)*10)),1))</f>
        <v>6.1</v>
      </c>
      <c r="AG16" s="244">
        <f>IF('Indicator Data'!BB18="No data","x",ROUND( IF('Indicator Data'!BB18&gt;AG$37,10,IF('Indicator Data'!BB18&lt;AG$36,0,10-(AG$37-'Indicator Data'!BB18)/(AG$37-AG$36)*10)),1))</f>
        <v>5.7</v>
      </c>
      <c r="AH16" s="70">
        <f t="shared" si="13"/>
        <v>5.9</v>
      </c>
      <c r="AI16" s="83">
        <f>('Indicator Data'!AW18+'Indicator Data'!AV18*0.5+'Indicator Data'!AU18*0.25)/1000</f>
        <v>10</v>
      </c>
      <c r="AJ16" s="69">
        <f t="shared" si="14"/>
        <v>3.3</v>
      </c>
      <c r="AK16" s="74">
        <f>AI16*1000/'Indicator Data'!CD18</f>
        <v>2.7832902387228037E-2</v>
      </c>
      <c r="AL16" s="69">
        <f t="shared" si="15"/>
        <v>3.7</v>
      </c>
      <c r="AM16" s="70">
        <f t="shared" si="16"/>
        <v>3.5</v>
      </c>
      <c r="AN16" s="69">
        <f>IF('Indicator Data'!BC18="No data","x",ROUND(IF('Indicator Data'!BC18&lt;$AN$36,10,IF('Indicator Data'!BC18&gt;$AN$37,0,($AN$37-'Indicator Data'!BC18)/($AN$37-$AN$36)*10)),1))</f>
        <v>3.5</v>
      </c>
      <c r="AO16" s="75">
        <f>IF('Indicator Data'!BE18="No data", "x", IF('Indicator Data'!BE18&gt;=40,10,IF(AND('Indicator Data'!BE18&gt;=30,'Indicator Data'!BE18&lt;40),8,(IF(AND('Indicator Data'!BE18&gt;=20,'Indicator Data'!BE18&lt;30), 6, IF(AND('Indicator Data'!BE18&gt;=5,'Indicator Data'!BE18&lt;20),3,0))))))</f>
        <v>6</v>
      </c>
      <c r="AP16" s="75">
        <f>IF('Indicator Data'!BD18="No data", "x", IF('Indicator Data'!BD18&gt;=35,10,IF(AND('Indicator Data'!BD18&gt;=25,'Indicator Data'!BD18&lt;35),8,(IF(AND('Indicator Data'!BD18&gt;=15,'Indicator Data'!BD18&lt;25),6,IF(AND('Indicator Data'!BD18&gt;=5,'Indicator Data'!BD18&lt;15),4,IF(AND('Indicator Data'!BD18&gt;0,'Indicator Data'!BD18&lt;5),2,0)))))))</f>
        <v>4</v>
      </c>
      <c r="AQ16" s="69">
        <f t="shared" si="17"/>
        <v>5</v>
      </c>
      <c r="AR16" s="75">
        <f>IF('Indicator Data'!BF18="No data","x",ROUND(IF('Indicator Data'!BF18&gt;$AR$37,10,IF('Indicator Data'!BF18&lt;$AR$36,0,10-($AR$37-'Indicator Data'!BF18)/($AR$37-$AR$36)*10)),1))</f>
        <v>2.2999999999999998</v>
      </c>
      <c r="AS16" s="75">
        <f>IF('Indicator Data'!BG18="No data","x",ROUND(IF('Indicator Data'!BG18&gt;$AS$37,10,IF('Indicator Data'!BG18&lt;$AS$36,0,10-($AS$37-'Indicator Data'!BG18)/($AS$37-$AS$36)*10)),1))</f>
        <v>10</v>
      </c>
      <c r="AT16" s="69">
        <f t="shared" si="18"/>
        <v>3.8</v>
      </c>
      <c r="AU16" s="70">
        <f t="shared" si="19"/>
        <v>4.0999999999999996</v>
      </c>
      <c r="AV16" s="76">
        <f t="shared" si="20"/>
        <v>5.4</v>
      </c>
      <c r="AW16" s="77">
        <f t="shared" si="3"/>
        <v>3.7</v>
      </c>
    </row>
    <row r="17" spans="1:49" s="3" customFormat="1" x14ac:dyDescent="0.25">
      <c r="A17" s="119" t="s">
        <v>18</v>
      </c>
      <c r="B17" s="102" t="s">
        <v>17</v>
      </c>
      <c r="C17" s="69">
        <f>ROUND(IF('Indicator Data'!X19="No data",IF((0.1233*LN('Indicator Data'!CC19)-0.4559)&gt;C$37,0,IF((0.1233*LN('Indicator Data'!CC19)-0.4559)&lt;C$36,10,(C$37-(0.1233*LN('Indicator Data'!CC19)-0.4559))/(C$37-C$36)*10)),IF('Indicator Data'!X19&gt;C$37,0,IF('Indicator Data'!X19&lt;C$36,10,(C$37-'Indicator Data'!X19)/(C$37-C$36)*10))),1)</f>
        <v>4.0999999999999996</v>
      </c>
      <c r="D17" s="198" t="str">
        <f>IF('Indicator Data'!Y19="No data","x", 'Indicator Data'!Y19+'Indicator Data'!Z19)</f>
        <v>x</v>
      </c>
      <c r="E17" s="165" t="str">
        <f t="shared" si="4"/>
        <v>x</v>
      </c>
      <c r="F17" s="165">
        <f>IF('Indicator Data'!AA19="No data","x",ROUND(IF('Indicator Data'!AA19&gt;F$37,10,IF('Indicator Data'!AA19&lt;F$36,0,10-(F$37-'Indicator Data'!AA19)/(F$37-F$36)*10)),1))</f>
        <v>3.6</v>
      </c>
      <c r="G17" s="165">
        <f t="shared" si="5"/>
        <v>3.6</v>
      </c>
      <c r="H17" s="70">
        <f t="shared" si="6"/>
        <v>3.9</v>
      </c>
      <c r="I17" s="69">
        <f>IF('Indicator Data'!AR19="No data","x",ROUND(IF('Indicator Data'!AR19&gt;I$37,10,IF('Indicator Data'!AR19&lt;I$36,0,10-(I$37-'Indicator Data'!AR19)/(I$37-I$36)*10)),1))</f>
        <v>4.7</v>
      </c>
      <c r="J17" s="69">
        <f>IF('Indicator Data'!AS19="No data","x",ROUND(IF('Indicator Data'!AS19&gt;J$37,10,IF('Indicator Data'!AS19&lt;J$36,0,10-(J$37-'Indicator Data'!AS19)/(J$37-J$36)*10)),1))</f>
        <v>6</v>
      </c>
      <c r="K17" s="165">
        <f>IF('Indicator Data'!AT19="No data","x",ROUND(IF('Indicator Data'!AT19&gt;K$37,10,IF('Indicator Data'!AT19&lt;K$36,0,10-(K$37-'Indicator Data'!AT19)/(K$37-K$36)*10)),1))</f>
        <v>1.6</v>
      </c>
      <c r="L17" s="70">
        <f t="shared" si="7"/>
        <v>4.0999999999999996</v>
      </c>
      <c r="M17" s="165">
        <f>IF('Indicator Data'!AB19="No data","x",ROUND(IF('Indicator Data'!AB19&gt;M$37,10,IF('Indicator Data'!AB19&lt;M$36,0,10-(M$37-'Indicator Data'!AB19)/(M$37-M$36)*10)),1))</f>
        <v>2.1</v>
      </c>
      <c r="N17" s="165">
        <f>IF('Indicator Data'!AC19="No data","x",ROUND(IF('Indicator Data'!AC19&gt;N$37,10,IF('Indicator Data'!AC19&lt;N$36,0,10-(N$37-'Indicator Data'!AC19)/(N$37-N$36)*10)),1))</f>
        <v>1.1000000000000001</v>
      </c>
      <c r="O17" s="165">
        <f>IF('Indicator Data'!AD19="No data","x",ROUND(IF('Indicator Data'!AD19&gt;O$37,10,IF('Indicator Data'!AD19&lt;O$36,0,10-(O$37-'Indicator Data'!AD19)/(O$37-O$36)*10)),1))</f>
        <v>1.9</v>
      </c>
      <c r="P17" s="70">
        <f t="shared" si="8"/>
        <v>1.7</v>
      </c>
      <c r="Q17" s="71">
        <f t="shared" si="9"/>
        <v>3.4</v>
      </c>
      <c r="R17" s="83">
        <f>IF(AND('Indicator Data'!AX19="No data",'Indicator Data'!AY19="No data"),0,SUM('Indicator Data'!AX19:AZ19)/1000)</f>
        <v>3.6160000000000001</v>
      </c>
      <c r="S17" s="69">
        <f t="shared" si="10"/>
        <v>6.4</v>
      </c>
      <c r="T17" s="72">
        <f>R17*1000/'Indicator Data'!CD19</f>
        <v>7.5210333101074286E-4</v>
      </c>
      <c r="U17" s="69">
        <f t="shared" si="0"/>
        <v>3</v>
      </c>
      <c r="V17" s="73">
        <f t="shared" si="11"/>
        <v>4.9000000000000004</v>
      </c>
      <c r="W17" s="69">
        <f>IF('Indicator Data'!AL19="No data","x",ROUND(IF('Indicator Data'!AL19&gt;W$37,10,IF('Indicator Data'!AL19&lt;W$36,0,10-(W$37-'Indicator Data'!AL19)/(W$37-W$36)*10)),1))</f>
        <v>1.5</v>
      </c>
      <c r="X17" s="69">
        <f>IF('Indicator Data'!AK19="No data","x",ROUND(IF('Indicator Data'!AK19&gt;X$37,10,IF('Indicator Data'!AK19&lt;X$36,0,10-(X$37-'Indicator Data'!AK19)/(X$37-X$36)*10)),1))</f>
        <v>1.1000000000000001</v>
      </c>
      <c r="Y17" s="69">
        <f>IF('Indicator Data'!AM19 ="No data","x",ROUND( IF('Indicator Data'!AM19 &gt;Y$37,10,IF('Indicator Data'!AM19 &lt;Y$36,0,10-(Y$37-'Indicator Data'!AM19)/(Y$37-Y$36)*10)),1))</f>
        <v>10</v>
      </c>
      <c r="Z17" s="70">
        <f t="shared" si="1"/>
        <v>6.4</v>
      </c>
      <c r="AA17" s="69">
        <f>IF('Indicator Data'!AE19="No data","x",ROUND(IF('Indicator Data'!AE19&gt;AA$37,10,IF('Indicator Data'!AE19&lt;AA$36,0,10-(AA$37-'Indicator Data'!AE19)/(AA$37-AA$36)*10)),1))</f>
        <v>2.8</v>
      </c>
      <c r="AB17" s="75">
        <f>IF('Indicator Data'!AF19="No data", "x", IF('Indicator Data'!AF19&gt;=40,10,IF(AND('Indicator Data'!AF19&gt;=30,'Indicator Data'!AF19&lt;40),8,(IF(AND('Indicator Data'!AF19&gt;=20,'Indicator Data'!AF19&lt;30),6,IF(AND('Indicator Data'!AF19&gt;=5,'Indicator Data'!AF19&lt;20),4,IF(AND('Indicator Data'!AF19&gt;0,'Indicator Data'!AF19&lt;5),2,0)))))))</f>
        <v>4</v>
      </c>
      <c r="AC17" s="75">
        <f>IF('Indicator Data'!AG19="No data", "x", IF('Indicator Data'!AG19&gt;=15,10,IF(AND('Indicator Data'!AG19&gt;=12,'Indicator Data'!AG19&lt;15),8,(IF(AND('Indicator Data'!AG19&gt;=9,'Indicator Data'!AG19&lt;12),6,IF(AND('Indicator Data'!AG19&gt;=5,'Indicator Data'!AG19&lt;9),4,IF(AND('Indicator Data'!AG19&gt;0,'Indicator Data'!AG19&lt;5),2,0)))))))</f>
        <v>4</v>
      </c>
      <c r="AD17" s="165">
        <f t="shared" si="12"/>
        <v>4</v>
      </c>
      <c r="AE17" s="70">
        <f t="shared" si="2"/>
        <v>3.4</v>
      </c>
      <c r="AF17" s="244">
        <f>IF('Indicator Data'!BA19="No data","x",ROUND( IF('Indicator Data'!BA19&gt;AF$37,10,IF('Indicator Data'!BA19&lt;AF$36,0,10-(AF$37-'Indicator Data'!BA19)/(AF$37-AF$36)*10)),1))</f>
        <v>4.5</v>
      </c>
      <c r="AG17" s="244">
        <f>IF('Indicator Data'!BB19="No data","x",ROUND( IF('Indicator Data'!BB19&gt;AG$37,10,IF('Indicator Data'!BB19&lt;AG$36,0,10-(AG$37-'Indicator Data'!BB19)/(AG$37-AG$36)*10)),1))</f>
        <v>2.5</v>
      </c>
      <c r="AH17" s="70">
        <f t="shared" si="13"/>
        <v>3.5</v>
      </c>
      <c r="AI17" s="83">
        <f>('Indicator Data'!AW19+'Indicator Data'!AV19*0.5+'Indicator Data'!AU19*0.25)/1000</f>
        <v>14.058</v>
      </c>
      <c r="AJ17" s="69">
        <f t="shared" si="14"/>
        <v>3.8</v>
      </c>
      <c r="AK17" s="74">
        <f>AI17*1000/'Indicator Data'!CD19</f>
        <v>2.923968093846522E-3</v>
      </c>
      <c r="AL17" s="69">
        <f t="shared" si="15"/>
        <v>0.4</v>
      </c>
      <c r="AM17" s="70">
        <f t="shared" si="16"/>
        <v>2.2999999999999998</v>
      </c>
      <c r="AN17" s="69">
        <f>IF('Indicator Data'!BC19="No data","x",ROUND(IF('Indicator Data'!BC19&lt;$AN$36,10,IF('Indicator Data'!BC19&gt;$AN$37,0,($AN$37-'Indicator Data'!BC19)/($AN$37-$AN$36)*10)),1))</f>
        <v>3.9</v>
      </c>
      <c r="AO17" s="75">
        <f>IF('Indicator Data'!BE19="No data", "x", IF('Indicator Data'!BE19&gt;=40,10,IF(AND('Indicator Data'!BE19&gt;=30,'Indicator Data'!BE19&lt;40),8,(IF(AND('Indicator Data'!BE19&gt;=20,'Indicator Data'!BE19&lt;30), 6, IF(AND('Indicator Data'!BE19&gt;=5,'Indicator Data'!BE19&lt;20),3,0))))))</f>
        <v>6</v>
      </c>
      <c r="AP17" s="75">
        <f>IF('Indicator Data'!BD19="No data", "x", IF('Indicator Data'!BD19&gt;=35,10,IF(AND('Indicator Data'!BD19&gt;=25,'Indicator Data'!BD19&lt;35),8,(IF(AND('Indicator Data'!BD19&gt;=15,'Indicator Data'!BD19&lt;25),6,IF(AND('Indicator Data'!BD19&gt;=5,'Indicator Data'!BD19&lt;15),4,IF(AND('Indicator Data'!BD19&gt;0,'Indicator Data'!BD19&lt;5),2,0)))))))</f>
        <v>2</v>
      </c>
      <c r="AQ17" s="69">
        <f t="shared" si="17"/>
        <v>4</v>
      </c>
      <c r="AR17" s="75">
        <f>IF('Indicator Data'!BF19="No data","x",ROUND(IF('Indicator Data'!BF19&gt;$AR$37,10,IF('Indicator Data'!BF19&lt;$AR$36,0,10-($AR$37-'Indicator Data'!BF19)/($AR$37-$AR$36)*10)),1))</f>
        <v>2.5</v>
      </c>
      <c r="AS17" s="75">
        <f>IF('Indicator Data'!BG19="No data","x",ROUND(IF('Indicator Data'!BG19&gt;$AS$37,10,IF('Indicator Data'!BG19&lt;$AS$36,0,10-($AS$37-'Indicator Data'!BG19)/($AS$37-$AS$36)*10)),1))</f>
        <v>3.8</v>
      </c>
      <c r="AT17" s="69">
        <f t="shared" si="18"/>
        <v>2.8</v>
      </c>
      <c r="AU17" s="70">
        <f t="shared" si="19"/>
        <v>3.6</v>
      </c>
      <c r="AV17" s="76">
        <f t="shared" si="20"/>
        <v>4</v>
      </c>
      <c r="AW17" s="77">
        <f t="shared" si="3"/>
        <v>4.5</v>
      </c>
    </row>
    <row r="18" spans="1:49" s="3" customFormat="1" x14ac:dyDescent="0.25">
      <c r="A18" s="119" t="s">
        <v>28</v>
      </c>
      <c r="B18" s="102" t="s">
        <v>27</v>
      </c>
      <c r="C18" s="69">
        <f>ROUND(IF('Indicator Data'!X20="No data",IF((0.1233*LN('Indicator Data'!CC20)-0.4559)&gt;C$37,0,IF((0.1233*LN('Indicator Data'!CC20)-0.4559)&lt;C$36,10,(C$37-(0.1233*LN('Indicator Data'!CC20)-0.4559))/(C$37-C$36)*10)),IF('Indicator Data'!X20&gt;C$37,0,IF('Indicator Data'!X20&lt;C$36,10,(C$37-'Indicator Data'!X20)/(C$37-C$36)*10))),1)</f>
        <v>6.3</v>
      </c>
      <c r="D18" s="198" t="str">
        <f>IF('Indicator Data'!Y20="No data","x", 'Indicator Data'!Y20+'Indicator Data'!Z20)</f>
        <v>x</v>
      </c>
      <c r="E18" s="165" t="str">
        <f t="shared" si="4"/>
        <v>x</v>
      </c>
      <c r="F18" s="165">
        <f>IF('Indicator Data'!AA20="No data","x",ROUND(IF('Indicator Data'!AA20&gt;F$37,10,IF('Indicator Data'!AA20&lt;F$36,0,10-(F$37-'Indicator Data'!AA20)/(F$37-F$36)*10)),1))</f>
        <v>5.3</v>
      </c>
      <c r="G18" s="165">
        <f t="shared" si="5"/>
        <v>5.3</v>
      </c>
      <c r="H18" s="70">
        <f t="shared" si="6"/>
        <v>5.8</v>
      </c>
      <c r="I18" s="69">
        <f>IF('Indicator Data'!AR20="No data","x",ROUND(IF('Indicator Data'!AR20&gt;I$37,10,IF('Indicator Data'!AR20&lt;I$36,0,10-(I$37-'Indicator Data'!AR20)/(I$37-I$36)*10)),1))</f>
        <v>5.7</v>
      </c>
      <c r="J18" s="69">
        <f>IF('Indicator Data'!AS20="No data","x",ROUND(IF('Indicator Data'!AS20&gt;J$37,10,IF('Indicator Data'!AS20&lt;J$36,0,10-(J$37-'Indicator Data'!AS20)/(J$37-J$36)*10)),1))</f>
        <v>4.5999999999999996</v>
      </c>
      <c r="K18" s="165" t="str">
        <f>IF('Indicator Data'!AT20="No data","x",ROUND(IF('Indicator Data'!AT20&gt;K$37,10,IF('Indicator Data'!AT20&lt;K$36,0,10-(K$37-'Indicator Data'!AT20)/(K$37-K$36)*10)),1))</f>
        <v>x</v>
      </c>
      <c r="L18" s="70">
        <f t="shared" si="7"/>
        <v>5.2</v>
      </c>
      <c r="M18" s="165">
        <f>IF('Indicator Data'!AB20="No data","x",ROUND(IF('Indicator Data'!AB20&gt;M$37,10,IF('Indicator Data'!AB20&lt;M$36,0,10-(M$37-'Indicator Data'!AB20)/(M$37-M$36)*10)),1))</f>
        <v>5.7</v>
      </c>
      <c r="N18" s="165">
        <f>IF('Indicator Data'!AC20="No data","x",ROUND(IF('Indicator Data'!AC20&gt;N$37,10,IF('Indicator Data'!AC20&lt;N$36,0,10-(N$37-'Indicator Data'!AC20)/(N$37-N$36)*10)),1))</f>
        <v>10</v>
      </c>
      <c r="O18" s="165">
        <f>IF('Indicator Data'!AD20="No data","x",ROUND(IF('Indicator Data'!AD20&gt;O$37,10,IF('Indicator Data'!AD20&lt;O$36,0,10-(O$37-'Indicator Data'!AD20)/(O$37-O$36)*10)),1))</f>
        <v>5.9</v>
      </c>
      <c r="P18" s="70">
        <f t="shared" si="8"/>
        <v>8</v>
      </c>
      <c r="Q18" s="71">
        <f t="shared" si="9"/>
        <v>6.2</v>
      </c>
      <c r="R18" s="83">
        <f>IF(AND('Indicator Data'!AX20="No data",'Indicator Data'!AY20="No data"),0,SUM('Indicator Data'!AX20:AZ20)/1000)</f>
        <v>289.048</v>
      </c>
      <c r="S18" s="69">
        <f t="shared" si="10"/>
        <v>10</v>
      </c>
      <c r="T18" s="72">
        <f>R18*1000/'Indicator Data'!CD20</f>
        <v>4.7179316757807739E-2</v>
      </c>
      <c r="U18" s="69">
        <f t="shared" si="0"/>
        <v>8.3000000000000007</v>
      </c>
      <c r="V18" s="73">
        <f t="shared" si="11"/>
        <v>9.3000000000000007</v>
      </c>
      <c r="W18" s="69">
        <f>IF('Indicator Data'!AL20="No data","x",ROUND(IF('Indicator Data'!AL20&gt;W$37,10,IF('Indicator Data'!AL20&lt;W$36,0,10-(W$37-'Indicator Data'!AL20)/(W$37-W$36)*10)),1))</f>
        <v>2.5</v>
      </c>
      <c r="X18" s="69">
        <f>IF('Indicator Data'!AK20="No data","x",ROUND(IF('Indicator Data'!AK20&gt;X$37,10,IF('Indicator Data'!AK20&lt;X$36,0,10-(X$37-'Indicator Data'!AK20)/(X$37-X$36)*10)),1))</f>
        <v>4.0999999999999996</v>
      </c>
      <c r="Y18" s="69">
        <f>IF('Indicator Data'!AM20 ="No data","x",ROUND( IF('Indicator Data'!AM20 &gt;Y$37,10,IF('Indicator Data'!AM20 &lt;Y$36,0,10-(Y$37-'Indicator Data'!AM20)/(Y$37-Y$36)*10)),1))</f>
        <v>10</v>
      </c>
      <c r="Z18" s="70">
        <f t="shared" si="1"/>
        <v>7</v>
      </c>
      <c r="AA18" s="69">
        <f>IF('Indicator Data'!AE20="No data","x",ROUND(IF('Indicator Data'!AE20&gt;AA$37,10,IF('Indicator Data'!AE20&lt;AA$36,0,10-(AA$37-'Indicator Data'!AE20)/(AA$37-AA$36)*10)),1))</f>
        <v>4.8</v>
      </c>
      <c r="AB18" s="75">
        <f>IF('Indicator Data'!AF20="No data", "x", IF('Indicator Data'!AF20&gt;=40,10,IF(AND('Indicator Data'!AF20&gt;=30,'Indicator Data'!AF20&lt;40),8,(IF(AND('Indicator Data'!AF20&gt;=20,'Indicator Data'!AF20&lt;30),6,IF(AND('Indicator Data'!AF20&gt;=5,'Indicator Data'!AF20&lt;20),4,IF(AND('Indicator Data'!AF20&gt;0,'Indicator Data'!AF20&lt;5),2,0)))))))</f>
        <v>4</v>
      </c>
      <c r="AC18" s="75">
        <f>IF('Indicator Data'!AG20="No data", "x", IF('Indicator Data'!AG20&gt;=15,10,IF(AND('Indicator Data'!AG20&gt;=12,'Indicator Data'!AG20&lt;15),8,(IF(AND('Indicator Data'!AG20&gt;=9,'Indicator Data'!AG20&lt;12),6,IF(AND('Indicator Data'!AG20&gt;=5,'Indicator Data'!AG20&lt;9),4,IF(AND('Indicator Data'!AG20&gt;0,'Indicator Data'!AG20&lt;5),2,0)))))))</f>
        <v>4</v>
      </c>
      <c r="AD18" s="165">
        <f t="shared" si="12"/>
        <v>4</v>
      </c>
      <c r="AE18" s="70">
        <f t="shared" si="2"/>
        <v>4.4000000000000004</v>
      </c>
      <c r="AF18" s="244">
        <f>IF('Indicator Data'!BA20="No data","x",ROUND( IF('Indicator Data'!BA20&gt;AF$37,10,IF('Indicator Data'!BA20&lt;AF$36,0,10-(AF$37-'Indicator Data'!BA20)/(AF$37-AF$36)*10)),1))</f>
        <v>5.9</v>
      </c>
      <c r="AG18" s="244">
        <f>IF('Indicator Data'!BB20="No data","x",ROUND( IF('Indicator Data'!BB20&gt;AG$37,10,IF('Indicator Data'!BB20&lt;AG$36,0,10-(AG$37-'Indicator Data'!BB20)/(AG$37-AG$36)*10)),1))</f>
        <v>10</v>
      </c>
      <c r="AH18" s="70">
        <f t="shared" si="13"/>
        <v>8</v>
      </c>
      <c r="AI18" s="83">
        <f>('Indicator Data'!AW20+'Indicator Data'!AV20*0.5+'Indicator Data'!AU20*0.25)/1000</f>
        <v>263.19574999999998</v>
      </c>
      <c r="AJ18" s="69">
        <f t="shared" si="14"/>
        <v>8.1</v>
      </c>
      <c r="AK18" s="74">
        <f>AI18*1000/'Indicator Data'!CD20</f>
        <v>4.2959631820869808E-2</v>
      </c>
      <c r="AL18" s="69">
        <f t="shared" si="15"/>
        <v>5.7</v>
      </c>
      <c r="AM18" s="70">
        <f t="shared" si="16"/>
        <v>7.1</v>
      </c>
      <c r="AN18" s="69">
        <f>IF('Indicator Data'!BC20="No data","x",ROUND(IF('Indicator Data'!BC20&lt;$AN$36,10,IF('Indicator Data'!BC20&gt;$AN$37,0,($AN$37-'Indicator Data'!BC20)/($AN$37-$AN$36)*10)),1))</f>
        <v>4.8</v>
      </c>
      <c r="AO18" s="75">
        <f>IF('Indicator Data'!BE20="No data", "x", IF('Indicator Data'!BE20&gt;=40,10,IF(AND('Indicator Data'!BE20&gt;=30,'Indicator Data'!BE20&lt;40),8,(IF(AND('Indicator Data'!BE20&gt;=20,'Indicator Data'!BE20&lt;30), 6, IF(AND('Indicator Data'!BE20&gt;=5,'Indicator Data'!BE20&lt;20),3,0))))))</f>
        <v>6</v>
      </c>
      <c r="AP18" s="75">
        <f>IF('Indicator Data'!BD20="No data", "x", IF('Indicator Data'!BD20&gt;=35,10,IF(AND('Indicator Data'!BD20&gt;=25,'Indicator Data'!BD20&lt;35),8,(IF(AND('Indicator Data'!BD20&gt;=15,'Indicator Data'!BD20&lt;25),6,IF(AND('Indicator Data'!BD20&gt;=5,'Indicator Data'!BD20&lt;15),4,IF(AND('Indicator Data'!BD20&gt;0,'Indicator Data'!BD20&lt;5),2,0)))))))</f>
        <v>4</v>
      </c>
      <c r="AQ18" s="69">
        <f t="shared" si="17"/>
        <v>5</v>
      </c>
      <c r="AR18" s="75">
        <f>IF('Indicator Data'!BF20="No data","x",ROUND(IF('Indicator Data'!BF20&gt;$AR$37,10,IF('Indicator Data'!BF20&lt;$AR$36,0,10-($AR$37-'Indicator Data'!BF20)/($AR$37-$AR$36)*10)),1))</f>
        <v>3.6</v>
      </c>
      <c r="AS18" s="75">
        <f>IF('Indicator Data'!BG20="No data","x",ROUND(IF('Indicator Data'!BG20&gt;$AS$37,10,IF('Indicator Data'!BG20&lt;$AS$36,0,10-($AS$37-'Indicator Data'!BG20)/($AS$37-$AS$36)*10)),1))</f>
        <v>1.5</v>
      </c>
      <c r="AT18" s="69">
        <f t="shared" si="18"/>
        <v>3.2</v>
      </c>
      <c r="AU18" s="70">
        <f t="shared" si="19"/>
        <v>4.3</v>
      </c>
      <c r="AV18" s="76">
        <f t="shared" si="20"/>
        <v>6.4</v>
      </c>
      <c r="AW18" s="77">
        <f t="shared" si="3"/>
        <v>8.1999999999999993</v>
      </c>
    </row>
    <row r="19" spans="1:49" s="3" customFormat="1" x14ac:dyDescent="0.25">
      <c r="A19" s="119" t="s">
        <v>32</v>
      </c>
      <c r="B19" s="102" t="s">
        <v>31</v>
      </c>
      <c r="C19" s="69">
        <f>ROUND(IF('Indicator Data'!X21="No data",IF((0.1233*LN('Indicator Data'!CC21)-0.4559)&gt;C$37,0,IF((0.1233*LN('Indicator Data'!CC21)-0.4559)&lt;C$36,10,(C$37-(0.1233*LN('Indicator Data'!CC21)-0.4559))/(C$37-C$36)*10)),IF('Indicator Data'!X21&gt;C$37,0,IF('Indicator Data'!X21&lt;C$36,10,(C$37-'Indicator Data'!X21)/(C$37-C$36)*10))),1)</f>
        <v>7.2</v>
      </c>
      <c r="D19" s="198" t="str">
        <f>IF('Indicator Data'!Y21="No data","x", 'Indicator Data'!Y21+'Indicator Data'!Z21)</f>
        <v>x</v>
      </c>
      <c r="E19" s="165" t="str">
        <f t="shared" si="4"/>
        <v>x</v>
      </c>
      <c r="F19" s="165">
        <f>IF('Indicator Data'!AA21="No data","x",ROUND(IF('Indicator Data'!AA21&gt;F$37,10,IF('Indicator Data'!AA21&lt;F$36,0,10-(F$37-'Indicator Data'!AA21)/(F$37-F$36)*10)),1))</f>
        <v>9.9</v>
      </c>
      <c r="G19" s="165">
        <f t="shared" si="5"/>
        <v>9.9</v>
      </c>
      <c r="H19" s="70">
        <f t="shared" si="6"/>
        <v>8.9</v>
      </c>
      <c r="I19" s="69">
        <f>IF('Indicator Data'!AR21="No data","x",ROUND(IF('Indicator Data'!AR21&gt;I$37,10,IF('Indicator Data'!AR21&lt;I$36,0,10-(I$37-'Indicator Data'!AR21)/(I$37-I$36)*10)),1))</f>
        <v>7.1</v>
      </c>
      <c r="J19" s="69">
        <f>IF('Indicator Data'!AS21="No data","x",ROUND(IF('Indicator Data'!AS21&gt;J$37,10,IF('Indicator Data'!AS21&lt;J$36,0,10-(J$37-'Indicator Data'!AS21)/(J$37-J$36)*10)),1))</f>
        <v>6.8</v>
      </c>
      <c r="K19" s="165">
        <f>IF('Indicator Data'!AT21="No data","x",ROUND(IF('Indicator Data'!AT21&gt;K$37,10,IF('Indicator Data'!AT21&lt;K$36,0,10-(K$37-'Indicator Data'!AT21)/(K$37-K$36)*10)),1))</f>
        <v>9.9</v>
      </c>
      <c r="L19" s="70">
        <f t="shared" si="7"/>
        <v>7.9</v>
      </c>
      <c r="M19" s="165">
        <f>IF('Indicator Data'!AB21="No data","x",ROUND(IF('Indicator Data'!AB21&gt;M$37,10,IF('Indicator Data'!AB21&lt;M$36,0,10-(M$37-'Indicator Data'!AB21)/(M$37-M$36)*10)),1))</f>
        <v>10</v>
      </c>
      <c r="N19" s="165">
        <f>IF('Indicator Data'!AC21="No data","x",ROUND(IF('Indicator Data'!AC21&gt;N$37,10,IF('Indicator Data'!AC21&lt;N$36,0,10-(N$37-'Indicator Data'!AC21)/(N$37-N$36)*10)),1))</f>
        <v>10</v>
      </c>
      <c r="O19" s="165">
        <f>IF('Indicator Data'!AD21="No data","x",ROUND(IF('Indicator Data'!AD21&gt;O$37,10,IF('Indicator Data'!AD21&lt;O$36,0,10-(O$37-'Indicator Data'!AD21)/(O$37-O$36)*10)),1))</f>
        <v>7.5</v>
      </c>
      <c r="P19" s="70">
        <f t="shared" si="8"/>
        <v>9.5</v>
      </c>
      <c r="Q19" s="71">
        <f t="shared" si="9"/>
        <v>8.8000000000000007</v>
      </c>
      <c r="R19" s="83">
        <f>IF(AND('Indicator Data'!AX21="No data",'Indicator Data'!AY21="No data"),0,SUM('Indicator Data'!AX21:AZ21)/1000)</f>
        <v>251.226</v>
      </c>
      <c r="S19" s="69">
        <f t="shared" si="10"/>
        <v>10</v>
      </c>
      <c r="T19" s="72">
        <f>R19*1000/'Indicator Data'!CD21</f>
        <v>1.5372182789868896E-2</v>
      </c>
      <c r="U19" s="69">
        <f t="shared" si="0"/>
        <v>6.3</v>
      </c>
      <c r="V19" s="73">
        <f t="shared" si="11"/>
        <v>8.8000000000000007</v>
      </c>
      <c r="W19" s="69">
        <f>IF('Indicator Data'!AL21="No data","x",ROUND(IF('Indicator Data'!AL21&gt;W$37,10,IF('Indicator Data'!AL21&lt;W$36,0,10-(W$37-'Indicator Data'!AL21)/(W$37-W$36)*10)),1))</f>
        <v>2.5</v>
      </c>
      <c r="X19" s="69">
        <f>IF('Indicator Data'!AK21="No data","x",ROUND(IF('Indicator Data'!AK21&gt;X$37,10,IF('Indicator Data'!AK21&lt;X$36,0,10-(X$37-'Indicator Data'!AK21)/(X$37-X$36)*10)),1))</f>
        <v>5.7</v>
      </c>
      <c r="Y19" s="69">
        <f>IF('Indicator Data'!AM21 ="No data","x",ROUND( IF('Indicator Data'!AM21 &gt;Y$37,10,IF('Indicator Data'!AM21 &lt;Y$36,0,10-(Y$37-'Indicator Data'!AM21)/(Y$37-Y$36)*10)),1))</f>
        <v>5.6</v>
      </c>
      <c r="Z19" s="70">
        <f t="shared" si="1"/>
        <v>4.8</v>
      </c>
      <c r="AA19" s="69">
        <f>IF('Indicator Data'!AE21="No data","x",ROUND(IF('Indicator Data'!AE21&gt;AA$37,10,IF('Indicator Data'!AE21&lt;AA$36,0,10-(AA$37-'Indicator Data'!AE21)/(AA$37-AA$36)*10)),1))</f>
        <v>8.3000000000000007</v>
      </c>
      <c r="AB19" s="75">
        <f>IF('Indicator Data'!AF21="No data", "x", IF('Indicator Data'!AF21&gt;=40,10,IF(AND('Indicator Data'!AF21&gt;=30,'Indicator Data'!AF21&lt;40),8,(IF(AND('Indicator Data'!AF21&gt;=20,'Indicator Data'!AF21&lt;30),6,IF(AND('Indicator Data'!AF21&gt;=5,'Indicator Data'!AF21&lt;20),4,IF(AND('Indicator Data'!AF21&gt;0,'Indicator Data'!AF21&lt;5),2,0)))))))</f>
        <v>10</v>
      </c>
      <c r="AC19" s="75">
        <f>IF('Indicator Data'!AG21="No data", "x", IF('Indicator Data'!AG21&gt;=15,10,IF(AND('Indicator Data'!AG21&gt;=12,'Indicator Data'!AG21&lt;15),8,(IF(AND('Indicator Data'!AG21&gt;=9,'Indicator Data'!AG21&lt;12),6,IF(AND('Indicator Data'!AG21&gt;=5,'Indicator Data'!AG21&lt;9),4,IF(AND('Indicator Data'!AG21&gt;0,'Indicator Data'!AG21&lt;5),2,0)))))))</f>
        <v>6</v>
      </c>
      <c r="AD19" s="165">
        <f t="shared" si="12"/>
        <v>8</v>
      </c>
      <c r="AE19" s="70">
        <f t="shared" si="2"/>
        <v>8.1999999999999993</v>
      </c>
      <c r="AF19" s="244">
        <f>IF('Indicator Data'!BA21="No data","x",ROUND( IF('Indicator Data'!BA21&gt;AF$37,10,IF('Indicator Data'!BA21&lt;AF$36,0,10-(AF$37-'Indicator Data'!BA21)/(AF$37-AF$36)*10)),1))</f>
        <v>8.6</v>
      </c>
      <c r="AG19" s="244">
        <f>IF('Indicator Data'!BB21="No data","x",ROUND( IF('Indicator Data'!BB21&gt;AG$37,10,IF('Indicator Data'!BB21&lt;AG$36,0,10-(AG$37-'Indicator Data'!BB21)/(AG$37-AG$36)*10)),1))</f>
        <v>10</v>
      </c>
      <c r="AH19" s="70">
        <f t="shared" si="13"/>
        <v>9.3000000000000007</v>
      </c>
      <c r="AI19" s="83">
        <f>('Indicator Data'!AW21+'Indicator Data'!AV21*0.5+'Indicator Data'!AU21*0.25)/1000</f>
        <v>374.70949999999999</v>
      </c>
      <c r="AJ19" s="69">
        <f t="shared" si="14"/>
        <v>8.6</v>
      </c>
      <c r="AK19" s="74">
        <f>AI19*1000/'Indicator Data'!CD21</f>
        <v>2.292797292915693E-2</v>
      </c>
      <c r="AL19" s="69">
        <f t="shared" si="15"/>
        <v>3.1</v>
      </c>
      <c r="AM19" s="70">
        <f t="shared" si="16"/>
        <v>6.6</v>
      </c>
      <c r="AN19" s="69">
        <f>IF('Indicator Data'!BC21="No data","x",ROUND(IF('Indicator Data'!BC21&lt;$AN$36,10,IF('Indicator Data'!BC21&gt;$AN$37,0,($AN$37-'Indicator Data'!BC21)/($AN$37-$AN$36)*10)),1))</f>
        <v>4.5</v>
      </c>
      <c r="AO19" s="75">
        <f>IF('Indicator Data'!BE21="No data", "x", IF('Indicator Data'!BE21&gt;=40,10,IF(AND('Indicator Data'!BE21&gt;=30,'Indicator Data'!BE21&lt;40),8,(IF(AND('Indicator Data'!BE21&gt;=20,'Indicator Data'!BE21&lt;30), 6, IF(AND('Indicator Data'!BE21&gt;=5,'Indicator Data'!BE21&lt;20),3,0))))))</f>
        <v>8</v>
      </c>
      <c r="AP19" s="75">
        <f>IF('Indicator Data'!BD21="No data", "x", IF('Indicator Data'!BD21&gt;=35,10,IF(AND('Indicator Data'!BD21&gt;=25,'Indicator Data'!BD21&lt;35),8,(IF(AND('Indicator Data'!BD21&gt;=15,'Indicator Data'!BD21&lt;25),6,IF(AND('Indicator Data'!BD21&gt;=5,'Indicator Data'!BD21&lt;15),4,IF(AND('Indicator Data'!BD21&gt;0,'Indicator Data'!BD21&lt;5),2,0)))))))</f>
        <v>6</v>
      </c>
      <c r="AQ19" s="69">
        <f t="shared" si="17"/>
        <v>7</v>
      </c>
      <c r="AR19" s="75">
        <f>IF('Indicator Data'!BF21="No data","x",ROUND(IF('Indicator Data'!BF21&gt;$AR$37,10,IF('Indicator Data'!BF21&lt;$AR$36,0,10-($AR$37-'Indicator Data'!BF21)/($AR$37-$AR$36)*10)),1))</f>
        <v>6.8</v>
      </c>
      <c r="AS19" s="75">
        <f>IF('Indicator Data'!BG21="No data","x",ROUND(IF('Indicator Data'!BG21&gt;$AS$37,10,IF('Indicator Data'!BG21&lt;$AS$36,0,10-($AS$37-'Indicator Data'!BG21)/($AS$37-$AS$36)*10)),1))</f>
        <v>2.8</v>
      </c>
      <c r="AT19" s="69">
        <f t="shared" si="18"/>
        <v>6</v>
      </c>
      <c r="AU19" s="70">
        <f t="shared" si="19"/>
        <v>5.8</v>
      </c>
      <c r="AV19" s="76">
        <f t="shared" si="20"/>
        <v>7.3</v>
      </c>
      <c r="AW19" s="77">
        <f t="shared" si="3"/>
        <v>8.1</v>
      </c>
    </row>
    <row r="20" spans="1:49" s="3" customFormat="1" x14ac:dyDescent="0.25">
      <c r="A20" s="119" t="s">
        <v>38</v>
      </c>
      <c r="B20" s="102" t="s">
        <v>37</v>
      </c>
      <c r="C20" s="69">
        <f>ROUND(IF('Indicator Data'!X22="No data",IF((0.1233*LN('Indicator Data'!CC22)-0.4559)&gt;C$37,0,IF((0.1233*LN('Indicator Data'!CC22)-0.4559)&lt;C$36,10,(C$37-(0.1233*LN('Indicator Data'!CC22)-0.4559))/(C$37-C$36)*10)),IF('Indicator Data'!X22&gt;C$37,0,IF('Indicator Data'!X22&lt;C$36,10,(C$37-'Indicator Data'!X22)/(C$37-C$36)*10))),1)</f>
        <v>7.6</v>
      </c>
      <c r="D20" s="198">
        <f>IF('Indicator Data'!Y22="No data","x", 'Indicator Data'!Y22+'Indicator Data'!Z22)</f>
        <v>49.3</v>
      </c>
      <c r="E20" s="165">
        <f t="shared" si="4"/>
        <v>9.9</v>
      </c>
      <c r="F20" s="165">
        <f>IF('Indicator Data'!AA22="No data","x",ROUND(IF('Indicator Data'!AA22&gt;F$37,10,IF('Indicator Data'!AA22&lt;F$36,0,10-(F$37-'Indicator Data'!AA22)/(F$37-F$36)*10)),1))</f>
        <v>10</v>
      </c>
      <c r="G20" s="165">
        <f t="shared" si="5"/>
        <v>10</v>
      </c>
      <c r="H20" s="70">
        <f t="shared" si="6"/>
        <v>9.1</v>
      </c>
      <c r="I20" s="69">
        <f>IF('Indicator Data'!AR22="No data","x",ROUND(IF('Indicator Data'!AR22&gt;I$37,10,IF('Indicator Data'!AR22&lt;I$36,0,10-(I$37-'Indicator Data'!AR22)/(I$37-I$36)*10)),1))</f>
        <v>6.4</v>
      </c>
      <c r="J20" s="69">
        <f>IF('Indicator Data'!AS22="No data","x",ROUND(IF('Indicator Data'!AS22&gt;J$37,10,IF('Indicator Data'!AS22&lt;J$36,0,10-(J$37-'Indicator Data'!AS22)/(J$37-J$36)*10)),1))</f>
        <v>7.2</v>
      </c>
      <c r="K20" s="165">
        <f>IF('Indicator Data'!AT22="No data","x",ROUND(IF('Indicator Data'!AT22&gt;K$37,10,IF('Indicator Data'!AT22&lt;K$36,0,10-(K$37-'Indicator Data'!AT22)/(K$37-K$36)*10)),1))</f>
        <v>7.9</v>
      </c>
      <c r="L20" s="70">
        <f t="shared" si="7"/>
        <v>7.2</v>
      </c>
      <c r="M20" s="165">
        <f>IF('Indicator Data'!AB22="No data","x",ROUND(IF('Indicator Data'!AB22&gt;M$37,10,IF('Indicator Data'!AB22&lt;M$36,0,10-(M$37-'Indicator Data'!AB22)/(M$37-M$36)*10)),1))</f>
        <v>7.1</v>
      </c>
      <c r="N20" s="165">
        <f>IF('Indicator Data'!AC22="No data","x",ROUND(IF('Indicator Data'!AC22&gt;N$37,10,IF('Indicator Data'!AC22&lt;N$36,0,10-(N$37-'Indicator Data'!AC22)/(N$37-N$36)*10)),1))</f>
        <v>10</v>
      </c>
      <c r="O20" s="165">
        <f>IF('Indicator Data'!AD22="No data","x",ROUND(IF('Indicator Data'!AD22&gt;O$37,10,IF('Indicator Data'!AD22&lt;O$36,0,10-(O$37-'Indicator Data'!AD22)/(O$37-O$36)*10)),1))</f>
        <v>9.6</v>
      </c>
      <c r="P20" s="70">
        <f t="shared" si="8"/>
        <v>9.1999999999999993</v>
      </c>
      <c r="Q20" s="71">
        <f t="shared" si="9"/>
        <v>8.6999999999999993</v>
      </c>
      <c r="R20" s="83">
        <f>IF(AND('Indicator Data'!AX22="No data",'Indicator Data'!AY22="No data"),0,SUM('Indicator Data'!AX22:AZ22)/1000)</f>
        <v>174.03</v>
      </c>
      <c r="S20" s="69">
        <f t="shared" si="10"/>
        <v>10</v>
      </c>
      <c r="T20" s="72">
        <f>R20*1000/'Indicator Data'!CD22</f>
        <v>2.1551542651076276E-2</v>
      </c>
      <c r="U20" s="69">
        <f t="shared" si="0"/>
        <v>6.8</v>
      </c>
      <c r="V20" s="73">
        <f t="shared" si="11"/>
        <v>8.9</v>
      </c>
      <c r="W20" s="69">
        <f>IF('Indicator Data'!AL22="No data","x",ROUND(IF('Indicator Data'!AL22&gt;W$37,10,IF('Indicator Data'!AL22&lt;W$36,0,10-(W$37-'Indicator Data'!AL22)/(W$37-W$36)*10)),1))</f>
        <v>2</v>
      </c>
      <c r="X20" s="69">
        <f>IF('Indicator Data'!AK22="No data","x",ROUND(IF('Indicator Data'!AK22&gt;X$37,10,IF('Indicator Data'!AK22&lt;X$36,0,10-(X$37-'Indicator Data'!AK22)/(X$37-X$36)*10)),1))</f>
        <v>4.3</v>
      </c>
      <c r="Y20" s="69">
        <f>IF('Indicator Data'!AM22 ="No data","x",ROUND( IF('Indicator Data'!AM22 &gt;Y$37,10,IF('Indicator Data'!AM22 &lt;Y$36,0,10-(Y$37-'Indicator Data'!AM22)/(Y$37-Y$36)*10)),1))</f>
        <v>10</v>
      </c>
      <c r="Z20" s="70">
        <f t="shared" si="1"/>
        <v>7</v>
      </c>
      <c r="AA20" s="69">
        <f>IF('Indicator Data'!AE22="No data","x",ROUND(IF('Indicator Data'!AE22&gt;AA$37,10,IF('Indicator Data'!AE22&lt;AA$36,0,10-(AA$37-'Indicator Data'!AE22)/(AA$37-AA$36)*10)),1))</f>
        <v>5.8</v>
      </c>
      <c r="AB20" s="75">
        <f>IF('Indicator Data'!AF22="No data", "x", IF('Indicator Data'!AF22&gt;=40,10,IF(AND('Indicator Data'!AF22&gt;=30,'Indicator Data'!AF22&lt;40),8,(IF(AND('Indicator Data'!AF22&gt;=20,'Indicator Data'!AF22&lt;30),6,IF(AND('Indicator Data'!AF22&gt;=5,'Indicator Data'!AF22&lt;20),4,IF(AND('Indicator Data'!AF22&gt;0,'Indicator Data'!AF22&lt;5),2,0)))))))</f>
        <v>6</v>
      </c>
      <c r="AC20" s="75">
        <f>IF('Indicator Data'!AG22="No data", "x", IF('Indicator Data'!AG22&gt;=15,10,IF(AND('Indicator Data'!AG22&gt;=12,'Indicator Data'!AG22&lt;15),8,(IF(AND('Indicator Data'!AG22&gt;=9,'Indicator Data'!AG22&lt;12),6,IF(AND('Indicator Data'!AG22&gt;=5,'Indicator Data'!AG22&lt;9),4,IF(AND('Indicator Data'!AG22&gt;0,'Indicator Data'!AG22&lt;5),2,0)))))))</f>
        <v>6</v>
      </c>
      <c r="AD20" s="165">
        <f t="shared" si="12"/>
        <v>6</v>
      </c>
      <c r="AE20" s="70">
        <f t="shared" si="2"/>
        <v>5.9</v>
      </c>
      <c r="AF20" s="244">
        <f>IF('Indicator Data'!BA22="No data","x",ROUND( IF('Indicator Data'!BA22&gt;AF$37,10,IF('Indicator Data'!BA22&lt;AF$36,0,10-(AF$37-'Indicator Data'!BA22)/(AF$37-AF$36)*10)),1))</f>
        <v>5.9</v>
      </c>
      <c r="AG20" s="244">
        <f>IF('Indicator Data'!BB22="No data","x",ROUND( IF('Indicator Data'!BB22&gt;AG$37,10,IF('Indicator Data'!BB22&lt;AG$36,0,10-(AG$37-'Indicator Data'!BB22)/(AG$37-AG$36)*10)),1))</f>
        <v>8</v>
      </c>
      <c r="AH20" s="70">
        <f t="shared" si="13"/>
        <v>7</v>
      </c>
      <c r="AI20" s="83">
        <f>('Indicator Data'!AW22+'Indicator Data'!AV22*0.5+'Indicator Data'!AU22*0.25)/1000</f>
        <v>238.63874999999999</v>
      </c>
      <c r="AJ20" s="69">
        <f t="shared" si="14"/>
        <v>7.9</v>
      </c>
      <c r="AK20" s="74">
        <f>AI20*1000/'Indicator Data'!CD22</f>
        <v>2.9552566792073371E-2</v>
      </c>
      <c r="AL20" s="69">
        <f t="shared" si="15"/>
        <v>3.9</v>
      </c>
      <c r="AM20" s="70">
        <f t="shared" si="16"/>
        <v>6.3</v>
      </c>
      <c r="AN20" s="69">
        <f>IF('Indicator Data'!BC22="No data","x",ROUND(IF('Indicator Data'!BC22&lt;$AN$36,10,IF('Indicator Data'!BC22&gt;$AN$37,0,($AN$37-'Indicator Data'!BC22)/($AN$37-$AN$36)*10)),1))</f>
        <v>3.7</v>
      </c>
      <c r="AO20" s="75">
        <f>IF('Indicator Data'!BE22="No data", "x", IF('Indicator Data'!BE22&gt;=40,10,IF(AND('Indicator Data'!BE22&gt;=30,'Indicator Data'!BE22&lt;40),8,(IF(AND('Indicator Data'!BE22&gt;=20,'Indicator Data'!BE22&lt;30), 6, IF(AND('Indicator Data'!BE22&gt;=5,'Indicator Data'!BE22&lt;20),3,0))))))</f>
        <v>6</v>
      </c>
      <c r="AP20" s="75">
        <f>IF('Indicator Data'!BD22="No data", "x", IF('Indicator Data'!BD22&gt;=35,10,IF(AND('Indicator Data'!BD22&gt;=25,'Indicator Data'!BD22&lt;35),8,(IF(AND('Indicator Data'!BD22&gt;=15,'Indicator Data'!BD22&lt;25),6,IF(AND('Indicator Data'!BD22&gt;=5,'Indicator Data'!BD22&lt;15),4,IF(AND('Indicator Data'!BD22&gt;0,'Indicator Data'!BD22&lt;5),2,0)))))))</f>
        <v>4</v>
      </c>
      <c r="AQ20" s="69">
        <f t="shared" si="17"/>
        <v>5</v>
      </c>
      <c r="AR20" s="75">
        <f>IF('Indicator Data'!BF22="No data","x",ROUND(IF('Indicator Data'!BF22&gt;$AR$37,10,IF('Indicator Data'!BF22&lt;$AR$36,0,10-($AR$37-'Indicator Data'!BF22)/($AR$37-$AR$36)*10)),1))</f>
        <v>4.2</v>
      </c>
      <c r="AS20" s="75">
        <f>IF('Indicator Data'!BG22="No data","x",ROUND(IF('Indicator Data'!BG22&gt;$AS$37,10,IF('Indicator Data'!BG22&lt;$AS$36,0,10-($AS$37-'Indicator Data'!BG22)/($AS$37-$AS$36)*10)),1))</f>
        <v>2.4</v>
      </c>
      <c r="AT20" s="69">
        <f t="shared" si="18"/>
        <v>3.8</v>
      </c>
      <c r="AU20" s="70">
        <f t="shared" si="19"/>
        <v>4.2</v>
      </c>
      <c r="AV20" s="76">
        <f t="shared" si="20"/>
        <v>6.2</v>
      </c>
      <c r="AW20" s="77">
        <f t="shared" si="3"/>
        <v>7.8</v>
      </c>
    </row>
    <row r="21" spans="1:49" s="3" customFormat="1" x14ac:dyDescent="0.25">
      <c r="A21" s="119" t="s">
        <v>42</v>
      </c>
      <c r="B21" s="102" t="s">
        <v>41</v>
      </c>
      <c r="C21" s="69">
        <f>ROUND(IF('Indicator Data'!X23="No data",IF((0.1233*LN('Indicator Data'!CC23)-0.4559)&gt;C$37,0,IF((0.1233*LN('Indicator Data'!CC23)-0.4559)&lt;C$36,10,(C$37-(0.1233*LN('Indicator Data'!CC23)-0.4559))/(C$37-C$36)*10)),IF('Indicator Data'!X23&gt;C$37,0,IF('Indicator Data'!X23&lt;C$36,10,(C$37-'Indicator Data'!X23)/(C$37-C$36)*10))),1)</f>
        <v>4.3</v>
      </c>
      <c r="D21" s="198">
        <f>IF('Indicator Data'!Y23="No data","x", 'Indicator Data'!Y23+'Indicator Data'!Z23)</f>
        <v>16.100000000000001</v>
      </c>
      <c r="E21" s="165">
        <f t="shared" si="4"/>
        <v>3.2</v>
      </c>
      <c r="F21" s="165">
        <f>IF('Indicator Data'!AA23="No data","x",ROUND(IF('Indicator Data'!AA23&gt;F$37,10,IF('Indicator Data'!AA23&lt;F$36,0,10-(F$37-'Indicator Data'!AA23)/(F$37-F$36)*10)),1))</f>
        <v>8.9</v>
      </c>
      <c r="G21" s="165">
        <f t="shared" si="5"/>
        <v>6.1</v>
      </c>
      <c r="H21" s="70">
        <f t="shared" si="6"/>
        <v>5.3</v>
      </c>
      <c r="I21" s="69">
        <f>IF('Indicator Data'!AR23="No data","x",ROUND(IF('Indicator Data'!AR23&gt;I$37,10,IF('Indicator Data'!AR23&lt;I$36,0,10-(I$37-'Indicator Data'!AR23)/(I$37-I$36)*10)),1))</f>
        <v>5</v>
      </c>
      <c r="J21" s="69">
        <f>IF('Indicator Data'!AS23="No data","x",ROUND(IF('Indicator Data'!AS23&gt;J$37,10,IF('Indicator Data'!AS23&lt;J$36,0,10-(J$37-'Indicator Data'!AS23)/(J$37-J$36)*10)),1))</f>
        <v>5.8</v>
      </c>
      <c r="K21" s="165">
        <f>IF('Indicator Data'!AT23="No data","x",ROUND(IF('Indicator Data'!AT23&gt;K$37,10,IF('Indicator Data'!AT23&lt;K$36,0,10-(K$37-'Indicator Data'!AT23)/(K$37-K$36)*10)),1))</f>
        <v>3.2</v>
      </c>
      <c r="L21" s="70">
        <f t="shared" si="7"/>
        <v>4.7</v>
      </c>
      <c r="M21" s="165">
        <f>IF('Indicator Data'!AB23="No data","x",ROUND(IF('Indicator Data'!AB23&gt;M$37,10,IF('Indicator Data'!AB23&lt;M$36,0,10-(M$37-'Indicator Data'!AB23)/(M$37-M$36)*10)),1))</f>
        <v>4.7</v>
      </c>
      <c r="N21" s="165">
        <f>IF('Indicator Data'!AC23="No data","x",ROUND(IF('Indicator Data'!AC23&gt;N$37,10,IF('Indicator Data'!AC23&lt;N$36,0,10-(N$37-'Indicator Data'!AC23)/(N$37-N$36)*10)),1))</f>
        <v>2.2999999999999998</v>
      </c>
      <c r="O21" s="165" t="str">
        <f>IF('Indicator Data'!AD23="No data","x",ROUND(IF('Indicator Data'!AD23&gt;O$37,10,IF('Indicator Data'!AD23&lt;O$36,0,10-(O$37-'Indicator Data'!AD23)/(O$37-O$36)*10)),1))</f>
        <v>x</v>
      </c>
      <c r="P21" s="70">
        <f t="shared" si="8"/>
        <v>3.6</v>
      </c>
      <c r="Q21" s="71">
        <f t="shared" si="9"/>
        <v>4.7</v>
      </c>
      <c r="R21" s="83">
        <f>IF(AND('Indicator Data'!AX23="No data",'Indicator Data'!AY23="No data"),0,SUM('Indicator Data'!AX23:AZ23)/1000)</f>
        <v>289.923</v>
      </c>
      <c r="S21" s="69">
        <f t="shared" si="10"/>
        <v>10</v>
      </c>
      <c r="T21" s="72">
        <f>R21*1000/'Indicator Data'!CD23</f>
        <v>2.2825487037883931E-3</v>
      </c>
      <c r="U21" s="69">
        <f t="shared" si="0"/>
        <v>3.9</v>
      </c>
      <c r="V21" s="73">
        <f t="shared" si="11"/>
        <v>8.3000000000000007</v>
      </c>
      <c r="W21" s="69">
        <f>IF('Indicator Data'!AL23="No data","x",ROUND(IF('Indicator Data'!AL23&gt;W$37,10,IF('Indicator Data'!AL23&lt;W$36,0,10-(W$37-'Indicator Data'!AL23)/(W$37-W$36)*10)),1))</f>
        <v>1</v>
      </c>
      <c r="X21" s="69">
        <f>IF('Indicator Data'!AK23="No data","x",ROUND(IF('Indicator Data'!AK23&gt;X$37,10,IF('Indicator Data'!AK23&lt;X$36,0,10-(X$37-'Indicator Data'!AK23)/(X$37-X$36)*10)),1))</f>
        <v>2.1</v>
      </c>
      <c r="Y21" s="69">
        <f>IF('Indicator Data'!AM23 ="No data","x",ROUND( IF('Indicator Data'!AM23 &gt;Y$37,10,IF('Indicator Data'!AM23 &lt;Y$36,0,10-(Y$37-'Indicator Data'!AM23)/(Y$37-Y$36)*10)),1))</f>
        <v>9.1</v>
      </c>
      <c r="Z21" s="70">
        <f t="shared" si="1"/>
        <v>5.4</v>
      </c>
      <c r="AA21" s="69">
        <f>IF('Indicator Data'!AE23="No data","x",ROUND(IF('Indicator Data'!AE23&gt;AA$37,10,IF('Indicator Data'!AE23&lt;AA$36,0,10-(AA$37-'Indicator Data'!AE23)/(AA$37-AA$36)*10)),1))</f>
        <v>3.8</v>
      </c>
      <c r="AB21" s="75">
        <f>IF('Indicator Data'!AF23="No data", "x", IF('Indicator Data'!AF23&gt;=40,10,IF(AND('Indicator Data'!AF23&gt;=30,'Indicator Data'!AF23&lt;40),8,(IF(AND('Indicator Data'!AF23&gt;=20,'Indicator Data'!AF23&lt;30),6,IF(AND('Indicator Data'!AF23&gt;=5,'Indicator Data'!AF23&lt;20),4,IF(AND('Indicator Data'!AF23&gt;0,'Indicator Data'!AF23&lt;5),2,0)))))))</f>
        <v>4</v>
      </c>
      <c r="AC21" s="75">
        <f>IF('Indicator Data'!AG23="No data", "x", IF('Indicator Data'!AG23&gt;=15,10,IF(AND('Indicator Data'!AG23&gt;=12,'Indicator Data'!AG23&lt;15),8,(IF(AND('Indicator Data'!AG23&gt;=9,'Indicator Data'!AG23&lt;12),6,IF(AND('Indicator Data'!AG23&gt;=5,'Indicator Data'!AG23&lt;9),4,IF(AND('Indicator Data'!AG23&gt;0,'Indicator Data'!AG23&lt;5),2,0)))))))</f>
        <v>6</v>
      </c>
      <c r="AD21" s="165">
        <f t="shared" si="12"/>
        <v>5</v>
      </c>
      <c r="AE21" s="70">
        <f t="shared" si="2"/>
        <v>4.4000000000000004</v>
      </c>
      <c r="AF21" s="244">
        <f>IF('Indicator Data'!BA23="No data","x",ROUND( IF('Indicator Data'!BA23&gt;AF$37,10,IF('Indicator Data'!BA23&lt;AF$36,0,10-(AF$37-'Indicator Data'!BA23)/(AF$37-AF$36)*10)),1))</f>
        <v>5.6</v>
      </c>
      <c r="AG21" s="244">
        <f>IF('Indicator Data'!BB23="No data","x",ROUND( IF('Indicator Data'!BB23&gt;AG$37,10,IF('Indicator Data'!BB23&lt;AG$36,0,10-(AG$37-'Indicator Data'!BB23)/(AG$37-AG$36)*10)),1))</f>
        <v>4.0999999999999996</v>
      </c>
      <c r="AH21" s="70">
        <f t="shared" si="13"/>
        <v>4.9000000000000004</v>
      </c>
      <c r="AI21" s="83">
        <f>('Indicator Data'!AW23+'Indicator Data'!AV23*0.5+'Indicator Data'!AU23*0.25)/1000</f>
        <v>53.774500000000003</v>
      </c>
      <c r="AJ21" s="69">
        <f t="shared" si="14"/>
        <v>5.8</v>
      </c>
      <c r="AK21" s="74">
        <f>AI21*1000/'Indicator Data'!CD23</f>
        <v>4.2336384237148816E-4</v>
      </c>
      <c r="AL21" s="69">
        <f t="shared" si="15"/>
        <v>0.1</v>
      </c>
      <c r="AM21" s="70">
        <f t="shared" si="16"/>
        <v>3.5</v>
      </c>
      <c r="AN21" s="69">
        <f>IF('Indicator Data'!BC23="No data","x",ROUND(IF('Indicator Data'!BC23&lt;$AN$36,10,IF('Indicator Data'!BC23&gt;$AN$37,0,($AN$37-'Indicator Data'!BC23)/($AN$37-$AN$36)*10)),1))</f>
        <v>2.7</v>
      </c>
      <c r="AO21" s="75">
        <f>IF('Indicator Data'!BE23="No data", "x", IF('Indicator Data'!BE23&gt;=40,10,IF(AND('Indicator Data'!BE23&gt;=30,'Indicator Data'!BE23&lt;40),8,(IF(AND('Indicator Data'!BE23&gt;=20,'Indicator Data'!BE23&lt;30), 6, IF(AND('Indicator Data'!BE23&gt;=5,'Indicator Data'!BE23&lt;20),3,0))))))</f>
        <v>6</v>
      </c>
      <c r="AP21" s="75">
        <f>IF('Indicator Data'!BD23="No data", "x", IF('Indicator Data'!BD23&gt;=35,10,IF(AND('Indicator Data'!BD23&gt;=25,'Indicator Data'!BD23&lt;35),8,(IF(AND('Indicator Data'!BD23&gt;=15,'Indicator Data'!BD23&lt;25),6,IF(AND('Indicator Data'!BD23&gt;=5,'Indicator Data'!BD23&lt;15),4,IF(AND('Indicator Data'!BD23&gt;0,'Indicator Data'!BD23&lt;5),2,0)))))))</f>
        <v>2</v>
      </c>
      <c r="AQ21" s="69">
        <f t="shared" si="17"/>
        <v>4</v>
      </c>
      <c r="AR21" s="75">
        <f>IF('Indicator Data'!BF23="No data","x",ROUND(IF('Indicator Data'!BF23&gt;$AR$37,10,IF('Indicator Data'!BF23&lt;$AR$36,0,10-($AR$37-'Indicator Data'!BF23)/($AR$37-$AR$36)*10)),1))</f>
        <v>3</v>
      </c>
      <c r="AS21" s="75">
        <f>IF('Indicator Data'!BG23="No data","x",ROUND(IF('Indicator Data'!BG23&gt;$AS$37,10,IF('Indicator Data'!BG23&lt;$AS$36,0,10-($AS$37-'Indicator Data'!BG23)/($AS$37-$AS$36)*10)),1))</f>
        <v>2.4</v>
      </c>
      <c r="AT21" s="69">
        <f t="shared" si="18"/>
        <v>2.9</v>
      </c>
      <c r="AU21" s="70">
        <f t="shared" si="19"/>
        <v>3.2</v>
      </c>
      <c r="AV21" s="76">
        <f t="shared" si="20"/>
        <v>4.3</v>
      </c>
      <c r="AW21" s="77">
        <f t="shared" si="3"/>
        <v>6.7</v>
      </c>
    </row>
    <row r="22" spans="1:49" s="3" customFormat="1" x14ac:dyDescent="0.25">
      <c r="A22" s="119" t="s">
        <v>44</v>
      </c>
      <c r="B22" s="102" t="s">
        <v>43</v>
      </c>
      <c r="C22" s="69">
        <f>ROUND(IF('Indicator Data'!X24="No data",IF((0.1233*LN('Indicator Data'!CC24)-0.4559)&gt;C$37,0,IF((0.1233*LN('Indicator Data'!CC24)-0.4559)&lt;C$36,10,(C$37-(0.1233*LN('Indicator Data'!CC24)-0.4559))/(C$37-C$36)*10)),IF('Indicator Data'!X24&gt;C$37,0,IF('Indicator Data'!X24&lt;C$36,10,(C$37-'Indicator Data'!X24)/(C$37-C$36)*10))),1)</f>
        <v>7.1</v>
      </c>
      <c r="D22" s="198">
        <f>IF('Indicator Data'!Y24="No data","x", 'Indicator Data'!Y24+'Indicator Data'!Z24)</f>
        <v>34.200000000000003</v>
      </c>
      <c r="E22" s="165">
        <f t="shared" si="4"/>
        <v>6.8</v>
      </c>
      <c r="F22" s="165">
        <f>IF('Indicator Data'!AA24="No data","x",ROUND(IF('Indicator Data'!AA24&gt;F$37,10,IF('Indicator Data'!AA24&lt;F$36,0,10-(F$37-'Indicator Data'!AA24)/(F$37-F$36)*10)),1))</f>
        <v>4.9000000000000004</v>
      </c>
      <c r="G22" s="165">
        <f t="shared" si="5"/>
        <v>5.9</v>
      </c>
      <c r="H22" s="70">
        <f t="shared" si="6"/>
        <v>6.5</v>
      </c>
      <c r="I22" s="69">
        <f>IF('Indicator Data'!AR24="No data","x",ROUND(IF('Indicator Data'!AR24&gt;I$37,10,IF('Indicator Data'!AR24&lt;I$36,0,10-(I$37-'Indicator Data'!AR24)/(I$37-I$36)*10)),1))</f>
        <v>6</v>
      </c>
      <c r="J22" s="69">
        <f>IF('Indicator Data'!AS24="No data","x",ROUND(IF('Indicator Data'!AS24&gt;J$37,10,IF('Indicator Data'!AS24&lt;J$36,0,10-(J$37-'Indicator Data'!AS24)/(J$37-J$36)*10)),1))</f>
        <v>5.2</v>
      </c>
      <c r="K22" s="165" t="str">
        <f>IF('Indicator Data'!AT24="No data","x",ROUND(IF('Indicator Data'!AT24&gt;K$37,10,IF('Indicator Data'!AT24&lt;K$36,0,10-(K$37-'Indicator Data'!AT24)/(K$37-K$36)*10)),1))</f>
        <v>x</v>
      </c>
      <c r="L22" s="70">
        <f t="shared" si="7"/>
        <v>5.6</v>
      </c>
      <c r="M22" s="165">
        <f>IF('Indicator Data'!AB24="No data","x",ROUND(IF('Indicator Data'!AB24&gt;M$37,10,IF('Indicator Data'!AB24&lt;M$36,0,10-(M$37-'Indicator Data'!AB24)/(M$37-M$36)*10)),1))</f>
        <v>5.7</v>
      </c>
      <c r="N22" s="165">
        <f>IF('Indicator Data'!AC24="No data","x",ROUND(IF('Indicator Data'!AC24&gt;N$37,10,IF('Indicator Data'!AC24&lt;N$36,0,10-(N$37-'Indicator Data'!AC24)/(N$37-N$36)*10)),1))</f>
        <v>9.4</v>
      </c>
      <c r="O22" s="165">
        <f>IF('Indicator Data'!AD24="No data","x",ROUND(IF('Indicator Data'!AD24&gt;O$37,10,IF('Indicator Data'!AD24&lt;O$36,0,10-(O$37-'Indicator Data'!AD24)/(O$37-O$36)*10)),1))</f>
        <v>8.1</v>
      </c>
      <c r="P22" s="70">
        <f t="shared" si="8"/>
        <v>8.1</v>
      </c>
      <c r="Q22" s="71">
        <f t="shared" si="9"/>
        <v>6.7</v>
      </c>
      <c r="R22" s="83">
        <f>IF(AND('Indicator Data'!AX24="No data",'Indicator Data'!AY24="No data"),0,SUM('Indicator Data'!AX24:AZ24)/1000)</f>
        <v>0.33200000000000002</v>
      </c>
      <c r="S22" s="69">
        <f t="shared" si="10"/>
        <v>3.8</v>
      </c>
      <c r="T22" s="72">
        <f>R22*1000/'Indicator Data'!CD24</f>
        <v>5.4587019601343759E-5</v>
      </c>
      <c r="U22" s="69">
        <f t="shared" si="0"/>
        <v>1.6</v>
      </c>
      <c r="V22" s="73">
        <f t="shared" si="11"/>
        <v>2.8</v>
      </c>
      <c r="W22" s="69">
        <f>IF('Indicator Data'!AL24="No data","x",ROUND(IF('Indicator Data'!AL24&gt;W$37,10,IF('Indicator Data'!AL24&lt;W$36,0,10-(W$37-'Indicator Data'!AL24)/(W$37-W$36)*10)),1))</f>
        <v>1.5</v>
      </c>
      <c r="X22" s="69">
        <f>IF('Indicator Data'!AK24="No data","x",ROUND(IF('Indicator Data'!AK24&gt;X$37,10,IF('Indicator Data'!AK24&lt;X$36,0,10-(X$37-'Indicator Data'!AK24)/(X$37-X$36)*10)),1))</f>
        <v>5.8</v>
      </c>
      <c r="Y22" s="69">
        <f>IF('Indicator Data'!AM24 ="No data","x",ROUND( IF('Indicator Data'!AM24 &gt;Y$37,10,IF('Indicator Data'!AM24 &lt;Y$36,0,10-(Y$37-'Indicator Data'!AM24)/(Y$37-Y$36)*10)),1))</f>
        <v>10</v>
      </c>
      <c r="Z22" s="70">
        <f t="shared" si="1"/>
        <v>7.3</v>
      </c>
      <c r="AA22" s="69">
        <f>IF('Indicator Data'!AE24="No data","x",ROUND(IF('Indicator Data'!AE24&gt;AA$37,10,IF('Indicator Data'!AE24&lt;AA$36,0,10-(AA$37-'Indicator Data'!AE24)/(AA$37-AA$36)*10)),1))</f>
        <v>6.3</v>
      </c>
      <c r="AB22" s="75">
        <f>IF('Indicator Data'!AF24="No data", "x", IF('Indicator Data'!AF24&gt;=40,10,IF(AND('Indicator Data'!AF24&gt;=30,'Indicator Data'!AF24&lt;40),8,(IF(AND('Indicator Data'!AF24&gt;=20,'Indicator Data'!AF24&lt;30),6,IF(AND('Indicator Data'!AF24&gt;=5,'Indicator Data'!AF24&lt;20),4,IF(AND('Indicator Data'!AF24&gt;0,'Indicator Data'!AF24&lt;5),2,0)))))))</f>
        <v>6</v>
      </c>
      <c r="AC22" s="75">
        <f>IF('Indicator Data'!AG24="No data", "x", IF('Indicator Data'!AG24&gt;=15,10,IF(AND('Indicator Data'!AG24&gt;=12,'Indicator Data'!AG24&lt;15),8,(IF(AND('Indicator Data'!AG24&gt;=9,'Indicator Data'!AG24&lt;12),6,IF(AND('Indicator Data'!AG24&gt;=5,'Indicator Data'!AG24&lt;9),4,IF(AND('Indicator Data'!AG24&gt;0,'Indicator Data'!AG24&lt;5),2,0)))))))</f>
        <v>4</v>
      </c>
      <c r="AD22" s="165">
        <f t="shared" si="12"/>
        <v>5</v>
      </c>
      <c r="AE22" s="70">
        <f t="shared" si="2"/>
        <v>5.7</v>
      </c>
      <c r="AF22" s="244">
        <f>IF('Indicator Data'!BA24="No data","x",ROUND( IF('Indicator Data'!BA24&gt;AF$37,10,IF('Indicator Data'!BA24&lt;AF$36,0,10-(AF$37-'Indicator Data'!BA24)/(AF$37-AF$36)*10)),1))</f>
        <v>9.9</v>
      </c>
      <c r="AG22" s="244">
        <f>IF('Indicator Data'!BB24="No data","x",ROUND( IF('Indicator Data'!BB24&gt;AG$37,10,IF('Indicator Data'!BB24&lt;AG$36,0,10-(AG$37-'Indicator Data'!BB24)/(AG$37-AG$36)*10)),1))</f>
        <v>3.6</v>
      </c>
      <c r="AH22" s="70">
        <f t="shared" si="13"/>
        <v>6.8</v>
      </c>
      <c r="AI22" s="83">
        <f>('Indicator Data'!AW24+'Indicator Data'!AV24*0.5+'Indicator Data'!AU24*0.25)/1000</f>
        <v>135.03149999999999</v>
      </c>
      <c r="AJ22" s="69">
        <f t="shared" si="14"/>
        <v>7.1</v>
      </c>
      <c r="AK22" s="74">
        <f>AI22*1000/'Indicator Data'!CD24</f>
        <v>2.2201708244876054E-2</v>
      </c>
      <c r="AL22" s="69">
        <f t="shared" si="15"/>
        <v>3</v>
      </c>
      <c r="AM22" s="70">
        <f t="shared" si="16"/>
        <v>5.4</v>
      </c>
      <c r="AN22" s="69">
        <f>IF('Indicator Data'!BC24="No data","x",ROUND(IF('Indicator Data'!BC24&lt;$AN$36,10,IF('Indicator Data'!BC24&gt;$AN$37,0,($AN$37-'Indicator Data'!BC24)/($AN$37-$AN$36)*10)),1))</f>
        <v>4.4000000000000004</v>
      </c>
      <c r="AO22" s="75">
        <f>IF('Indicator Data'!BE24="No data", "x", IF('Indicator Data'!BE24&gt;=40,10,IF(AND('Indicator Data'!BE24&gt;=30,'Indicator Data'!BE24&lt;40),8,(IF(AND('Indicator Data'!BE24&gt;=20,'Indicator Data'!BE24&lt;30), 6, IF(AND('Indicator Data'!BE24&gt;=5,'Indicator Data'!BE24&lt;20),3,0))))))</f>
        <v>6</v>
      </c>
      <c r="AP22" s="75">
        <f>IF('Indicator Data'!BD24="No data", "x", IF('Indicator Data'!BD24&gt;=35,10,IF(AND('Indicator Data'!BD24&gt;=25,'Indicator Data'!BD24&lt;35),8,(IF(AND('Indicator Data'!BD24&gt;=15,'Indicator Data'!BD24&lt;25),6,IF(AND('Indicator Data'!BD24&gt;=5,'Indicator Data'!BD24&lt;15),4,IF(AND('Indicator Data'!BD24&gt;0,'Indicator Data'!BD24&lt;5),2,0)))))))</f>
        <v>6</v>
      </c>
      <c r="AQ22" s="69">
        <f t="shared" si="17"/>
        <v>6</v>
      </c>
      <c r="AR22" s="75">
        <f>IF('Indicator Data'!BF24="No data","x",ROUND(IF('Indicator Data'!BF24&gt;$AR$37,10,IF('Indicator Data'!BF24&lt;$AR$36,0,10-($AR$37-'Indicator Data'!BF24)/($AR$37-$AR$36)*10)),1))</f>
        <v>3.9</v>
      </c>
      <c r="AS22" s="75">
        <f>IF('Indicator Data'!BG24="No data","x",ROUND(IF('Indicator Data'!BG24&gt;$AS$37,10,IF('Indicator Data'!BG24&lt;$AS$36,0,10-($AS$37-'Indicator Data'!BG24)/($AS$37-$AS$36)*10)),1))</f>
        <v>3.2</v>
      </c>
      <c r="AT22" s="69">
        <f t="shared" si="18"/>
        <v>3.8</v>
      </c>
      <c r="AU22" s="70">
        <f t="shared" si="19"/>
        <v>4.7</v>
      </c>
      <c r="AV22" s="76">
        <f t="shared" si="20"/>
        <v>6.1</v>
      </c>
      <c r="AW22" s="77">
        <f t="shared" si="3"/>
        <v>4.7</v>
      </c>
    </row>
    <row r="23" spans="1:49" s="3" customFormat="1" x14ac:dyDescent="0.25">
      <c r="A23" s="119" t="s">
        <v>46</v>
      </c>
      <c r="B23" s="102" t="s">
        <v>45</v>
      </c>
      <c r="C23" s="69">
        <f>ROUND(IF('Indicator Data'!X25="No data",IF((0.1233*LN('Indicator Data'!CC25)-0.4559)&gt;C$37,0,IF((0.1233*LN('Indicator Data'!CC25)-0.4559)&lt;C$36,10,(C$37-(0.1233*LN('Indicator Data'!CC25)-0.4559))/(C$37-C$36)*10)),IF('Indicator Data'!X25&gt;C$37,0,IF('Indicator Data'!X25&lt;C$36,10,(C$37-'Indicator Data'!X25)/(C$37-C$36)*10))),1)</f>
        <v>3.8</v>
      </c>
      <c r="D23" s="198" t="str">
        <f>IF('Indicator Data'!Y25="No data","x", 'Indicator Data'!Y25+'Indicator Data'!Z25)</f>
        <v>x</v>
      </c>
      <c r="E23" s="165" t="str">
        <f t="shared" si="4"/>
        <v>x</v>
      </c>
      <c r="F23" s="165">
        <f>IF('Indicator Data'!AA25="No data","x",ROUND(IF('Indicator Data'!AA25&gt;F$37,10,IF('Indicator Data'!AA25&lt;F$36,0,10-(F$37-'Indicator Data'!AA25)/(F$37-F$36)*10)),1))</f>
        <v>3.8</v>
      </c>
      <c r="G23" s="165">
        <f t="shared" si="5"/>
        <v>3.8</v>
      </c>
      <c r="H23" s="70">
        <f t="shared" si="6"/>
        <v>3.8</v>
      </c>
      <c r="I23" s="69">
        <f>IF('Indicator Data'!AR25="No data","x",ROUND(IF('Indicator Data'!AR25&gt;I$37,10,IF('Indicator Data'!AR25&lt;I$36,0,10-(I$37-'Indicator Data'!AR25)/(I$37-I$36)*10)),1))</f>
        <v>6.1</v>
      </c>
      <c r="J23" s="69">
        <f>IF('Indicator Data'!AS25="No data","x",ROUND(IF('Indicator Data'!AS25&gt;J$37,10,IF('Indicator Data'!AS25&lt;J$36,0,10-(J$37-'Indicator Data'!AS25)/(J$37-J$36)*10)),1))</f>
        <v>6.7</v>
      </c>
      <c r="K23" s="165">
        <f>IF('Indicator Data'!AT25="No data","x",ROUND(IF('Indicator Data'!AT25&gt;K$37,10,IF('Indicator Data'!AT25&lt;K$36,0,10-(K$37-'Indicator Data'!AT25)/(K$37-K$36)*10)),1))</f>
        <v>7.4</v>
      </c>
      <c r="L23" s="70">
        <f t="shared" si="7"/>
        <v>6.7</v>
      </c>
      <c r="M23" s="165">
        <f>IF('Indicator Data'!AB25="No data","x",ROUND(IF('Indicator Data'!AB25&gt;M$37,10,IF('Indicator Data'!AB25&lt;M$36,0,10-(M$37-'Indicator Data'!AB25)/(M$37-M$36)*10)),1))</f>
        <v>5.3</v>
      </c>
      <c r="N23" s="165">
        <f>IF('Indicator Data'!AC25="No data","x",ROUND(IF('Indicator Data'!AC25&gt;N$37,10,IF('Indicator Data'!AC25&lt;N$36,0,10-(N$37-'Indicator Data'!AC25)/(N$37-N$36)*10)),1))</f>
        <v>1.1000000000000001</v>
      </c>
      <c r="O23" s="165">
        <f>IF('Indicator Data'!AD25="No data","x",ROUND(IF('Indicator Data'!AD25&gt;O$37,10,IF('Indicator Data'!AD25&lt;O$36,0,10-(O$37-'Indicator Data'!AD25)/(O$37-O$36)*10)),1))</f>
        <v>4.0999999999999996</v>
      </c>
      <c r="P23" s="70">
        <f t="shared" si="8"/>
        <v>3.7</v>
      </c>
      <c r="Q23" s="71">
        <f t="shared" si="9"/>
        <v>4.5</v>
      </c>
      <c r="R23" s="83">
        <f>IF(AND('Indicator Data'!AX25="No data",'Indicator Data'!AY25="No data"),0,SUM('Indicator Data'!AX25:AZ25)/1000)</f>
        <v>17.321999999999999</v>
      </c>
      <c r="S23" s="69">
        <f t="shared" si="10"/>
        <v>8.1</v>
      </c>
      <c r="T23" s="72">
        <f>R23*1000/'Indicator Data'!CD25</f>
        <v>4.4085971971990828E-3</v>
      </c>
      <c r="U23" s="69">
        <f t="shared" si="0"/>
        <v>4.5999999999999996</v>
      </c>
      <c r="V23" s="73">
        <f t="shared" si="11"/>
        <v>6.7</v>
      </c>
      <c r="W23" s="69">
        <f>IF('Indicator Data'!AL25="No data","x",ROUND(IF('Indicator Data'!AL25&gt;W$37,10,IF('Indicator Data'!AL25&lt;W$36,0,10-(W$37-'Indicator Data'!AL25)/(W$37-W$36)*10)),1))</f>
        <v>3</v>
      </c>
      <c r="X23" s="69">
        <f>IF('Indicator Data'!AK25="No data","x",ROUND(IF('Indicator Data'!AK25&gt;X$37,10,IF('Indicator Data'!AK25&lt;X$36,0,10-(X$37-'Indicator Data'!AK25)/(X$37-X$36)*10)),1))</f>
        <v>4.5999999999999996</v>
      </c>
      <c r="Y23" s="69">
        <f>IF('Indicator Data'!AM25 ="No data","x",ROUND( IF('Indicator Data'!AM25 &gt;Y$37,10,IF('Indicator Data'!AM25 &lt;Y$36,0,10-(Y$37-'Indicator Data'!AM25)/(Y$37-Y$36)*10)),1))</f>
        <v>4.2</v>
      </c>
      <c r="Z23" s="70">
        <f t="shared" si="1"/>
        <v>4</v>
      </c>
      <c r="AA23" s="69">
        <f>IF('Indicator Data'!AE25="No data","x",ROUND(IF('Indicator Data'!AE25&gt;AA$37,10,IF('Indicator Data'!AE25&lt;AA$36,0,10-(AA$37-'Indicator Data'!AE25)/(AA$37-AA$36)*10)),1))</f>
        <v>4.9000000000000004</v>
      </c>
      <c r="AB23" s="75">
        <f>IF('Indicator Data'!AF25="No data", "x", IF('Indicator Data'!AF25&gt;=40,10,IF(AND('Indicator Data'!AF25&gt;=30,'Indicator Data'!AF25&lt;40),8,(IF(AND('Indicator Data'!AF25&gt;=20,'Indicator Data'!AF25&lt;30),6,IF(AND('Indicator Data'!AF25&gt;=5,'Indicator Data'!AF25&lt;20),4,IF(AND('Indicator Data'!AF25&gt;0,'Indicator Data'!AF25&lt;5),2,0)))))))</f>
        <v>4</v>
      </c>
      <c r="AC23" s="75">
        <f>IF('Indicator Data'!AG25="No data", "x", IF('Indicator Data'!AG25&gt;=15,10,IF(AND('Indicator Data'!AG25&gt;=12,'Indicator Data'!AG25&lt;15),8,(IF(AND('Indicator Data'!AG25&gt;=9,'Indicator Data'!AG25&lt;12),6,IF(AND('Indicator Data'!AG25&gt;=5,'Indicator Data'!AG25&lt;9),4,IF(AND('Indicator Data'!AG25&gt;0,'Indicator Data'!AG25&lt;5),2,0)))))))</f>
        <v>4</v>
      </c>
      <c r="AD23" s="165">
        <f t="shared" si="12"/>
        <v>4</v>
      </c>
      <c r="AE23" s="70">
        <f t="shared" si="2"/>
        <v>4.5</v>
      </c>
      <c r="AF23" s="244">
        <f>IF('Indicator Data'!BA25="No data","x",ROUND( IF('Indicator Data'!BA25&gt;AF$37,10,IF('Indicator Data'!BA25&lt;AF$36,0,10-(AF$37-'Indicator Data'!BA25)/(AF$37-AF$36)*10)),1))</f>
        <v>7.6</v>
      </c>
      <c r="AG23" s="244">
        <f>IF('Indicator Data'!BB25="No data","x",ROUND( IF('Indicator Data'!BB25&gt;AG$37,10,IF('Indicator Data'!BB25&lt;AG$36,0,10-(AG$37-'Indicator Data'!BB25)/(AG$37-AG$36)*10)),1))</f>
        <v>6.3</v>
      </c>
      <c r="AH23" s="70">
        <f t="shared" si="13"/>
        <v>7</v>
      </c>
      <c r="AI23" s="83">
        <f>('Indicator Data'!AW25+'Indicator Data'!AV25*0.5+'Indicator Data'!AU25*0.25)/1000</f>
        <v>1.7789999999999999</v>
      </c>
      <c r="AJ23" s="69">
        <f t="shared" si="14"/>
        <v>0.8</v>
      </c>
      <c r="AK23" s="74">
        <f>AI23*1000/'Indicator Data'!CD25</f>
        <v>4.52770720114142E-4</v>
      </c>
      <c r="AL23" s="69">
        <f t="shared" si="15"/>
        <v>0.1</v>
      </c>
      <c r="AM23" s="70">
        <f t="shared" si="16"/>
        <v>0.5</v>
      </c>
      <c r="AN23" s="69">
        <f>IF('Indicator Data'!BC25="No data","x",ROUND(IF('Indicator Data'!BC25&lt;$AN$36,10,IF('Indicator Data'!BC25&gt;$AN$37,0,($AN$37-'Indicator Data'!BC25)/($AN$37-$AN$36)*10)),1))</f>
        <v>3.9</v>
      </c>
      <c r="AO23" s="75">
        <f>IF('Indicator Data'!BE25="No data", "x", IF('Indicator Data'!BE25&gt;=40,10,IF(AND('Indicator Data'!BE25&gt;=30,'Indicator Data'!BE25&lt;40),8,(IF(AND('Indicator Data'!BE25&gt;=20,'Indicator Data'!BE25&lt;30), 6, IF(AND('Indicator Data'!BE25&gt;=5,'Indicator Data'!BE25&lt;20),3,0))))))</f>
        <v>6</v>
      </c>
      <c r="AP23" s="75">
        <f>IF('Indicator Data'!BD25="No data", "x", IF('Indicator Data'!BD25&gt;=35,10,IF(AND('Indicator Data'!BD25&gt;=25,'Indicator Data'!BD25&lt;35),8,(IF(AND('Indicator Data'!BD25&gt;=15,'Indicator Data'!BD25&lt;25),6,IF(AND('Indicator Data'!BD25&gt;=5,'Indicator Data'!BD25&lt;15),4,IF(AND('Indicator Data'!BD25&gt;0,'Indicator Data'!BD25&lt;5),2,0)))))))</f>
        <v>4</v>
      </c>
      <c r="AQ23" s="69">
        <f t="shared" si="17"/>
        <v>5</v>
      </c>
      <c r="AR23" s="75">
        <f>IF('Indicator Data'!BF25="No data","x",ROUND(IF('Indicator Data'!BF25&gt;$AR$37,10,IF('Indicator Data'!BF25&lt;$AR$36,0,10-($AR$37-'Indicator Data'!BF25)/($AR$37-$AR$36)*10)),1))</f>
        <v>2.2000000000000002</v>
      </c>
      <c r="AS23" s="75">
        <f>IF('Indicator Data'!BG25="No data","x",ROUND(IF('Indicator Data'!BG25&gt;$AS$37,10,IF('Indicator Data'!BG25&lt;$AS$36,0,10-($AS$37-'Indicator Data'!BG25)/($AS$37-$AS$36)*10)),1))</f>
        <v>1.1000000000000001</v>
      </c>
      <c r="AT23" s="69">
        <f t="shared" si="18"/>
        <v>2</v>
      </c>
      <c r="AU23" s="70">
        <f t="shared" si="19"/>
        <v>3.6</v>
      </c>
      <c r="AV23" s="76">
        <f t="shared" si="20"/>
        <v>4.2</v>
      </c>
      <c r="AW23" s="77">
        <f t="shared" si="3"/>
        <v>5.6</v>
      </c>
    </row>
    <row r="24" spans="1:49" s="3" customFormat="1" x14ac:dyDescent="0.25">
      <c r="A24" s="119" t="s">
        <v>3</v>
      </c>
      <c r="B24" s="102" t="s">
        <v>2</v>
      </c>
      <c r="C24" s="69">
        <f>ROUND(IF('Indicator Data'!X26="No data",IF((0.1233*LN('Indicator Data'!CC26)-0.4559)&gt;C$37,0,IF((0.1233*LN('Indicator Data'!CC26)-0.4559)&lt;C$36,10,(C$37-(0.1233*LN('Indicator Data'!CC26)-0.4559))/(C$37-C$36)*10)),IF('Indicator Data'!X26&gt;C$37,0,IF('Indicator Data'!X26&lt;C$36,10,(C$37-'Indicator Data'!X26)/(C$37-C$36)*10))),1)</f>
        <v>2.5</v>
      </c>
      <c r="D24" s="198">
        <f>IF('Indicator Data'!Y26="No data","x", 'Indicator Data'!Y26+'Indicator Data'!Z26)</f>
        <v>8.9</v>
      </c>
      <c r="E24" s="165">
        <f t="shared" si="4"/>
        <v>1.8</v>
      </c>
      <c r="F24" s="165" t="str">
        <f>IF('Indicator Data'!AA26="No data","x",ROUND(IF('Indicator Data'!AA26&gt;F$37,10,IF('Indicator Data'!AA26&lt;F$36,0,10-(F$37-'Indicator Data'!AA26)/(F$37-F$36)*10)),1))</f>
        <v>x</v>
      </c>
      <c r="G24" s="165">
        <f t="shared" si="5"/>
        <v>1.8</v>
      </c>
      <c r="H24" s="70">
        <f t="shared" si="6"/>
        <v>2.2000000000000002</v>
      </c>
      <c r="I24" s="69">
        <f>IF('Indicator Data'!AR26="No data","x",ROUND(IF('Indicator Data'!AR26&gt;I$37,10,IF('Indicator Data'!AR26&lt;I$36,0,10-(I$37-'Indicator Data'!AR26)/(I$37-I$36)*10)),1))</f>
        <v>5</v>
      </c>
      <c r="J24" s="69">
        <f>IF('Indicator Data'!AS26="No data","x",ROUND(IF('Indicator Data'!AS26&gt;J$37,10,IF('Indicator Data'!AS26&lt;J$36,0,10-(J$37-'Indicator Data'!AS26)/(J$37-J$36)*10)),1))</f>
        <v>4.3</v>
      </c>
      <c r="K24" s="165">
        <f>IF('Indicator Data'!AT26="No data","x",ROUND(IF('Indicator Data'!AT26&gt;K$37,10,IF('Indicator Data'!AT26&lt;K$36,0,10-(K$37-'Indicator Data'!AT26)/(K$37-K$36)*10)),1))</f>
        <v>4.8</v>
      </c>
      <c r="L24" s="70">
        <f t="shared" si="7"/>
        <v>4.7</v>
      </c>
      <c r="M24" s="165">
        <f>IF('Indicator Data'!AB26="No data","x",ROUND(IF('Indicator Data'!AB26&gt;M$37,10,IF('Indicator Data'!AB26&lt;M$36,0,10-(M$37-'Indicator Data'!AB26)/(M$37-M$36)*10)),1))</f>
        <v>6.6</v>
      </c>
      <c r="N24" s="165">
        <f>IF('Indicator Data'!AC26="No data","x",ROUND(IF('Indicator Data'!AC26&gt;N$37,10,IF('Indicator Data'!AC26&lt;N$36,0,10-(N$37-'Indicator Data'!AC26)/(N$37-N$36)*10)),1))</f>
        <v>0.1</v>
      </c>
      <c r="O24" s="165">
        <f>IF('Indicator Data'!AD26="No data","x",ROUND(IF('Indicator Data'!AD26&gt;O$37,10,IF('Indicator Data'!AD26&lt;O$36,0,10-(O$37-'Indicator Data'!AD26)/(O$37-O$36)*10)),1))</f>
        <v>1.9</v>
      </c>
      <c r="P24" s="70">
        <f t="shared" si="8"/>
        <v>3.4</v>
      </c>
      <c r="Q24" s="71">
        <f t="shared" si="9"/>
        <v>3.1</v>
      </c>
      <c r="R24" s="83">
        <f>IF(AND('Indicator Data'!AX26="No data",'Indicator Data'!AY26="No data"),0,SUM('Indicator Data'!AX26:AZ26)/1000)</f>
        <v>3.2069999999999999</v>
      </c>
      <c r="S24" s="69">
        <f t="shared" si="10"/>
        <v>6.3</v>
      </c>
      <c r="T24" s="72">
        <f>R24*1000/'Indicator Data'!CD26</f>
        <v>7.3865492711281631E-5</v>
      </c>
      <c r="U24" s="69">
        <f t="shared" si="0"/>
        <v>1.7</v>
      </c>
      <c r="V24" s="73">
        <f t="shared" si="11"/>
        <v>4.4000000000000004</v>
      </c>
      <c r="W24" s="69">
        <f>IF('Indicator Data'!AL26="No data","x",ROUND(IF('Indicator Data'!AL26&gt;W$37,10,IF('Indicator Data'!AL26&lt;W$36,0,10-(W$37-'Indicator Data'!AL26)/(W$37-W$36)*10)),1))</f>
        <v>2.5</v>
      </c>
      <c r="X24" s="69">
        <f>IF('Indicator Data'!AK26="No data","x",ROUND(IF('Indicator Data'!AK26&gt;X$37,10,IF('Indicator Data'!AK26&lt;X$36,0,10-(X$37-'Indicator Data'!AK26)/(X$37-X$36)*10)),1))</f>
        <v>2.4</v>
      </c>
      <c r="Y24" s="69">
        <f>IF('Indicator Data'!AM26 ="No data","x",ROUND( IF('Indicator Data'!AM26 &gt;Y$37,10,IF('Indicator Data'!AM26 &lt;Y$36,0,10-(Y$37-'Indicator Data'!AM26)/(Y$37-Y$36)*10)),1))</f>
        <v>0.6</v>
      </c>
      <c r="Z24" s="70">
        <f t="shared" si="1"/>
        <v>1.9</v>
      </c>
      <c r="AA24" s="69">
        <f>IF('Indicator Data'!AE26="No data","x",ROUND(IF('Indicator Data'!AE26&gt;AA$37,10,IF('Indicator Data'!AE26&lt;AA$36,0,10-(AA$37-'Indicator Data'!AE26)/(AA$37-AA$36)*10)),1))</f>
        <v>3.6</v>
      </c>
      <c r="AB24" s="75">
        <f>IF('Indicator Data'!AF26="No data", "x", IF('Indicator Data'!AF26&gt;=40,10,IF(AND('Indicator Data'!AF26&gt;=30,'Indicator Data'!AF26&lt;40),8,(IF(AND('Indicator Data'!AF26&gt;=20,'Indicator Data'!AF26&lt;30),6,IF(AND('Indicator Data'!AF26&gt;=5,'Indicator Data'!AF26&lt;20),4,IF(AND('Indicator Data'!AF26&gt;0,'Indicator Data'!AF26&lt;5),2,0)))))))</f>
        <v>4</v>
      </c>
      <c r="AC24" s="75">
        <f>IF('Indicator Data'!AG26="No data", "x", IF('Indicator Data'!AG26&gt;=15,10,IF(AND('Indicator Data'!AG26&gt;=12,'Indicator Data'!AG26&lt;15),8,(IF(AND('Indicator Data'!AG26&gt;=9,'Indicator Data'!AG26&lt;12),6,IF(AND('Indicator Data'!AG26&gt;=5,'Indicator Data'!AG26&lt;9),4,IF(AND('Indicator Data'!AG26&gt;0,'Indicator Data'!AG26&lt;5),2,0)))))))</f>
        <v>4</v>
      </c>
      <c r="AD24" s="165">
        <f t="shared" si="12"/>
        <v>4</v>
      </c>
      <c r="AE24" s="70">
        <f t="shared" si="2"/>
        <v>3.8</v>
      </c>
      <c r="AF24" s="244">
        <f>IF('Indicator Data'!BA26="No data","x",ROUND( IF('Indicator Data'!BA26&gt;AF$37,10,IF('Indicator Data'!BA26&lt;AF$36,0,10-(AF$37-'Indicator Data'!BA26)/(AF$37-AF$36)*10)),1))</f>
        <v>5.6</v>
      </c>
      <c r="AG24" s="244">
        <f>IF('Indicator Data'!BB26="No data","x",ROUND( IF('Indicator Data'!BB26&gt;AG$37,10,IF('Indicator Data'!BB26&lt;AG$36,0,10-(AG$37-'Indicator Data'!BB26)/(AG$37-AG$36)*10)),1))</f>
        <v>3.9</v>
      </c>
      <c r="AH24" s="70">
        <f t="shared" si="13"/>
        <v>4.8</v>
      </c>
      <c r="AI24" s="83">
        <f>('Indicator Data'!AW26+'Indicator Data'!AV26*0.5+'Indicator Data'!AU26*0.25)/1000</f>
        <v>89.704750000000004</v>
      </c>
      <c r="AJ24" s="69">
        <f t="shared" si="14"/>
        <v>6.5</v>
      </c>
      <c r="AK24" s="74">
        <f>AI24*1000/'Indicator Data'!CD26</f>
        <v>2.0661320727447274E-3</v>
      </c>
      <c r="AL24" s="69">
        <f t="shared" si="15"/>
        <v>0.3</v>
      </c>
      <c r="AM24" s="70">
        <f t="shared" si="16"/>
        <v>4.0999999999999996</v>
      </c>
      <c r="AN24" s="69">
        <f>IF('Indicator Data'!BC26="No data","x",ROUND(IF('Indicator Data'!BC26&lt;$AN$36,10,IF('Indicator Data'!BC26&gt;$AN$37,0,($AN$37-'Indicator Data'!BC26)/($AN$37-$AN$36)*10)),1))</f>
        <v>0</v>
      </c>
      <c r="AO24" s="75">
        <f>IF('Indicator Data'!BE26="No data", "x", IF('Indicator Data'!BE26&gt;=40,10,IF(AND('Indicator Data'!BE26&gt;=30,'Indicator Data'!BE26&lt;40),8,(IF(AND('Indicator Data'!BE26&gt;=20,'Indicator Data'!BE26&lt;30), 6, IF(AND('Indicator Data'!BE26&gt;=5,'Indicator Data'!BE26&lt;20),3,0))))))</f>
        <v>6</v>
      </c>
      <c r="AP24" s="75">
        <f>IF('Indicator Data'!BD26="No data", "x", IF('Indicator Data'!BD26&gt;=35,10,IF(AND('Indicator Data'!BD26&gt;=25,'Indicator Data'!BD26&lt;35),8,(IF(AND('Indicator Data'!BD26&gt;=15,'Indicator Data'!BD26&lt;25),6,IF(AND('Indicator Data'!BD26&gt;=5,'Indicator Data'!BD26&lt;15),4,IF(AND('Indicator Data'!BD26&gt;0,'Indicator Data'!BD26&lt;5),2,0)))))))</f>
        <v>2</v>
      </c>
      <c r="AQ24" s="69">
        <f t="shared" si="17"/>
        <v>4</v>
      </c>
      <c r="AR24" s="75" t="str">
        <f>IF('Indicator Data'!BF26="No data","x",ROUND(IF('Indicator Data'!BF26&gt;$AR$37,10,IF('Indicator Data'!BF26&lt;$AR$36,0,10-($AR$37-'Indicator Data'!BF26)/($AR$37-$AR$36)*10)),1))</f>
        <v>x</v>
      </c>
      <c r="AS24" s="75" t="str">
        <f>IF('Indicator Data'!BG26="No data","x",ROUND(IF('Indicator Data'!BG26&gt;$AS$37,10,IF('Indicator Data'!BG26&lt;$AS$36,0,10-($AS$37-'Indicator Data'!BG26)/($AS$37-$AS$36)*10)),1))</f>
        <v>x</v>
      </c>
      <c r="AT24" s="69" t="str">
        <f t="shared" si="18"/>
        <v>x</v>
      </c>
      <c r="AU24" s="70">
        <f t="shared" si="19"/>
        <v>2</v>
      </c>
      <c r="AV24" s="76">
        <f t="shared" si="20"/>
        <v>3.4</v>
      </c>
      <c r="AW24" s="77">
        <f t="shared" si="3"/>
        <v>3.9</v>
      </c>
    </row>
    <row r="25" spans="1:49" s="3" customFormat="1" x14ac:dyDescent="0.25">
      <c r="A25" s="119" t="s">
        <v>442</v>
      </c>
      <c r="B25" s="102" t="s">
        <v>10</v>
      </c>
      <c r="C25" s="69">
        <f>ROUND(IF('Indicator Data'!X27="No data",IF((0.1233*LN('Indicator Data'!CC27)-0.4559)&gt;C$37,0,IF((0.1233*LN('Indicator Data'!CC27)-0.4559)&lt;C$36,10,(C$37-(0.1233*LN('Indicator Data'!CC27)-0.4559))/(C$37-C$36)*10)),IF('Indicator Data'!X27&gt;C$37,0,IF('Indicator Data'!X27&lt;C$36,10,(C$37-'Indicator Data'!X27)/(C$37-C$36)*10))),1)</f>
        <v>6.4</v>
      </c>
      <c r="D25" s="198">
        <f>IF('Indicator Data'!Y27="No data","x", 'Indicator Data'!Y27+'Indicator Data'!Z27)</f>
        <v>37.900000000000006</v>
      </c>
      <c r="E25" s="165">
        <f t="shared" si="4"/>
        <v>7.6</v>
      </c>
      <c r="F25" s="165">
        <f>IF('Indicator Data'!AA27="No data","x",ROUND(IF('Indicator Data'!AA27&gt;F$37,10,IF('Indicator Data'!AA27&lt;F$36,0,10-(F$37-'Indicator Data'!AA27)/(F$37-F$36)*10)),1))</f>
        <v>6.6</v>
      </c>
      <c r="G25" s="165">
        <f t="shared" si="5"/>
        <v>7.1</v>
      </c>
      <c r="H25" s="70">
        <f t="shared" si="6"/>
        <v>6.8</v>
      </c>
      <c r="I25" s="69">
        <f>IF('Indicator Data'!AR27="No data","x",ROUND(IF('Indicator Data'!AR27&gt;I$37,10,IF('Indicator Data'!AR27&lt;I$36,0,10-(I$37-'Indicator Data'!AR27)/(I$37-I$36)*10)),1))</f>
        <v>5.9</v>
      </c>
      <c r="J25" s="69">
        <f>IF('Indicator Data'!AS27="No data","x",ROUND(IF('Indicator Data'!AS27&gt;J$37,10,IF('Indicator Data'!AS27&lt;J$36,0,10-(J$37-'Indicator Data'!AS27)/(J$37-J$36)*10)),1))</f>
        <v>5.8</v>
      </c>
      <c r="K25" s="165">
        <f>IF('Indicator Data'!AT27="No data","x",ROUND(IF('Indicator Data'!AT27&gt;K$37,10,IF('Indicator Data'!AT27&lt;K$36,0,10-(K$37-'Indicator Data'!AT27)/(K$37-K$36)*10)),1))</f>
        <v>10</v>
      </c>
      <c r="L25" s="70">
        <f t="shared" si="7"/>
        <v>7.2</v>
      </c>
      <c r="M25" s="165">
        <f>IF('Indicator Data'!AB27="No data","x",ROUND(IF('Indicator Data'!AB27&gt;M$37,10,IF('Indicator Data'!AB27&lt;M$36,0,10-(M$37-'Indicator Data'!AB27)/(M$37-M$36)*10)),1))</f>
        <v>9.5</v>
      </c>
      <c r="N25" s="165">
        <f>IF('Indicator Data'!AC27="No data","x",ROUND(IF('Indicator Data'!AC27&gt;N$37,10,IF('Indicator Data'!AC27&lt;N$36,0,10-(N$37-'Indicator Data'!AC27)/(N$37-N$36)*10)),1))</f>
        <v>3.6</v>
      </c>
      <c r="O25" s="165">
        <f>IF('Indicator Data'!AD27="No data","x",ROUND(IF('Indicator Data'!AD27&gt;O$37,10,IF('Indicator Data'!AD27&lt;O$36,0,10-(O$37-'Indicator Data'!AD27)/(O$37-O$36)*10)),1))</f>
        <v>9.8000000000000007</v>
      </c>
      <c r="P25" s="70">
        <f t="shared" si="8"/>
        <v>8.6</v>
      </c>
      <c r="Q25" s="71">
        <f t="shared" si="9"/>
        <v>7.4</v>
      </c>
      <c r="R25" s="83">
        <f>IF(AND('Indicator Data'!AX27="No data",'Indicator Data'!AY27="No data"),0,SUM('Indicator Data'!AX27:AZ27)/1000)</f>
        <v>0.77500000000000002</v>
      </c>
      <c r="S25" s="69">
        <f t="shared" si="10"/>
        <v>4.7</v>
      </c>
      <c r="T25" s="72">
        <f>R25*1000/'Indicator Data'!CD27</f>
        <v>7.2263059916333365E-5</v>
      </c>
      <c r="U25" s="69">
        <f t="shared" si="0"/>
        <v>1.7</v>
      </c>
      <c r="V25" s="73">
        <f t="shared" si="11"/>
        <v>3.3</v>
      </c>
      <c r="W25" s="69">
        <f>IF('Indicator Data'!AL27="No data","x",ROUND(IF('Indicator Data'!AL27&gt;W$37,10,IF('Indicator Data'!AL27&lt;W$36,0,10-(W$37-'Indicator Data'!AL27)/(W$37-W$36)*10)),1))</f>
        <v>1.5</v>
      </c>
      <c r="X25" s="69">
        <f>IF('Indicator Data'!AK27="No data","x",ROUND(IF('Indicator Data'!AK27&gt;X$37,10,IF('Indicator Data'!AK27&lt;X$36,0,10-(X$37-'Indicator Data'!AK27)/(X$37-X$36)*10)),1))</f>
        <v>10</v>
      </c>
      <c r="Y25" s="69">
        <f>IF('Indicator Data'!AM27 ="No data","x",ROUND( IF('Indicator Data'!AM27 &gt;Y$37,10,IF('Indicator Data'!AM27 &lt;Y$36,0,10-(Y$37-'Indicator Data'!AM27)/(Y$37-Y$36)*10)),1))</f>
        <v>10</v>
      </c>
      <c r="Z25" s="70">
        <f t="shared" si="1"/>
        <v>8.8000000000000007</v>
      </c>
      <c r="AA25" s="69">
        <f>IF('Indicator Data'!AE27="No data","x",ROUND(IF('Indicator Data'!AE27&gt;AA$37,10,IF('Indicator Data'!AE27&lt;AA$36,0,10-(AA$37-'Indicator Data'!AE27)/(AA$37-AA$36)*10)),1))</f>
        <v>10</v>
      </c>
      <c r="AB25" s="75">
        <f>IF('Indicator Data'!AF27="No data", "x", IF('Indicator Data'!AF27&gt;=40,10,IF(AND('Indicator Data'!AF27&gt;=30,'Indicator Data'!AF27&lt;40),8,(IF(AND('Indicator Data'!AF27&gt;=20,'Indicator Data'!AF27&lt;30),6,IF(AND('Indicator Data'!AF27&gt;=5,'Indicator Data'!AF27&lt;20),4,IF(AND('Indicator Data'!AF27&gt;0,'Indicator Data'!AF27&lt;5),2,0)))))))</f>
        <v>4</v>
      </c>
      <c r="AC25" s="75">
        <f>IF('Indicator Data'!AG27="No data", "x", IF('Indicator Data'!AG27&gt;=15,10,IF(AND('Indicator Data'!AG27&gt;=12,'Indicator Data'!AG27&lt;15),8,(IF(AND('Indicator Data'!AG27&gt;=9,'Indicator Data'!AG27&lt;12),6,IF(AND('Indicator Data'!AG27&gt;=5,'Indicator Data'!AG27&lt;9),4,IF(AND('Indicator Data'!AG27&gt;0,'Indicator Data'!AG27&lt;5),2,0)))))))</f>
        <v>4</v>
      </c>
      <c r="AD25" s="165">
        <f t="shared" si="12"/>
        <v>4</v>
      </c>
      <c r="AE25" s="70">
        <f t="shared" si="2"/>
        <v>7</v>
      </c>
      <c r="AF25" s="244">
        <f>IF('Indicator Data'!BA27="No data","x",ROUND( IF('Indicator Data'!BA27&gt;AF$37,10,IF('Indicator Data'!BA27&lt;AF$36,0,10-(AF$37-'Indicator Data'!BA27)/(AF$37-AF$36)*10)),1))</f>
        <v>6.9</v>
      </c>
      <c r="AG25" s="244">
        <f>IF('Indicator Data'!BB27="No data","x",ROUND( IF('Indicator Data'!BB27&gt;AG$37,10,IF('Indicator Data'!BB27&lt;AG$36,0,10-(AG$37-'Indicator Data'!BB27)/(AG$37-AG$36)*10)),1))</f>
        <v>2.8</v>
      </c>
      <c r="AH25" s="70">
        <f t="shared" si="13"/>
        <v>4.9000000000000004</v>
      </c>
      <c r="AI25" s="83">
        <f>('Indicator Data'!AW27+'Indicator Data'!AV27*0.5+'Indicator Data'!AU27*0.25)/1000</f>
        <v>110.37</v>
      </c>
      <c r="AJ25" s="69">
        <f t="shared" si="14"/>
        <v>6.8</v>
      </c>
      <c r="AK25" s="74">
        <f>AI25*1000/'Indicator Data'!CD27</f>
        <v>1.0291192158665436E-2</v>
      </c>
      <c r="AL25" s="69">
        <f t="shared" si="15"/>
        <v>1.4</v>
      </c>
      <c r="AM25" s="70">
        <f t="shared" si="16"/>
        <v>4.5999999999999996</v>
      </c>
      <c r="AN25" s="69">
        <f>IF('Indicator Data'!BC27="No data","x",ROUND(IF('Indicator Data'!BC27&lt;$AN$36,10,IF('Indicator Data'!BC27&gt;$AN$37,0,($AN$37-'Indicator Data'!BC27)/($AN$37-$AN$36)*10)),1))</f>
        <v>6.3</v>
      </c>
      <c r="AO25" s="75">
        <f>IF('Indicator Data'!BE27="No data", "x", IF('Indicator Data'!BE27&gt;=40,10,IF(AND('Indicator Data'!BE27&gt;=30,'Indicator Data'!BE27&lt;40),8,(IF(AND('Indicator Data'!BE27&gt;=20,'Indicator Data'!BE27&lt;30), 6, IF(AND('Indicator Data'!BE27&gt;=5,'Indicator Data'!BE27&lt;20),3,0))))))</f>
        <v>8</v>
      </c>
      <c r="AP25" s="75">
        <f>IF('Indicator Data'!BD27="No data", "x", IF('Indicator Data'!BD27&gt;=35,10,IF(AND('Indicator Data'!BD27&gt;=25,'Indicator Data'!BD27&lt;35),8,(IF(AND('Indicator Data'!BD27&gt;=15,'Indicator Data'!BD27&lt;25),6,IF(AND('Indicator Data'!BD27&gt;=5,'Indicator Data'!BD27&lt;15),4,IF(AND('Indicator Data'!BD27&gt;0,'Indicator Data'!BD27&lt;5),2,0)))))))</f>
        <v>6</v>
      </c>
      <c r="AQ25" s="69">
        <f t="shared" si="17"/>
        <v>7</v>
      </c>
      <c r="AR25" s="75">
        <f>IF('Indicator Data'!BF27="No data","x",ROUND(IF('Indicator Data'!BF27&gt;$AR$37,10,IF('Indicator Data'!BF27&lt;$AR$36,0,10-($AR$37-'Indicator Data'!BF27)/($AR$37-$AR$36)*10)),1))</f>
        <v>5.4</v>
      </c>
      <c r="AS25" s="75">
        <f>IF('Indicator Data'!BG27="No data","x",ROUND(IF('Indicator Data'!BG27&gt;$AS$37,10,IF('Indicator Data'!BG27&lt;$AS$36,0,10-($AS$37-'Indicator Data'!BG27)/($AS$37-$AS$36)*10)),1))</f>
        <v>6.1</v>
      </c>
      <c r="AT25" s="69">
        <f t="shared" si="18"/>
        <v>5.5</v>
      </c>
      <c r="AU25" s="70">
        <f t="shared" si="19"/>
        <v>6.3</v>
      </c>
      <c r="AV25" s="76">
        <f t="shared" si="20"/>
        <v>6.6</v>
      </c>
      <c r="AW25" s="77">
        <f t="shared" si="3"/>
        <v>5.2</v>
      </c>
    </row>
    <row r="26" spans="1:49" s="3" customFormat="1" x14ac:dyDescent="0.25">
      <c r="A26" s="119" t="s">
        <v>12</v>
      </c>
      <c r="B26" s="102" t="s">
        <v>11</v>
      </c>
      <c r="C26" s="69">
        <f>ROUND(IF('Indicator Data'!X28="No data",IF((0.1233*LN('Indicator Data'!CC28)-0.4559)&gt;C$37,0,IF((0.1233*LN('Indicator Data'!CC28)-0.4559)&lt;C$36,10,(C$37-(0.1233*LN('Indicator Data'!CC28)-0.4559))/(C$37-C$36)*10)),IF('Indicator Data'!X28&gt;C$37,0,IF('Indicator Data'!X28&lt;C$36,10,(C$37-'Indicator Data'!X28)/(C$37-C$36)*10))),1)</f>
        <v>4.3</v>
      </c>
      <c r="D26" s="198">
        <f>IF('Indicator Data'!Y28="No data","x", 'Indicator Data'!Y28+'Indicator Data'!Z28)</f>
        <v>10.1</v>
      </c>
      <c r="E26" s="165">
        <f t="shared" si="4"/>
        <v>2</v>
      </c>
      <c r="F26" s="165">
        <f>IF('Indicator Data'!AA28="No data","x",ROUND(IF('Indicator Data'!AA28&gt;F$37,10,IF('Indicator Data'!AA28&lt;F$36,0,10-(F$37-'Indicator Data'!AA28)/(F$37-F$36)*10)),1))</f>
        <v>1.2</v>
      </c>
      <c r="G26" s="165">
        <f t="shared" si="5"/>
        <v>1.6</v>
      </c>
      <c r="H26" s="70">
        <f t="shared" si="6"/>
        <v>3.1</v>
      </c>
      <c r="I26" s="69">
        <f>IF('Indicator Data'!AR28="No data","x",ROUND(IF('Indicator Data'!AR28&gt;I$37,10,IF('Indicator Data'!AR28&lt;I$36,0,10-(I$37-'Indicator Data'!AR28)/(I$37-I$36)*10)),1))</f>
        <v>6.1</v>
      </c>
      <c r="J26" s="69">
        <f>IF('Indicator Data'!AS28="No data","x",ROUND(IF('Indicator Data'!AS28&gt;J$37,10,IF('Indicator Data'!AS28&lt;J$36,0,10-(J$37-'Indicator Data'!AS28)/(J$37-J$36)*10)),1))</f>
        <v>7</v>
      </c>
      <c r="K26" s="165">
        <f>IF('Indicator Data'!AT28="No data","x",ROUND(IF('Indicator Data'!AT28&gt;K$37,10,IF('Indicator Data'!AT28&lt;K$36,0,10-(K$37-'Indicator Data'!AT28)/(K$37-K$36)*10)),1))</f>
        <v>6.4</v>
      </c>
      <c r="L26" s="70">
        <f t="shared" si="7"/>
        <v>6.5</v>
      </c>
      <c r="M26" s="165">
        <f>IF('Indicator Data'!AB28="No data","x",ROUND(IF('Indicator Data'!AB28&gt;M$37,10,IF('Indicator Data'!AB28&lt;M$36,0,10-(M$37-'Indicator Data'!AB28)/(M$37-M$36)*10)),1))</f>
        <v>1.9</v>
      </c>
      <c r="N26" s="165">
        <f>IF('Indicator Data'!AC28="No data","x",ROUND(IF('Indicator Data'!AC28&gt;N$37,10,IF('Indicator Data'!AC28&lt;N$36,0,10-(N$37-'Indicator Data'!AC28)/(N$37-N$36)*10)),1))</f>
        <v>0.2</v>
      </c>
      <c r="O26" s="165">
        <f>IF('Indicator Data'!AD28="No data","x",ROUND(IF('Indicator Data'!AD28&gt;O$37,10,IF('Indicator Data'!AD28&lt;O$36,0,10-(O$37-'Indicator Data'!AD28)/(O$37-O$36)*10)),1))</f>
        <v>2.5</v>
      </c>
      <c r="P26" s="70">
        <f t="shared" si="8"/>
        <v>1.6</v>
      </c>
      <c r="Q26" s="71">
        <f t="shared" si="9"/>
        <v>3.6</v>
      </c>
      <c r="R26" s="83">
        <f>IF(AND('Indicator Data'!AX28="No data",'Indicator Data'!AY28="No data"),0,SUM('Indicator Data'!AX28:AZ28)/1000)</f>
        <v>8.7070000000000007</v>
      </c>
      <c r="S26" s="69">
        <f t="shared" si="10"/>
        <v>7.3</v>
      </c>
      <c r="T26" s="72">
        <f>R26*1000/'Indicator Data'!CD28</f>
        <v>4.1891284846072357E-5</v>
      </c>
      <c r="U26" s="69">
        <f t="shared" si="0"/>
        <v>0</v>
      </c>
      <c r="V26" s="73">
        <f t="shared" si="11"/>
        <v>4.5999999999999996</v>
      </c>
      <c r="W26" s="69">
        <f>IF('Indicator Data'!AL28="No data","x",ROUND(IF('Indicator Data'!AL28&gt;W$37,10,IF('Indicator Data'!AL28&lt;W$36,0,10-(W$37-'Indicator Data'!AL28)/(W$37-W$36)*10)),1))</f>
        <v>2.5</v>
      </c>
      <c r="X26" s="69">
        <f>IF('Indicator Data'!AK28="No data","x",ROUND(IF('Indicator Data'!AK28&gt;X$37,10,IF('Indicator Data'!AK28&lt;X$36,0,10-(X$37-'Indicator Data'!AK28)/(X$37-X$36)*10)),1))</f>
        <v>4.4000000000000004</v>
      </c>
      <c r="Y26" s="69">
        <f>IF('Indicator Data'!AM28 ="No data","x",ROUND( IF('Indicator Data'!AM28 &gt;Y$37,10,IF('Indicator Data'!AM28 &lt;Y$36,0,10-(Y$37-'Indicator Data'!AM28)/(Y$37-Y$36)*10)),1))</f>
        <v>10</v>
      </c>
      <c r="Z26" s="70">
        <f t="shared" si="1"/>
        <v>7.1</v>
      </c>
      <c r="AA26" s="69">
        <f>IF('Indicator Data'!AE28="No data","x",ROUND(IF('Indicator Data'!AE28&gt;AA$37,10,IF('Indicator Data'!AE28&lt;AA$36,0,10-(AA$37-'Indicator Data'!AE28)/(AA$37-AA$36)*10)),1))</f>
        <v>4.7</v>
      </c>
      <c r="AB26" s="75">
        <f>IF('Indicator Data'!AF28="No data", "x", IF('Indicator Data'!AF28&gt;=40,10,IF(AND('Indicator Data'!AF28&gt;=30,'Indicator Data'!AF28&lt;40),8,(IF(AND('Indicator Data'!AF28&gt;=20,'Indicator Data'!AF28&lt;30),6,IF(AND('Indicator Data'!AF28&gt;=5,'Indicator Data'!AF28&lt;20),4,IF(AND('Indicator Data'!AF28&gt;0,'Indicator Data'!AF28&lt;5),2,0)))))))</f>
        <v>4</v>
      </c>
      <c r="AC26" s="75">
        <f>IF('Indicator Data'!AG28="No data", "x", IF('Indicator Data'!AG28&gt;=15,10,IF(AND('Indicator Data'!AG28&gt;=12,'Indicator Data'!AG28&lt;15),8,(IF(AND('Indicator Data'!AG28&gt;=9,'Indicator Data'!AG28&lt;12),6,IF(AND('Indicator Data'!AG28&gt;=5,'Indicator Data'!AG28&lt;9),4,IF(AND('Indicator Data'!AG28&gt;0,'Indicator Data'!AG28&lt;5),2,0)))))))</f>
        <v>4</v>
      </c>
      <c r="AD26" s="165">
        <f t="shared" si="12"/>
        <v>4</v>
      </c>
      <c r="AE26" s="70">
        <f t="shared" si="2"/>
        <v>4.4000000000000004</v>
      </c>
      <c r="AF26" s="244">
        <f>IF('Indicator Data'!BA28="No data","x",ROUND( IF('Indicator Data'!BA28&gt;AF$37,10,IF('Indicator Data'!BA28&lt;AF$36,0,10-(AF$37-'Indicator Data'!BA28)/(AF$37-AF$36)*10)),1))</f>
        <v>6.2</v>
      </c>
      <c r="AG26" s="244">
        <f>IF('Indicator Data'!BB28="No data","x",ROUND( IF('Indicator Data'!BB28&gt;AG$37,10,IF('Indicator Data'!BB28&lt;AG$36,0,10-(AG$37-'Indicator Data'!BB28)/(AG$37-AG$36)*10)),1))</f>
        <v>10</v>
      </c>
      <c r="AH26" s="70">
        <f t="shared" si="13"/>
        <v>8.1</v>
      </c>
      <c r="AI26" s="83">
        <f>('Indicator Data'!AW28+'Indicator Data'!AV28*0.5+'Indicator Data'!AU28*0.25)/1000</f>
        <v>7109.3114999999998</v>
      </c>
      <c r="AJ26" s="69">
        <f t="shared" si="14"/>
        <v>10</v>
      </c>
      <c r="AK26" s="74">
        <f>AI26*1000/'Indicator Data'!CD28</f>
        <v>3.4204455392897432E-2</v>
      </c>
      <c r="AL26" s="69">
        <f t="shared" si="15"/>
        <v>4.5999999999999996</v>
      </c>
      <c r="AM26" s="70">
        <f t="shared" si="16"/>
        <v>8.4</v>
      </c>
      <c r="AN26" s="69">
        <f>IF('Indicator Data'!BC28="No data","x",ROUND(IF('Indicator Data'!BC28&lt;$AN$36,10,IF('Indicator Data'!BC28&gt;$AN$37,0,($AN$37-'Indicator Data'!BC28)/($AN$37-$AN$36)*10)),1))</f>
        <v>2</v>
      </c>
      <c r="AO26" s="75">
        <f>IF('Indicator Data'!BE28="No data", "x", IF('Indicator Data'!BE28&gt;=40,10,IF(AND('Indicator Data'!BE28&gt;=30,'Indicator Data'!BE28&lt;40),8,(IF(AND('Indicator Data'!BE28&gt;=20,'Indicator Data'!BE28&lt;30), 6, IF(AND('Indicator Data'!BE28&gt;=5,'Indicator Data'!BE28&lt;20),3,0))))))</f>
        <v>8</v>
      </c>
      <c r="AP26" s="75">
        <f>IF('Indicator Data'!BD28="No data", "x", IF('Indicator Data'!BD28&gt;=35,10,IF(AND('Indicator Data'!BD28&gt;=25,'Indicator Data'!BD28&lt;35),8,(IF(AND('Indicator Data'!BD28&gt;=15,'Indicator Data'!BD28&lt;25),6,IF(AND('Indicator Data'!BD28&gt;=5,'Indicator Data'!BD28&lt;15),4,IF(AND('Indicator Data'!BD28&gt;0,'Indicator Data'!BD28&lt;5),2,0)))))))</f>
        <v>2</v>
      </c>
      <c r="AQ26" s="69">
        <f t="shared" si="17"/>
        <v>5</v>
      </c>
      <c r="AR26" s="75">
        <f>IF('Indicator Data'!BF28="No data","x",ROUND(IF('Indicator Data'!BF28&gt;$AR$37,10,IF('Indicator Data'!BF28&lt;$AR$36,0,10-($AR$37-'Indicator Data'!BF28)/($AR$37-$AR$36)*10)),1))</f>
        <v>1.8</v>
      </c>
      <c r="AS26" s="75">
        <f>IF('Indicator Data'!BG28="No data","x",ROUND(IF('Indicator Data'!BG28&gt;$AS$37,10,IF('Indicator Data'!BG28&lt;$AS$36,0,10-($AS$37-'Indicator Data'!BG28)/($AS$37-$AS$36)*10)),1))</f>
        <v>2.2000000000000002</v>
      </c>
      <c r="AT26" s="69">
        <f t="shared" si="18"/>
        <v>1.9</v>
      </c>
      <c r="AU26" s="70">
        <f t="shared" si="19"/>
        <v>3</v>
      </c>
      <c r="AV26" s="76">
        <f t="shared" si="20"/>
        <v>6.6</v>
      </c>
      <c r="AW26" s="77">
        <f t="shared" si="3"/>
        <v>5.7</v>
      </c>
    </row>
    <row r="27" spans="1:49" s="3" customFormat="1" x14ac:dyDescent="0.25">
      <c r="A27" s="119" t="s">
        <v>14</v>
      </c>
      <c r="B27" s="102" t="s">
        <v>13</v>
      </c>
      <c r="C27" s="69">
        <f>ROUND(IF('Indicator Data'!X29="No data",IF((0.1233*LN('Indicator Data'!CC29)-0.4559)&gt;C$37,0,IF((0.1233*LN('Indicator Data'!CC29)-0.4559)&lt;C$36,10,(C$37-(0.1233*LN('Indicator Data'!CC29)-0.4559))/(C$37-C$36)*10)),IF('Indicator Data'!X29&gt;C$37,0,IF('Indicator Data'!X29&lt;C$36,10,(C$37-'Indicator Data'!X29)/(C$37-C$36)*10))),1)</f>
        <v>2.6</v>
      </c>
      <c r="D27" s="198" t="str">
        <f>IF('Indicator Data'!Y29="No data","x", 'Indicator Data'!Y29+'Indicator Data'!Z29)</f>
        <v>x</v>
      </c>
      <c r="E27" s="165" t="str">
        <f t="shared" si="4"/>
        <v>x</v>
      </c>
      <c r="F27" s="165">
        <f>IF('Indicator Data'!AA29="No data","x",ROUND(IF('Indicator Data'!AA29&gt;F$37,10,IF('Indicator Data'!AA29&lt;F$36,0,10-(F$37-'Indicator Data'!AA29)/(F$37-F$36)*10)),1))</f>
        <v>2.4</v>
      </c>
      <c r="G27" s="165">
        <f t="shared" si="5"/>
        <v>2.4</v>
      </c>
      <c r="H27" s="70">
        <f t="shared" si="6"/>
        <v>2.5</v>
      </c>
      <c r="I27" s="69">
        <f>IF('Indicator Data'!AR29="No data","x",ROUND(IF('Indicator Data'!AR29&gt;I$37,10,IF('Indicator Data'!AR29&lt;I$36,0,10-(I$37-'Indicator Data'!AR29)/(I$37-I$36)*10)),1))</f>
        <v>4.5</v>
      </c>
      <c r="J27" s="69">
        <f>IF('Indicator Data'!AS29="No data","x",ROUND(IF('Indicator Data'!AS29&gt;J$37,10,IF('Indicator Data'!AS29&lt;J$36,0,10-(J$37-'Indicator Data'!AS29)/(J$37-J$36)*10)),1))</f>
        <v>6.4</v>
      </c>
      <c r="K27" s="165" t="str">
        <f>IF('Indicator Data'!AT29="No data","x",ROUND(IF('Indicator Data'!AT29&gt;K$37,10,IF('Indicator Data'!AT29&lt;K$36,0,10-(K$37-'Indicator Data'!AT29)/(K$37-K$36)*10)),1))</f>
        <v>x</v>
      </c>
      <c r="L27" s="70">
        <f t="shared" si="7"/>
        <v>5.5</v>
      </c>
      <c r="M27" s="165">
        <f>IF('Indicator Data'!AB29="No data","x",ROUND(IF('Indicator Data'!AB29&gt;M$37,10,IF('Indicator Data'!AB29&lt;M$36,0,10-(M$37-'Indicator Data'!AB29)/(M$37-M$36)*10)),1))</f>
        <v>2.1</v>
      </c>
      <c r="N27" s="165">
        <f>IF('Indicator Data'!AC29="No data","x",ROUND(IF('Indicator Data'!AC29&gt;N$37,10,IF('Indicator Data'!AC29&lt;N$36,0,10-(N$37-'Indicator Data'!AC29)/(N$37-N$36)*10)),1))</f>
        <v>0.1</v>
      </c>
      <c r="O27" s="165" t="str">
        <f>IF('Indicator Data'!AD29="No data","x",ROUND(IF('Indicator Data'!AD29&gt;O$37,10,IF('Indicator Data'!AD29&lt;O$36,0,10-(O$37-'Indicator Data'!AD29)/(O$37-O$36)*10)),1))</f>
        <v>x</v>
      </c>
      <c r="P27" s="70">
        <f t="shared" si="8"/>
        <v>1.2</v>
      </c>
      <c r="Q27" s="71">
        <f t="shared" si="9"/>
        <v>2.9</v>
      </c>
      <c r="R27" s="83">
        <f>IF(AND('Indicator Data'!AX29="No data",'Indicator Data'!AY29="No data"),0,SUM('Indicator Data'!AX29:AZ29)/1000)</f>
        <v>1.849</v>
      </c>
      <c r="S27" s="69">
        <f t="shared" si="10"/>
        <v>5.7</v>
      </c>
      <c r="T27" s="72">
        <f>R27*1000/'Indicator Data'!CD29</f>
        <v>1.0301902575871229E-4</v>
      </c>
      <c r="U27" s="69">
        <f t="shared" si="0"/>
        <v>1.8</v>
      </c>
      <c r="V27" s="73">
        <f t="shared" si="11"/>
        <v>4</v>
      </c>
      <c r="W27" s="69">
        <f>IF('Indicator Data'!AL29="No data","x",ROUND(IF('Indicator Data'!AL29&gt;W$37,10,IF('Indicator Data'!AL29&lt;W$36,0,10-(W$37-'Indicator Data'!AL29)/(W$37-W$36)*10)),1))</f>
        <v>1.5</v>
      </c>
      <c r="X27" s="69">
        <f>IF('Indicator Data'!AK29="No data","x",ROUND(IF('Indicator Data'!AK29&gt;X$37,10,IF('Indicator Data'!AK29&lt;X$36,0,10-(X$37-'Indicator Data'!AK29)/(X$37-X$36)*10)),1))</f>
        <v>1.6</v>
      </c>
      <c r="Y27" s="69">
        <f>IF('Indicator Data'!AM29 ="No data","x",ROUND( IF('Indicator Data'!AM29 &gt;Y$37,10,IF('Indicator Data'!AM29 &lt;Y$36,0,10-(Y$37-'Indicator Data'!AM29)/(Y$37-Y$36)*10)),1))</f>
        <v>0</v>
      </c>
      <c r="Z27" s="70">
        <f t="shared" si="1"/>
        <v>1.1000000000000001</v>
      </c>
      <c r="AA27" s="69">
        <f>IF('Indicator Data'!AE29="No data","x",ROUND(IF('Indicator Data'!AE29&gt;AA$37,10,IF('Indicator Data'!AE29&lt;AA$36,0,10-(AA$37-'Indicator Data'!AE29)/(AA$37-AA$36)*10)),1))</f>
        <v>2.2999999999999998</v>
      </c>
      <c r="AB27" s="75">
        <f>IF('Indicator Data'!AF29="No data", "x", IF('Indicator Data'!AF29&gt;=40,10,IF(AND('Indicator Data'!AF29&gt;=30,'Indicator Data'!AF29&lt;40),8,(IF(AND('Indicator Data'!AF29&gt;=20,'Indicator Data'!AF29&lt;30),6,IF(AND('Indicator Data'!AF29&gt;=5,'Indicator Data'!AF29&lt;20),4,IF(AND('Indicator Data'!AF29&gt;0,'Indicator Data'!AF29&lt;5),2,0)))))))</f>
        <v>2</v>
      </c>
      <c r="AC27" s="75">
        <f>IF('Indicator Data'!AG29="No data", "x", IF('Indicator Data'!AG29&gt;=15,10,IF(AND('Indicator Data'!AG29&gt;=12,'Indicator Data'!AG29&lt;15),8,(IF(AND('Indicator Data'!AG29&gt;=9,'Indicator Data'!AG29&lt;12),6,IF(AND('Indicator Data'!AG29&gt;=5,'Indicator Data'!AG29&lt;9),4,IF(AND('Indicator Data'!AG29&gt;0,'Indicator Data'!AG29&lt;5),2,0)))))))</f>
        <v>4</v>
      </c>
      <c r="AD27" s="165">
        <f t="shared" si="12"/>
        <v>3</v>
      </c>
      <c r="AE27" s="70">
        <f t="shared" si="2"/>
        <v>2.7</v>
      </c>
      <c r="AF27" s="244">
        <f>IF('Indicator Data'!BA29="No data","x",ROUND( IF('Indicator Data'!BA29&gt;AF$37,10,IF('Indicator Data'!BA29&lt;AF$36,0,10-(AF$37-'Indicator Data'!BA29)/(AF$37-AF$36)*10)),1))</f>
        <v>3</v>
      </c>
      <c r="AG27" s="244">
        <f>IF('Indicator Data'!BB29="No data","x",ROUND( IF('Indicator Data'!BB29&gt;AG$37,10,IF('Indicator Data'!BB29&lt;AG$36,0,10-(AG$37-'Indicator Data'!BB29)/(AG$37-AG$36)*10)),1))</f>
        <v>2.7</v>
      </c>
      <c r="AH27" s="70">
        <f t="shared" si="13"/>
        <v>2.9</v>
      </c>
      <c r="AI27" s="83">
        <f>('Indicator Data'!AW29+'Indicator Data'!AV29*0.5+'Indicator Data'!AU29*0.25)/1000</f>
        <v>573.63149999999996</v>
      </c>
      <c r="AJ27" s="69">
        <f t="shared" si="14"/>
        <v>9.1999999999999993</v>
      </c>
      <c r="AK27" s="74">
        <f>AI27*1000/'Indicator Data'!CD29</f>
        <v>3.1960496633049632E-2</v>
      </c>
      <c r="AL27" s="69">
        <f t="shared" si="15"/>
        <v>4.3</v>
      </c>
      <c r="AM27" s="70">
        <f t="shared" si="16"/>
        <v>7.5</v>
      </c>
      <c r="AN27" s="69">
        <f>IF('Indicator Data'!BC29="No data","x",ROUND(IF('Indicator Data'!BC29&lt;$AN$36,10,IF('Indicator Data'!BC29&gt;$AN$37,0,($AN$37-'Indicator Data'!BC29)/($AN$37-$AN$36)*10)),1))</f>
        <v>3.1</v>
      </c>
      <c r="AO27" s="75">
        <f>IF('Indicator Data'!BE29="No data", "x", IF('Indicator Data'!BE29&gt;=40,10,IF(AND('Indicator Data'!BE29&gt;=30,'Indicator Data'!BE29&lt;40),8,(IF(AND('Indicator Data'!BE29&gt;=20,'Indicator Data'!BE29&lt;30), 6, IF(AND('Indicator Data'!BE29&gt;=5,'Indicator Data'!BE29&lt;20),3,0))))))</f>
        <v>6</v>
      </c>
      <c r="AP27" s="75">
        <f>IF('Indicator Data'!BD29="No data", "x", IF('Indicator Data'!BD29&gt;=35,10,IF(AND('Indicator Data'!BD29&gt;=25,'Indicator Data'!BD29&lt;35),8,(IF(AND('Indicator Data'!BD29&gt;=15,'Indicator Data'!BD29&lt;25),6,IF(AND('Indicator Data'!BD29&gt;=5,'Indicator Data'!BD29&lt;15),4,IF(AND('Indicator Data'!BD29&gt;0,'Indicator Data'!BD29&lt;5),2,0)))))))</f>
        <v>2</v>
      </c>
      <c r="AQ27" s="69">
        <f t="shared" si="17"/>
        <v>4</v>
      </c>
      <c r="AR27" s="75">
        <f>IF('Indicator Data'!BF29="No data","x",ROUND(IF('Indicator Data'!BF29&gt;$AR$37,10,IF('Indicator Data'!BF29&lt;$AR$36,0,10-($AR$37-'Indicator Data'!BF29)/($AR$37-$AR$36)*10)),1))</f>
        <v>1.8</v>
      </c>
      <c r="AS27" s="75">
        <f>IF('Indicator Data'!BG29="No data","x",ROUND(IF('Indicator Data'!BG29&gt;$AS$37,10,IF('Indicator Data'!BG29&lt;$AS$36,0,10-($AS$37-'Indicator Data'!BG29)/($AS$37-$AS$36)*10)),1))</f>
        <v>3.7</v>
      </c>
      <c r="AT27" s="69">
        <f t="shared" si="18"/>
        <v>2.2000000000000002</v>
      </c>
      <c r="AU27" s="70">
        <f t="shared" si="19"/>
        <v>3.1</v>
      </c>
      <c r="AV27" s="76">
        <f t="shared" si="20"/>
        <v>3.9</v>
      </c>
      <c r="AW27" s="77">
        <f t="shared" si="3"/>
        <v>4</v>
      </c>
    </row>
    <row r="28" spans="1:49" s="3" customFormat="1" x14ac:dyDescent="0.25">
      <c r="A28" s="119" t="s">
        <v>16</v>
      </c>
      <c r="B28" s="102" t="s">
        <v>15</v>
      </c>
      <c r="C28" s="69">
        <f>ROUND(IF('Indicator Data'!X30="No data",IF((0.1233*LN('Indicator Data'!CC30)-0.4559)&gt;C$37,0,IF((0.1233*LN('Indicator Data'!CC30)-0.4559)&lt;C$36,10,(C$37-(0.1233*LN('Indicator Data'!CC30)-0.4559))/(C$37-C$36)*10)),IF('Indicator Data'!X30&gt;C$37,0,IF('Indicator Data'!X30&lt;C$36,10,(C$37-'Indicator Data'!X30)/(C$37-C$36)*10))),1)</f>
        <v>5.0999999999999996</v>
      </c>
      <c r="D28" s="198">
        <f>IF('Indicator Data'!Y30="No data","x", 'Indicator Data'!Y30+'Indicator Data'!Z30)</f>
        <v>17.799999999999997</v>
      </c>
      <c r="E28" s="165">
        <f t="shared" si="4"/>
        <v>3.6</v>
      </c>
      <c r="F28" s="165">
        <f>IF('Indicator Data'!AA30="No data","x",ROUND(IF('Indicator Data'!AA30&gt;F$37,10,IF('Indicator Data'!AA30&lt;F$36,0,10-(F$37-'Indicator Data'!AA30)/(F$37-F$36)*10)),1))</f>
        <v>4.5999999999999996</v>
      </c>
      <c r="G28" s="165">
        <f t="shared" si="5"/>
        <v>4.0999999999999996</v>
      </c>
      <c r="H28" s="70">
        <f t="shared" si="6"/>
        <v>4.5999999999999996</v>
      </c>
      <c r="I28" s="69">
        <f>IF('Indicator Data'!AR30="No data","x",ROUND(IF('Indicator Data'!AR30&gt;I$37,10,IF('Indicator Data'!AR30&lt;I$36,0,10-(I$37-'Indicator Data'!AR30)/(I$37-I$36)*10)),1))</f>
        <v>5.7</v>
      </c>
      <c r="J28" s="69">
        <f>IF('Indicator Data'!AS30="No data","x",ROUND(IF('Indicator Data'!AS30&gt;J$37,10,IF('Indicator Data'!AS30&lt;J$36,0,10-(J$37-'Indicator Data'!AS30)/(J$37-J$36)*10)),1))</f>
        <v>7.1</v>
      </c>
      <c r="K28" s="165">
        <f>IF('Indicator Data'!AT30="No data","x",ROUND(IF('Indicator Data'!AT30&gt;K$37,10,IF('Indicator Data'!AT30&lt;K$36,0,10-(K$37-'Indicator Data'!AT30)/(K$37-K$36)*10)),1))</f>
        <v>3.7</v>
      </c>
      <c r="L28" s="70">
        <f t="shared" si="7"/>
        <v>5.5</v>
      </c>
      <c r="M28" s="165">
        <f>IF('Indicator Data'!AB30="No data","x",ROUND(IF('Indicator Data'!AB30&gt;M$37,10,IF('Indicator Data'!AB30&lt;M$36,0,10-(M$37-'Indicator Data'!AB30)/(M$37-M$36)*10)),1))</f>
        <v>2.2000000000000002</v>
      </c>
      <c r="N28" s="165">
        <f>IF('Indicator Data'!AC30="No data","x",ROUND(IF('Indicator Data'!AC30&gt;N$37,10,IF('Indicator Data'!AC30&lt;N$36,0,10-(N$37-'Indicator Data'!AC30)/(N$37-N$36)*10)),1))</f>
        <v>1.6</v>
      </c>
      <c r="O28" s="165">
        <f>IF('Indicator Data'!AD30="No data","x",ROUND(IF('Indicator Data'!AD30&gt;O$37,10,IF('Indicator Data'!AD30&lt;O$36,0,10-(O$37-'Indicator Data'!AD30)/(O$37-O$36)*10)),1))</f>
        <v>8.3000000000000007</v>
      </c>
      <c r="P28" s="70">
        <f t="shared" si="8"/>
        <v>4.9000000000000004</v>
      </c>
      <c r="Q28" s="71">
        <f t="shared" si="9"/>
        <v>4.9000000000000004</v>
      </c>
      <c r="R28" s="83">
        <f>IF(AND('Indicator Data'!AX30="No data",'Indicator Data'!AY30="No data"),0,SUM('Indicator Data'!AX30:AZ30)/1000)</f>
        <v>6272.018</v>
      </c>
      <c r="S28" s="69">
        <f t="shared" si="10"/>
        <v>10</v>
      </c>
      <c r="T28" s="72">
        <f>R28*1000/'Indicator Data'!CD30</f>
        <v>0.13004740911138726</v>
      </c>
      <c r="U28" s="69">
        <f t="shared" si="0"/>
        <v>10</v>
      </c>
      <c r="V28" s="73">
        <f t="shared" si="11"/>
        <v>10</v>
      </c>
      <c r="W28" s="69">
        <f>IF('Indicator Data'!AL30="No data","x",ROUND(IF('Indicator Data'!AL30&gt;W$37,10,IF('Indicator Data'!AL30&lt;W$36,0,10-(W$37-'Indicator Data'!AL30)/(W$37-W$36)*10)),1))</f>
        <v>2</v>
      </c>
      <c r="X28" s="69">
        <f>IF('Indicator Data'!AK30="No data","x",ROUND(IF('Indicator Data'!AK30&gt;X$37,10,IF('Indicator Data'!AK30&lt;X$36,0,10-(X$37-'Indicator Data'!AK30)/(X$37-X$36)*10)),1))</f>
        <v>3.3</v>
      </c>
      <c r="Y28" s="69">
        <f>IF('Indicator Data'!AM30 ="No data","x",ROUND( IF('Indicator Data'!AM30 &gt;Y$37,10,IF('Indicator Data'!AM30 &lt;Y$36,0,10-(Y$37-'Indicator Data'!AM30)/(Y$37-Y$36)*10)),1))</f>
        <v>5.8</v>
      </c>
      <c r="Z28" s="70">
        <f t="shared" si="1"/>
        <v>3.9</v>
      </c>
      <c r="AA28" s="69">
        <f>IF('Indicator Data'!AE30="No data","x",ROUND(IF('Indicator Data'!AE30&gt;AA$37,10,IF('Indicator Data'!AE30&lt;AA$36,0,10-(AA$37-'Indicator Data'!AE30)/(AA$37-AA$36)*10)),1))</f>
        <v>4.5</v>
      </c>
      <c r="AB28" s="75">
        <f>IF('Indicator Data'!AF30="No data", "x", IF('Indicator Data'!AF30&gt;=40,10,IF(AND('Indicator Data'!AF30&gt;=30,'Indicator Data'!AF30&lt;40),8,(IF(AND('Indicator Data'!AF30&gt;=20,'Indicator Data'!AF30&lt;30),6,IF(AND('Indicator Data'!AF30&gt;=5,'Indicator Data'!AF30&lt;20),4,IF(AND('Indicator Data'!AF30&gt;0,'Indicator Data'!AF30&lt;5),2,0)))))))</f>
        <v>4</v>
      </c>
      <c r="AC28" s="75">
        <f>IF('Indicator Data'!AG30="No data", "x", IF('Indicator Data'!AG30&gt;=15,10,IF(AND('Indicator Data'!AG30&gt;=12,'Indicator Data'!AG30&lt;15),8,(IF(AND('Indicator Data'!AG30&gt;=9,'Indicator Data'!AG30&lt;12),6,IF(AND('Indicator Data'!AG30&gt;=5,'Indicator Data'!AG30&lt;9),4,IF(AND('Indicator Data'!AG30&gt;0,'Indicator Data'!AG30&lt;5),2,0)))))))</f>
        <v>6</v>
      </c>
      <c r="AD28" s="165">
        <f t="shared" si="12"/>
        <v>5</v>
      </c>
      <c r="AE28" s="70">
        <f t="shared" si="2"/>
        <v>4.8</v>
      </c>
      <c r="AF28" s="244">
        <f>IF('Indicator Data'!BA30="No data","x",ROUND( IF('Indicator Data'!BA30&gt;AF$37,10,IF('Indicator Data'!BA30&lt;AF$36,0,10-(AF$37-'Indicator Data'!BA30)/(AF$37-AF$36)*10)),1))</f>
        <v>3.6</v>
      </c>
      <c r="AG28" s="244">
        <f>IF('Indicator Data'!BB30="No data","x",ROUND( IF('Indicator Data'!BB30&gt;AG$37,10,IF('Indicator Data'!BB30&lt;AG$36,0,10-(AG$37-'Indicator Data'!BB30)/(AG$37-AG$36)*10)),1))</f>
        <v>10</v>
      </c>
      <c r="AH28" s="70">
        <f t="shared" si="13"/>
        <v>6.8</v>
      </c>
      <c r="AI28" s="83">
        <f>('Indicator Data'!AW30+'Indicator Data'!AV30*0.5+'Indicator Data'!AU30*0.25)/1000</f>
        <v>18.487500000000001</v>
      </c>
      <c r="AJ28" s="69">
        <f t="shared" si="14"/>
        <v>4.2</v>
      </c>
      <c r="AK28" s="74">
        <f>AI28*1000/'Indicator Data'!CD30</f>
        <v>3.8332981122611131E-4</v>
      </c>
      <c r="AL28" s="69">
        <f t="shared" si="15"/>
        <v>0.1</v>
      </c>
      <c r="AM28" s="70">
        <f t="shared" si="16"/>
        <v>2.4</v>
      </c>
      <c r="AN28" s="69">
        <f>IF('Indicator Data'!BC30="No data","x",ROUND(IF('Indicator Data'!BC30&lt;$AN$36,10,IF('Indicator Data'!BC30&gt;$AN$37,0,($AN$37-'Indicator Data'!BC30)/($AN$37-$AN$36)*10)),1))</f>
        <v>3.7</v>
      </c>
      <c r="AO28" s="75">
        <f>IF('Indicator Data'!BE30="No data", "x", IF('Indicator Data'!BE30&gt;=40,10,IF(AND('Indicator Data'!BE30&gt;=30,'Indicator Data'!BE30&lt;40),8,(IF(AND('Indicator Data'!BE30&gt;=20,'Indicator Data'!BE30&lt;30), 6, IF(AND('Indicator Data'!BE30&gt;=5,'Indicator Data'!BE30&lt;20),3,0))))))</f>
        <v>6</v>
      </c>
      <c r="AP28" s="75">
        <f>IF('Indicator Data'!BD30="No data", "x", IF('Indicator Data'!BD30&gt;=35,10,IF(AND('Indicator Data'!BD30&gt;=25,'Indicator Data'!BD30&lt;35),8,(IF(AND('Indicator Data'!BD30&gt;=15,'Indicator Data'!BD30&lt;25),6,IF(AND('Indicator Data'!BD30&gt;=5,'Indicator Data'!BD30&lt;15),4,IF(AND('Indicator Data'!BD30&gt;0,'Indicator Data'!BD30&lt;5),2,0)))))))</f>
        <v>4</v>
      </c>
      <c r="AQ28" s="69">
        <f t="shared" si="17"/>
        <v>5</v>
      </c>
      <c r="AR28" s="75">
        <f>IF('Indicator Data'!BF30="No data","x",ROUND(IF('Indicator Data'!BF30&gt;$AR$37,10,IF('Indicator Data'!BF30&lt;$AR$36,0,10-($AR$37-'Indicator Data'!BF30)/($AR$37-$AR$36)*10)),1))</f>
        <v>1.9</v>
      </c>
      <c r="AS28" s="75">
        <f>IF('Indicator Data'!BG30="No data","x",ROUND(IF('Indicator Data'!BG30&gt;$AS$37,10,IF('Indicator Data'!BG30&lt;$AS$36,0,10-($AS$37-'Indicator Data'!BG30)/($AS$37-$AS$36)*10)),1))</f>
        <v>2.2999999999999998</v>
      </c>
      <c r="AT28" s="69">
        <f t="shared" si="18"/>
        <v>2</v>
      </c>
      <c r="AU28" s="70">
        <f t="shared" si="19"/>
        <v>3.6</v>
      </c>
      <c r="AV28" s="76">
        <f t="shared" si="20"/>
        <v>4.5</v>
      </c>
      <c r="AW28" s="77">
        <f t="shared" si="3"/>
        <v>8.4</v>
      </c>
    </row>
    <row r="29" spans="1:49" s="3" customFormat="1" x14ac:dyDescent="0.25">
      <c r="A29" s="119" t="s">
        <v>26</v>
      </c>
      <c r="B29" s="102" t="s">
        <v>25</v>
      </c>
      <c r="C29" s="69">
        <f>ROUND(IF('Indicator Data'!X31="No data",IF((0.1233*LN('Indicator Data'!CC31)-0.4559)&gt;C$37,0,IF((0.1233*LN('Indicator Data'!CC31)-0.4559)&lt;C$36,10,(C$37-(0.1233*LN('Indicator Data'!CC31)-0.4559))/(C$37-C$36)*10)),IF('Indicator Data'!X31&gt;C$37,0,IF('Indicator Data'!X31&lt;C$36,10,(C$37-'Indicator Data'!X31)/(C$37-C$36)*10))),1)</f>
        <v>4.9000000000000004</v>
      </c>
      <c r="D29" s="198">
        <f>IF('Indicator Data'!Y31="No data","x", 'Indicator Data'!Y31+'Indicator Data'!Z31)</f>
        <v>12.100000000000001</v>
      </c>
      <c r="E29" s="165">
        <f t="shared" si="4"/>
        <v>2.4</v>
      </c>
      <c r="F29" s="165">
        <f>IF('Indicator Data'!AA31="No data","x",ROUND(IF('Indicator Data'!AA31&gt;F$37,10,IF('Indicator Data'!AA31&lt;F$36,0,10-(F$37-'Indicator Data'!AA31)/(F$37-F$36)*10)),1))</f>
        <v>3.8</v>
      </c>
      <c r="G29" s="165">
        <f t="shared" si="5"/>
        <v>3.1</v>
      </c>
      <c r="H29" s="70">
        <f t="shared" si="6"/>
        <v>4.0999999999999996</v>
      </c>
      <c r="I29" s="69">
        <f>IF('Indicator Data'!AR31="No data","x",ROUND(IF('Indicator Data'!AR31&gt;I$37,10,IF('Indicator Data'!AR31&lt;I$36,0,10-(I$37-'Indicator Data'!AR31)/(I$37-I$36)*10)),1))</f>
        <v>5.4</v>
      </c>
      <c r="J29" s="69">
        <f>IF('Indicator Data'!AS31="No data","x",ROUND(IF('Indicator Data'!AS31&gt;J$37,10,IF('Indicator Data'!AS31&lt;J$36,0,10-(J$37-'Indicator Data'!AS31)/(J$37-J$36)*10)),1))</f>
        <v>5.6</v>
      </c>
      <c r="K29" s="165">
        <f>IF('Indicator Data'!AT31="No data","x",ROUND(IF('Indicator Data'!AT31&gt;K$37,10,IF('Indicator Data'!AT31&lt;K$36,0,10-(K$37-'Indicator Data'!AT31)/(K$37-K$36)*10)),1))</f>
        <v>10</v>
      </c>
      <c r="L29" s="70">
        <f t="shared" si="7"/>
        <v>7</v>
      </c>
      <c r="M29" s="165">
        <f>IF('Indicator Data'!AB31="No data","x",ROUND(IF('Indicator Data'!AB31&gt;M$37,10,IF('Indicator Data'!AB31&lt;M$36,0,10-(M$37-'Indicator Data'!AB31)/(M$37-M$36)*10)),1))</f>
        <v>6.2</v>
      </c>
      <c r="N29" s="165">
        <f>IF('Indicator Data'!AC31="No data","x",ROUND(IF('Indicator Data'!AC31&gt;N$37,10,IF('Indicator Data'!AC31&lt;N$36,0,10-(N$37-'Indicator Data'!AC31)/(N$37-N$36)*10)),1))</f>
        <v>2.4</v>
      </c>
      <c r="O29" s="165">
        <f>IF('Indicator Data'!AD31="No data","x",ROUND(IF('Indicator Data'!AD31&gt;O$37,10,IF('Indicator Data'!AD31&lt;O$36,0,10-(O$37-'Indicator Data'!AD31)/(O$37-O$36)*10)),1))</f>
        <v>6.2</v>
      </c>
      <c r="P29" s="70">
        <f t="shared" si="8"/>
        <v>5.2</v>
      </c>
      <c r="Q29" s="71">
        <f t="shared" si="9"/>
        <v>5.0999999999999996</v>
      </c>
      <c r="R29" s="83">
        <f>IF(AND('Indicator Data'!AX31="No data",'Indicator Data'!AY31="No data"),0,SUM('Indicator Data'!AX31:AZ31)/1000)</f>
        <v>121.535</v>
      </c>
      <c r="S29" s="69">
        <f t="shared" si="10"/>
        <v>10</v>
      </c>
      <c r="T29" s="72">
        <f>R29*1000/'Indicator Data'!CD31</f>
        <v>7.5280145769764965E-3</v>
      </c>
      <c r="U29" s="69">
        <f t="shared" si="0"/>
        <v>5.2</v>
      </c>
      <c r="V29" s="73">
        <f t="shared" si="11"/>
        <v>8.5</v>
      </c>
      <c r="W29" s="69">
        <f>IF('Indicator Data'!AL31="No data","x",ROUND(IF('Indicator Data'!AL31&gt;W$37,10,IF('Indicator Data'!AL31&lt;W$36,0,10-(W$37-'Indicator Data'!AL31)/(W$37-W$36)*10)),1))</f>
        <v>1.5</v>
      </c>
      <c r="X29" s="69">
        <f>IF('Indicator Data'!AK31="No data","x",ROUND(IF('Indicator Data'!AK31&gt;X$37,10,IF('Indicator Data'!AK31&lt;X$36,0,10-(X$37-'Indicator Data'!AK31)/(X$37-X$36)*10)),1))</f>
        <v>5.4</v>
      </c>
      <c r="Y29" s="69">
        <f>IF('Indicator Data'!AM31 ="No data","x",ROUND( IF('Indicator Data'!AM31 &gt;Y$37,10,IF('Indicator Data'!AM31 &lt;Y$36,0,10-(Y$37-'Indicator Data'!AM31)/(Y$37-Y$36)*10)),1))</f>
        <v>10</v>
      </c>
      <c r="Z29" s="70">
        <f t="shared" si="1"/>
        <v>7.2</v>
      </c>
      <c r="AA29" s="69">
        <f>IF('Indicator Data'!AE31="No data","x",ROUND(IF('Indicator Data'!AE31&gt;AA$37,10,IF('Indicator Data'!AE31&lt;AA$36,0,10-(AA$37-'Indicator Data'!AE31)/(AA$37-AA$36)*10)),1))</f>
        <v>6.2</v>
      </c>
      <c r="AB29" s="75">
        <f>IF('Indicator Data'!AF31="No data", "x", IF('Indicator Data'!AF31&gt;=40,10,IF(AND('Indicator Data'!AF31&gt;=30,'Indicator Data'!AF31&lt;40),8,(IF(AND('Indicator Data'!AF31&gt;=20,'Indicator Data'!AF31&lt;30),6,IF(AND('Indicator Data'!AF31&gt;=5,'Indicator Data'!AF31&lt;20),4,IF(AND('Indicator Data'!AF31&gt;0,'Indicator Data'!AF31&lt;5),2,0)))))))</f>
        <v>6</v>
      </c>
      <c r="AC29" s="75">
        <f>IF('Indicator Data'!AG31="No data", "x", IF('Indicator Data'!AG31&gt;=15,10,IF(AND('Indicator Data'!AG31&gt;=12,'Indicator Data'!AG31&lt;15),8,(IF(AND('Indicator Data'!AG31&gt;=9,'Indicator Data'!AG31&lt;12),6,IF(AND('Indicator Data'!AG31&gt;=5,'Indicator Data'!AG31&lt;9),4,IF(AND('Indicator Data'!AG31&gt;0,'Indicator Data'!AG31&lt;5),2,0)))))))</f>
        <v>4</v>
      </c>
      <c r="AD29" s="165">
        <f t="shared" si="12"/>
        <v>5</v>
      </c>
      <c r="AE29" s="70">
        <f t="shared" si="2"/>
        <v>5.6</v>
      </c>
      <c r="AF29" s="244">
        <f>IF('Indicator Data'!BA31="No data","x",ROUND( IF('Indicator Data'!BA31&gt;AF$37,10,IF('Indicator Data'!BA31&lt;AF$36,0,10-(AF$37-'Indicator Data'!BA31)/(AF$37-AF$36)*10)),1))</f>
        <v>7.7</v>
      </c>
      <c r="AG29" s="244">
        <f>IF('Indicator Data'!BB31="No data","x",ROUND( IF('Indicator Data'!BB31&gt;AG$37,10,IF('Indicator Data'!BB31&lt;AG$36,0,10-(AG$37-'Indicator Data'!BB31)/(AG$37-AG$36)*10)),1))</f>
        <v>3.7</v>
      </c>
      <c r="AH29" s="70">
        <f t="shared" si="13"/>
        <v>5.7</v>
      </c>
      <c r="AI29" s="83">
        <f>('Indicator Data'!AW31+'Indicator Data'!AV31*0.5+'Indicator Data'!AU31*0.25)/1000</f>
        <v>589.26300000000003</v>
      </c>
      <c r="AJ29" s="69">
        <f t="shared" si="14"/>
        <v>9.1999999999999993</v>
      </c>
      <c r="AK29" s="74">
        <f>AI29*1000/'Indicator Data'!CD31</f>
        <v>3.649961289894188E-2</v>
      </c>
      <c r="AL29" s="69">
        <f t="shared" si="15"/>
        <v>4.9000000000000004</v>
      </c>
      <c r="AM29" s="70">
        <f t="shared" si="16"/>
        <v>7.7</v>
      </c>
      <c r="AN29" s="69">
        <f>IF('Indicator Data'!BC31="No data","x",ROUND(IF('Indicator Data'!BC31&lt;$AN$36,10,IF('Indicator Data'!BC31&gt;$AN$37,0,($AN$37-'Indicator Data'!BC31)/($AN$37-$AN$36)*10)),1))</f>
        <v>5.0999999999999996</v>
      </c>
      <c r="AO29" s="75">
        <f>IF('Indicator Data'!BE31="No data", "x", IF('Indicator Data'!BE31&gt;=40,10,IF(AND('Indicator Data'!BE31&gt;=30,'Indicator Data'!BE31&lt;40),8,(IF(AND('Indicator Data'!BE31&gt;=20,'Indicator Data'!BE31&lt;30), 6, IF(AND('Indicator Data'!BE31&gt;=5,'Indicator Data'!BE31&lt;20),3,0))))))</f>
        <v>6</v>
      </c>
      <c r="AP29" s="75">
        <f>IF('Indicator Data'!BD31="No data", "x", IF('Indicator Data'!BD31&gt;=35,10,IF(AND('Indicator Data'!BD31&gt;=25,'Indicator Data'!BD31&lt;35),8,(IF(AND('Indicator Data'!BD31&gt;=15,'Indicator Data'!BD31&lt;25),6,IF(AND('Indicator Data'!BD31&gt;=5,'Indicator Data'!BD31&lt;15),4,IF(AND('Indicator Data'!BD31&gt;0,'Indicator Data'!BD31&lt;5),2,0)))))))</f>
        <v>4</v>
      </c>
      <c r="AQ29" s="69">
        <f t="shared" si="17"/>
        <v>5</v>
      </c>
      <c r="AR29" s="75">
        <f>IF('Indicator Data'!BF31="No data","x",ROUND(IF('Indicator Data'!BF31&gt;$AR$37,10,IF('Indicator Data'!BF31&lt;$AR$36,0,10-($AR$37-'Indicator Data'!BF31)/($AR$37-$AR$36)*10)),1))</f>
        <v>2.7</v>
      </c>
      <c r="AS29" s="75">
        <f>IF('Indicator Data'!BG31="No data","x",ROUND(IF('Indicator Data'!BG31&gt;$AS$37,10,IF('Indicator Data'!BG31&lt;$AS$36,0,10-($AS$37-'Indicator Data'!BG31)/($AS$37-$AS$36)*10)),1))</f>
        <v>2.9</v>
      </c>
      <c r="AT29" s="69">
        <f t="shared" si="18"/>
        <v>2.7</v>
      </c>
      <c r="AU29" s="70">
        <f t="shared" si="19"/>
        <v>4.3</v>
      </c>
      <c r="AV29" s="76">
        <f t="shared" si="20"/>
        <v>6.3</v>
      </c>
      <c r="AW29" s="77">
        <f t="shared" si="3"/>
        <v>7.6</v>
      </c>
    </row>
    <row r="30" spans="1:49" s="3" customFormat="1" x14ac:dyDescent="0.25">
      <c r="A30" s="119" t="s">
        <v>34</v>
      </c>
      <c r="B30" s="102" t="s">
        <v>33</v>
      </c>
      <c r="C30" s="69">
        <f>ROUND(IF('Indicator Data'!X32="No data",IF((0.1233*LN('Indicator Data'!CC32)-0.4559)&gt;C$37,0,IF((0.1233*LN('Indicator Data'!CC32)-0.4559)&lt;C$36,10,(C$37-(0.1233*LN('Indicator Data'!CC32)-0.4559))/(C$37-C$36)*10)),IF('Indicator Data'!X32&gt;C$37,0,IF('Indicator Data'!X32&lt;C$36,10,(C$37-'Indicator Data'!X32)/(C$37-C$36)*10))),1)</f>
        <v>7</v>
      </c>
      <c r="D30" s="198">
        <f>IF('Indicator Data'!Y32="No data","x", 'Indicator Data'!Y32+'Indicator Data'!Z32)</f>
        <v>26.6</v>
      </c>
      <c r="E30" s="165">
        <f t="shared" si="4"/>
        <v>5.3</v>
      </c>
      <c r="F30" s="165">
        <f>IF('Indicator Data'!AA32="No data","x",ROUND(IF('Indicator Data'!AA32&gt;F$37,10,IF('Indicator Data'!AA32&lt;F$36,0,10-(F$37-'Indicator Data'!AA32)/(F$37-F$36)*10)),1))</f>
        <v>6</v>
      </c>
      <c r="G30" s="165">
        <f t="shared" si="5"/>
        <v>5.7</v>
      </c>
      <c r="H30" s="70">
        <f t="shared" si="6"/>
        <v>6.4</v>
      </c>
      <c r="I30" s="69">
        <f>IF('Indicator Data'!AR32="No data","x",ROUND(IF('Indicator Data'!AR32&gt;I$37,10,IF('Indicator Data'!AR32&lt;I$36,0,10-(I$37-'Indicator Data'!AR32)/(I$37-I$36)*10)),1))</f>
        <v>6.9</v>
      </c>
      <c r="J30" s="69">
        <f>IF('Indicator Data'!AS32="No data","x",ROUND(IF('Indicator Data'!AS32&gt;J$37,10,IF('Indicator Data'!AS32&lt;J$36,0,10-(J$37-'Indicator Data'!AS32)/(J$37-J$36)*10)),1))</f>
        <v>2.5</v>
      </c>
      <c r="K30" s="165">
        <f>IF('Indicator Data'!AT32="No data","x",ROUND(IF('Indicator Data'!AT32&gt;K$37,10,IF('Indicator Data'!AT32&lt;K$36,0,10-(K$37-'Indicator Data'!AT32)/(K$37-K$36)*10)),1))</f>
        <v>9.5</v>
      </c>
      <c r="L30" s="70">
        <f t="shared" si="7"/>
        <v>6.3</v>
      </c>
      <c r="M30" s="165">
        <f>IF('Indicator Data'!AB32="No data","x",ROUND(IF('Indicator Data'!AB32&gt;M$37,10,IF('Indicator Data'!AB32&lt;M$36,0,10-(M$37-'Indicator Data'!AB32)/(M$37-M$36)*10)),1))</f>
        <v>4.4000000000000004</v>
      </c>
      <c r="N30" s="165">
        <f>IF('Indicator Data'!AC32="No data","x",ROUND(IF('Indicator Data'!AC32&gt;N$37,10,IF('Indicator Data'!AC32&lt;N$36,0,10-(N$37-'Indicator Data'!AC32)/(N$37-N$36)*10)),1))</f>
        <v>9.3000000000000007</v>
      </c>
      <c r="O30" s="165" t="str">
        <f>IF('Indicator Data'!AD32="No data","x",ROUND(IF('Indicator Data'!AD32&gt;O$37,10,IF('Indicator Data'!AD32&lt;O$36,0,10-(O$37-'Indicator Data'!AD32)/(O$37-O$36)*10)),1))</f>
        <v>x</v>
      </c>
      <c r="P30" s="70">
        <f t="shared" si="8"/>
        <v>7.6</v>
      </c>
      <c r="Q30" s="71">
        <f t="shared" si="9"/>
        <v>6.7</v>
      </c>
      <c r="R30" s="83">
        <f>IF(AND('Indicator Data'!AX32="No data",'Indicator Data'!AY32="No data"),0,SUM('Indicator Data'!AX32:AZ32)/1000)</f>
        <v>1.0999999999999999E-2</v>
      </c>
      <c r="S30" s="69">
        <f t="shared" si="10"/>
        <v>0.1</v>
      </c>
      <c r="T30" s="72">
        <f>R30*1000/'Indicator Data'!CD32</f>
        <v>1.4340001434000144E-5</v>
      </c>
      <c r="U30" s="69">
        <f t="shared" si="0"/>
        <v>0</v>
      </c>
      <c r="V30" s="73">
        <f t="shared" si="11"/>
        <v>0.1</v>
      </c>
      <c r="W30" s="69">
        <f>IF('Indicator Data'!AL32="No data","x",ROUND(IF('Indicator Data'!AL32&gt;W$37,10,IF('Indicator Data'!AL32&lt;W$36,0,10-(W$37-'Indicator Data'!AL32)/(W$37-W$36)*10)),1))</f>
        <v>9</v>
      </c>
      <c r="X30" s="69">
        <f>IF('Indicator Data'!AK32="No data","x",ROUND(IF('Indicator Data'!AK32&gt;X$37,10,IF('Indicator Data'!AK32&lt;X$36,0,10-(X$37-'Indicator Data'!AK32)/(X$37-X$36)*10)),1))</f>
        <v>10</v>
      </c>
      <c r="Y30" s="69">
        <f>IF('Indicator Data'!AM32 ="No data","x",ROUND( IF('Indicator Data'!AM32 &gt;Y$37,10,IF('Indicator Data'!AM32 &lt;Y$36,0,10-(Y$37-'Indicator Data'!AM32)/(Y$37-Y$36)*10)),1))</f>
        <v>2.4</v>
      </c>
      <c r="Z30" s="70">
        <f t="shared" si="1"/>
        <v>8.4</v>
      </c>
      <c r="AA30" s="69">
        <f>IF('Indicator Data'!AE32="No data","x",ROUND(IF('Indicator Data'!AE32&gt;AA$37,10,IF('Indicator Data'!AE32&lt;AA$36,0,10-(AA$37-'Indicator Data'!AE32)/(AA$37-AA$36)*10)),1))</f>
        <v>10</v>
      </c>
      <c r="AB30" s="75">
        <f>IF('Indicator Data'!AF32="No data", "x", IF('Indicator Data'!AF32&gt;=40,10,IF(AND('Indicator Data'!AF32&gt;=30,'Indicator Data'!AF32&lt;40),8,(IF(AND('Indicator Data'!AF32&gt;=20,'Indicator Data'!AF32&lt;30),6,IF(AND('Indicator Data'!AF32&gt;=5,'Indicator Data'!AF32&lt;20),4,IF(AND('Indicator Data'!AF32&gt;0,'Indicator Data'!AF32&lt;5),2,0)))))))</f>
        <v>4</v>
      </c>
      <c r="AC30" s="75">
        <f>IF('Indicator Data'!AG32="No data", "x", IF('Indicator Data'!AG32&gt;=15,10,IF(AND('Indicator Data'!AG32&gt;=12,'Indicator Data'!AG32&lt;15),8,(IF(AND('Indicator Data'!AG32&gt;=9,'Indicator Data'!AG32&lt;12),6,IF(AND('Indicator Data'!AG32&gt;=5,'Indicator Data'!AG32&lt;9),4,IF(AND('Indicator Data'!AG32&gt;0,'Indicator Data'!AG32&lt;5),2,0)))))))</f>
        <v>8</v>
      </c>
      <c r="AD30" s="165">
        <f t="shared" si="12"/>
        <v>6</v>
      </c>
      <c r="AE30" s="70">
        <f t="shared" si="2"/>
        <v>8</v>
      </c>
      <c r="AF30" s="244">
        <f>IF('Indicator Data'!BA32="No data","x",ROUND( IF('Indicator Data'!BA32&gt;AF$37,10,IF('Indicator Data'!BA32&lt;AF$36,0,10-(AF$37-'Indicator Data'!BA32)/(AF$37-AF$36)*10)),1))</f>
        <v>9.6999999999999993</v>
      </c>
      <c r="AG30" s="244">
        <f>IF('Indicator Data'!BB32="No data","x",ROUND( IF('Indicator Data'!BB32&gt;AG$37,10,IF('Indicator Data'!BB32&lt;AG$36,0,10-(AG$37-'Indicator Data'!BB32)/(AG$37-AG$36)*10)),1))</f>
        <v>8.5</v>
      </c>
      <c r="AH30" s="70">
        <f t="shared" si="13"/>
        <v>9.1</v>
      </c>
      <c r="AI30" s="83">
        <f>('Indicator Data'!AW32+'Indicator Data'!AV32*0.5+'Indicator Data'!AU32*0.25)/1000</f>
        <v>99.5</v>
      </c>
      <c r="AJ30" s="69">
        <f t="shared" si="14"/>
        <v>6.7</v>
      </c>
      <c r="AK30" s="74">
        <f>AI30*1000/'Indicator Data'!CD32</f>
        <v>0.12971183115300131</v>
      </c>
      <c r="AL30" s="69">
        <f t="shared" si="15"/>
        <v>10</v>
      </c>
      <c r="AM30" s="70">
        <f t="shared" si="16"/>
        <v>8.9</v>
      </c>
      <c r="AN30" s="69">
        <f>IF('Indicator Data'!BC32="No data","x",ROUND(IF('Indicator Data'!BC32&lt;$AN$36,10,IF('Indicator Data'!BC32&gt;$AN$37,0,($AN$37-'Indicator Data'!BC32)/($AN$37-$AN$36)*10)),1))</f>
        <v>4.3</v>
      </c>
      <c r="AO30" s="75">
        <f>IF('Indicator Data'!BE32="No data", "x", IF('Indicator Data'!BE32&gt;=40,10,IF(AND('Indicator Data'!BE32&gt;=30,'Indicator Data'!BE32&lt;40),8,(IF(AND('Indicator Data'!BE32&gt;=20,'Indicator Data'!BE32&lt;30), 6, IF(AND('Indicator Data'!BE32&gt;=5,'Indicator Data'!BE32&lt;20),3,0))))))</f>
        <v>8</v>
      </c>
      <c r="AP30" s="75">
        <f>IF('Indicator Data'!BD32="No data", "x", IF('Indicator Data'!BD32&gt;=35,10,IF(AND('Indicator Data'!BD32&gt;=25,'Indicator Data'!BD32&lt;35),8,(IF(AND('Indicator Data'!BD32&gt;=15,'Indicator Data'!BD32&lt;25),6,IF(AND('Indicator Data'!BD32&gt;=5,'Indicator Data'!BD32&lt;15),4,IF(AND('Indicator Data'!BD32&gt;0,'Indicator Data'!BD32&lt;5),2,0)))))))</f>
        <v>4</v>
      </c>
      <c r="AQ30" s="69">
        <f t="shared" si="17"/>
        <v>6</v>
      </c>
      <c r="AR30" s="75" t="str">
        <f>IF('Indicator Data'!BF32="No data","x",ROUND(IF('Indicator Data'!BF32&gt;$AR$37,10,IF('Indicator Data'!BF32&lt;$AR$36,0,10-($AR$37-'Indicator Data'!BF32)/($AR$37-$AR$36)*10)),1))</f>
        <v>x</v>
      </c>
      <c r="AS30" s="75" t="str">
        <f>IF('Indicator Data'!BG32="No data","x",ROUND(IF('Indicator Data'!BG32&gt;$AS$37,10,IF('Indicator Data'!BG32&lt;$AS$36,0,10-($AS$37-'Indicator Data'!BG32)/($AS$37-$AS$36)*10)),1))</f>
        <v>x</v>
      </c>
      <c r="AT30" s="69" t="str">
        <f t="shared" si="18"/>
        <v>x</v>
      </c>
      <c r="AU30" s="70">
        <f t="shared" si="19"/>
        <v>5.2</v>
      </c>
      <c r="AV30" s="76">
        <f t="shared" si="20"/>
        <v>8.1999999999999993</v>
      </c>
      <c r="AW30" s="77">
        <f t="shared" si="3"/>
        <v>5.4</v>
      </c>
    </row>
    <row r="31" spans="1:49" s="3" customFormat="1" x14ac:dyDescent="0.25">
      <c r="A31" s="119" t="s">
        <v>48</v>
      </c>
      <c r="B31" s="102" t="s">
        <v>47</v>
      </c>
      <c r="C31" s="69">
        <f>ROUND(IF('Indicator Data'!X33="No data",IF((0.1233*LN('Indicator Data'!CC33)-0.4559)&gt;C$37,0,IF((0.1233*LN('Indicator Data'!CC33)-0.4559)&lt;C$36,10,(C$37-(0.1233*LN('Indicator Data'!CC33)-0.4559))/(C$37-C$36)*10)),IF('Indicator Data'!X33&gt;C$37,0,IF('Indicator Data'!X33&lt;C$36,10,(C$37-'Indicator Data'!X33)/(C$37-C$36)*10))),1)</f>
        <v>6</v>
      </c>
      <c r="D31" s="198" t="str">
        <f>IF('Indicator Data'!Y33="No data","x", 'Indicator Data'!Y33+'Indicator Data'!Z33)</f>
        <v>x</v>
      </c>
      <c r="E31" s="165" t="str">
        <f t="shared" si="4"/>
        <v>x</v>
      </c>
      <c r="F31" s="165">
        <f>IF('Indicator Data'!AA33="No data","x",ROUND(IF('Indicator Data'!AA33&gt;F$37,10,IF('Indicator Data'!AA33&lt;F$36,0,10-(F$37-'Indicator Data'!AA33)/(F$37-F$36)*10)),1))</f>
        <v>3.8</v>
      </c>
      <c r="G31" s="165">
        <f t="shared" si="5"/>
        <v>3.8</v>
      </c>
      <c r="H31" s="70">
        <f t="shared" si="6"/>
        <v>5</v>
      </c>
      <c r="I31" s="69">
        <f>IF('Indicator Data'!AR33="No data","x",ROUND(IF('Indicator Data'!AR33&gt;I$37,10,IF('Indicator Data'!AR33&lt;I$36,0,10-(I$37-'Indicator Data'!AR33)/(I$37-I$36)*10)),1))</f>
        <v>6.3</v>
      </c>
      <c r="J31" s="69">
        <f>IF('Indicator Data'!AS33="No data","x",ROUND(IF('Indicator Data'!AS33&gt;J$37,10,IF('Indicator Data'!AS33&lt;J$36,0,10-(J$37-'Indicator Data'!AS33)/(J$37-J$36)*10)),1))</f>
        <v>5.8</v>
      </c>
      <c r="K31" s="165" t="str">
        <f>IF('Indicator Data'!AT33="No data","x",ROUND(IF('Indicator Data'!AT33&gt;K$37,10,IF('Indicator Data'!AT33&lt;K$36,0,10-(K$37-'Indicator Data'!AT33)/(K$37-K$36)*10)),1))</f>
        <v>x</v>
      </c>
      <c r="L31" s="70">
        <f t="shared" si="7"/>
        <v>6.1</v>
      </c>
      <c r="M31" s="165">
        <f>IF('Indicator Data'!AB33="No data","x",ROUND(IF('Indicator Data'!AB33&gt;M$37,10,IF('Indicator Data'!AB33&lt;M$36,0,10-(M$37-'Indicator Data'!AB33)/(M$37-M$36)*10)),1))</f>
        <v>6.7</v>
      </c>
      <c r="N31" s="165">
        <f>IF('Indicator Data'!AC33="No data","x",ROUND(IF('Indicator Data'!AC33&gt;N$37,10,IF('Indicator Data'!AC33&lt;N$36,0,10-(N$37-'Indicator Data'!AC33)/(N$37-N$36)*10)),1))</f>
        <v>1.6</v>
      </c>
      <c r="O31" s="165">
        <f>IF('Indicator Data'!AD33="No data","x",ROUND(IF('Indicator Data'!AD33&gt;O$37,10,IF('Indicator Data'!AD33&lt;O$36,0,10-(O$37-'Indicator Data'!AD33)/(O$37-O$36)*10)),1))</f>
        <v>6</v>
      </c>
      <c r="P31" s="70">
        <f t="shared" si="8"/>
        <v>5.0999999999999996</v>
      </c>
      <c r="Q31" s="71">
        <f t="shared" si="9"/>
        <v>5.3</v>
      </c>
      <c r="R31" s="83">
        <f>IF(AND('Indicator Data'!AX33="No data",'Indicator Data'!AY33="No data"),0,SUM('Indicator Data'!AX33:AZ33)/1000)</f>
        <v>0.17199999999999999</v>
      </c>
      <c r="S31" s="69">
        <f t="shared" si="10"/>
        <v>3.1</v>
      </c>
      <c r="T31" s="72">
        <f>R31*1000/'Indicator Data'!CD33</f>
        <v>2.590703621547605E-5</v>
      </c>
      <c r="U31" s="69">
        <f t="shared" si="0"/>
        <v>0</v>
      </c>
      <c r="V31" s="73">
        <f t="shared" si="11"/>
        <v>1.7</v>
      </c>
      <c r="W31" s="69">
        <f>IF('Indicator Data'!AL33="No data","x",ROUND(IF('Indicator Data'!AL33&gt;W$37,10,IF('Indicator Data'!AL33&lt;W$36,0,10-(W$37-'Indicator Data'!AL33)/(W$37-W$36)*10)),1))</f>
        <v>2</v>
      </c>
      <c r="X31" s="69">
        <f>IF('Indicator Data'!AK33="No data","x",ROUND(IF('Indicator Data'!AK33&gt;X$37,10,IF('Indicator Data'!AK33&lt;X$36,0,10-(X$37-'Indicator Data'!AK33)/(X$37-X$36)*10)),1))</f>
        <v>4.3</v>
      </c>
      <c r="Y31" s="69">
        <f>IF('Indicator Data'!AM33 ="No data","x",ROUND( IF('Indicator Data'!AM33 &gt;Y$37,10,IF('Indicator Data'!AM33 &lt;Y$36,0,10-(Y$37-'Indicator Data'!AM33)/(Y$37-Y$36)*10)),1))</f>
        <v>10</v>
      </c>
      <c r="Z31" s="70">
        <f t="shared" si="1"/>
        <v>7</v>
      </c>
      <c r="AA31" s="69">
        <f>IF('Indicator Data'!AE33="No data","x",ROUND(IF('Indicator Data'!AE33&gt;AA$37,10,IF('Indicator Data'!AE33&lt;AA$36,0,10-(AA$37-'Indicator Data'!AE33)/(AA$37-AA$36)*10)),1))</f>
        <v>5.9</v>
      </c>
      <c r="AB31" s="75">
        <f>IF('Indicator Data'!AF33="No data", "x", IF('Indicator Data'!AF33&gt;=40,10,IF(AND('Indicator Data'!AF33&gt;=30,'Indicator Data'!AF33&lt;40),8,(IF(AND('Indicator Data'!AF33&gt;=20,'Indicator Data'!AF33&lt;30),6,IF(AND('Indicator Data'!AF33&gt;=5,'Indicator Data'!AF33&lt;20),4,IF(AND('Indicator Data'!AF33&gt;0,'Indicator Data'!AF33&lt;5),2,0)))))))</f>
        <v>4</v>
      </c>
      <c r="AC31" s="75">
        <f>IF('Indicator Data'!AG33="No data", "x", IF('Indicator Data'!AG33&gt;=15,10,IF(AND('Indicator Data'!AG33&gt;=12,'Indicator Data'!AG33&lt;15),8,(IF(AND('Indicator Data'!AG33&gt;=9,'Indicator Data'!AG33&lt;12),6,IF(AND('Indicator Data'!AG33&gt;=5,'Indicator Data'!AG33&lt;9),4,IF(AND('Indicator Data'!AG33&gt;0,'Indicator Data'!AG33&lt;5),2,0)))))))</f>
        <v>4</v>
      </c>
      <c r="AD31" s="165">
        <f t="shared" si="12"/>
        <v>4</v>
      </c>
      <c r="AE31" s="70">
        <f t="shared" si="2"/>
        <v>5</v>
      </c>
      <c r="AF31" s="244">
        <f>IF('Indicator Data'!BA33="No data","x",ROUND( IF('Indicator Data'!BA33&gt;AF$37,10,IF('Indicator Data'!BA33&lt;AF$36,0,10-(AF$37-'Indicator Data'!BA33)/(AF$37-AF$36)*10)),1))</f>
        <v>4.7</v>
      </c>
      <c r="AG31" s="244">
        <f>IF('Indicator Data'!BB33="No data","x",ROUND( IF('Indicator Data'!BB33&gt;AG$37,10,IF('Indicator Data'!BB33&lt;AG$36,0,10-(AG$37-'Indicator Data'!BB33)/(AG$37-AG$36)*10)),1))</f>
        <v>3.9</v>
      </c>
      <c r="AH31" s="70">
        <f t="shared" si="13"/>
        <v>4.3</v>
      </c>
      <c r="AI31" s="83">
        <f>('Indicator Data'!AW33+'Indicator Data'!AV33*0.5+'Indicator Data'!AU33*0.25)/1000</f>
        <v>133.42750000000001</v>
      </c>
      <c r="AJ31" s="69">
        <f t="shared" si="14"/>
        <v>7.1</v>
      </c>
      <c r="AK31" s="74">
        <f>AI31*1000/'Indicator Data'!CD33</f>
        <v>2.009715741070018E-2</v>
      </c>
      <c r="AL31" s="69">
        <f t="shared" si="15"/>
        <v>2.7</v>
      </c>
      <c r="AM31" s="70">
        <f t="shared" si="16"/>
        <v>5.3</v>
      </c>
      <c r="AN31" s="69">
        <f>IF('Indicator Data'!BC33="No data","x",ROUND(IF('Indicator Data'!BC33&lt;$AN$36,10,IF('Indicator Data'!BC33&gt;$AN$37,0,($AN$37-'Indicator Data'!BC33)/($AN$37-$AN$36)*10)),1))</f>
        <v>4.7</v>
      </c>
      <c r="AO31" s="75">
        <f>IF('Indicator Data'!BE33="No data", "x", IF('Indicator Data'!BE33&gt;=40,10,IF(AND('Indicator Data'!BE33&gt;=30,'Indicator Data'!BE33&lt;40),8,(IF(AND('Indicator Data'!BE33&gt;=20,'Indicator Data'!BE33&lt;30), 6, IF(AND('Indicator Data'!BE33&gt;=5,'Indicator Data'!BE33&lt;20),3,0))))))</f>
        <v>8</v>
      </c>
      <c r="AP31" s="75">
        <f>IF('Indicator Data'!BD33="No data", "x", IF('Indicator Data'!BD33&gt;=35,10,IF(AND('Indicator Data'!BD33&gt;=25,'Indicator Data'!BD33&lt;35),8,(IF(AND('Indicator Data'!BD33&gt;=15,'Indicator Data'!BD33&lt;25),6,IF(AND('Indicator Data'!BD33&gt;=5,'Indicator Data'!BD33&lt;15),4,IF(AND('Indicator Data'!BD33&gt;0,'Indicator Data'!BD33&lt;5),2,0)))))))</f>
        <v>4</v>
      </c>
      <c r="AQ31" s="69">
        <f t="shared" si="17"/>
        <v>6</v>
      </c>
      <c r="AR31" s="75">
        <f>IF('Indicator Data'!BF33="No data","x",ROUND(IF('Indicator Data'!BF33&gt;$AR$37,10,IF('Indicator Data'!BF33&lt;$AR$36,0,10-($AR$37-'Indicator Data'!BF33)/($AR$37-$AR$36)*10)),1))</f>
        <v>3.7</v>
      </c>
      <c r="AS31" s="75">
        <f>IF('Indicator Data'!BG33="No data","x",ROUND(IF('Indicator Data'!BG33&gt;$AS$37,10,IF('Indicator Data'!BG33&lt;$AS$36,0,10-($AS$37-'Indicator Data'!BG33)/($AS$37-$AS$36)*10)),1))</f>
        <v>5.6</v>
      </c>
      <c r="AT31" s="69">
        <f t="shared" si="18"/>
        <v>4.0999999999999996</v>
      </c>
      <c r="AU31" s="70">
        <f t="shared" si="19"/>
        <v>4.9000000000000004</v>
      </c>
      <c r="AV31" s="76">
        <f t="shared" si="20"/>
        <v>5.4</v>
      </c>
      <c r="AW31" s="77">
        <f t="shared" si="3"/>
        <v>3.8</v>
      </c>
    </row>
    <row r="32" spans="1:49" s="3" customFormat="1" x14ac:dyDescent="0.25">
      <c r="A32" s="119" t="s">
        <v>50</v>
      </c>
      <c r="B32" s="102" t="s">
        <v>49</v>
      </c>
      <c r="C32" s="69">
        <f>ROUND(IF('Indicator Data'!X34="No data",IF((0.1233*LN('Indicator Data'!CC34)-0.4559)&gt;C$37,0,IF((0.1233*LN('Indicator Data'!CC34)-0.4559)&lt;C$36,10,(C$37-(0.1233*LN('Indicator Data'!CC34)-0.4559))/(C$37-C$36)*10)),IF('Indicator Data'!X34&gt;C$37,0,IF('Indicator Data'!X34&lt;C$36,10,(C$37-'Indicator Data'!X34)/(C$37-C$36)*10))),1)</f>
        <v>4.8</v>
      </c>
      <c r="D32" s="198">
        <f>IF('Indicator Data'!Y34="No data","x", 'Indicator Data'!Y34+'Indicator Data'!Z34)</f>
        <v>22.700000000000003</v>
      </c>
      <c r="E32" s="165">
        <f t="shared" si="4"/>
        <v>4.5</v>
      </c>
      <c r="F32" s="165">
        <f>IF('Indicator Data'!AA34="No data","x",ROUND(IF('Indicator Data'!AA34&gt;F$37,10,IF('Indicator Data'!AA34&lt;F$36,0,10-(F$37-'Indicator Data'!AA34)/(F$37-F$36)*10)),1))</f>
        <v>3.8</v>
      </c>
      <c r="G32" s="165">
        <f t="shared" si="5"/>
        <v>4.2</v>
      </c>
      <c r="H32" s="70">
        <f t="shared" si="6"/>
        <v>4.5</v>
      </c>
      <c r="I32" s="69">
        <f>IF('Indicator Data'!AR34="No data","x",ROUND(IF('Indicator Data'!AR34&gt;I$37,10,IF('Indicator Data'!AR34&lt;I$36,0,10-(I$37-'Indicator Data'!AR34)/(I$37-I$36)*10)),1))</f>
        <v>5.4</v>
      </c>
      <c r="J32" s="69">
        <f>IF('Indicator Data'!AS34="No data","x",ROUND(IF('Indicator Data'!AS34&gt;J$37,10,IF('Indicator Data'!AS34&lt;J$36,0,10-(J$37-'Indicator Data'!AS34)/(J$37-J$36)*10)),1))</f>
        <v>4.9000000000000004</v>
      </c>
      <c r="K32" s="165">
        <f>IF('Indicator Data'!AT34="No data","x",ROUND(IF('Indicator Data'!AT34&gt;K$37,10,IF('Indicator Data'!AT34&lt;K$36,0,10-(K$37-'Indicator Data'!AT34)/(K$37-K$36)*10)),1))</f>
        <v>9.8000000000000007</v>
      </c>
      <c r="L32" s="70">
        <f t="shared" si="7"/>
        <v>6.7</v>
      </c>
      <c r="M32" s="165">
        <f>IF('Indicator Data'!AB34="No data","x",ROUND(IF('Indicator Data'!AB34&gt;M$37,10,IF('Indicator Data'!AB34&lt;M$36,0,10-(M$37-'Indicator Data'!AB34)/(M$37-M$36)*10)),1))</f>
        <v>5.3</v>
      </c>
      <c r="N32" s="165">
        <f>IF('Indicator Data'!AC34="No data","x",ROUND(IF('Indicator Data'!AC34&gt;N$37,10,IF('Indicator Data'!AC34&lt;N$36,0,10-(N$37-'Indicator Data'!AC34)/(N$37-N$36)*10)),1))</f>
        <v>1.4</v>
      </c>
      <c r="O32" s="165">
        <f>IF('Indicator Data'!AD34="No data","x",ROUND(IF('Indicator Data'!AD34&gt;O$37,10,IF('Indicator Data'!AD34&lt;O$36,0,10-(O$37-'Indicator Data'!AD34)/(O$37-O$36)*10)),1))</f>
        <v>8</v>
      </c>
      <c r="P32" s="70">
        <f t="shared" si="8"/>
        <v>5.5</v>
      </c>
      <c r="Q32" s="71">
        <f t="shared" si="9"/>
        <v>5.3</v>
      </c>
      <c r="R32" s="83">
        <f>IF(AND('Indicator Data'!AX34="No data",'Indicator Data'!AY34="No data"),0,SUM('Indicator Data'!AX34:AZ34)/1000)</f>
        <v>61.488</v>
      </c>
      <c r="S32" s="69">
        <f t="shared" si="10"/>
        <v>9.5</v>
      </c>
      <c r="T32" s="72">
        <f>R32*1000/'Indicator Data'!CD34</f>
        <v>1.9596725847580384E-3</v>
      </c>
      <c r="U32" s="69">
        <f t="shared" si="0"/>
        <v>3.8</v>
      </c>
      <c r="V32" s="73">
        <f t="shared" si="11"/>
        <v>7.7</v>
      </c>
      <c r="W32" s="69">
        <f>IF('Indicator Data'!AL34="No data","x",ROUND(IF('Indicator Data'!AL34&gt;W$37,10,IF('Indicator Data'!AL34&lt;W$36,0,10-(W$37-'Indicator Data'!AL34)/(W$37-W$36)*10)),1))</f>
        <v>2</v>
      </c>
      <c r="X32" s="69">
        <f>IF('Indicator Data'!AK34="No data","x",ROUND(IF('Indicator Data'!AK34&gt;X$37,10,IF('Indicator Data'!AK34&lt;X$36,0,10-(X$37-'Indicator Data'!AK34)/(X$37-X$36)*10)),1))</f>
        <v>10</v>
      </c>
      <c r="Y32" s="69">
        <f>IF('Indicator Data'!AM34 ="No data","x",ROUND( IF('Indicator Data'!AM34 &gt;Y$37,10,IF('Indicator Data'!AM34 &lt;Y$36,0,10-(Y$37-'Indicator Data'!AM34)/(Y$37-Y$36)*10)),1))</f>
        <v>5.8</v>
      </c>
      <c r="Z32" s="70">
        <f t="shared" si="1"/>
        <v>7.3</v>
      </c>
      <c r="AA32" s="69">
        <f>IF('Indicator Data'!AE34="No data","x",ROUND(IF('Indicator Data'!AE34&gt;AA$37,10,IF('Indicator Data'!AE34&lt;AA$36,0,10-(AA$37-'Indicator Data'!AE34)/(AA$37-AA$36)*10)),1))</f>
        <v>4.8</v>
      </c>
      <c r="AB32" s="75">
        <f>IF('Indicator Data'!AF34="No data", "x", IF('Indicator Data'!AF34&gt;=40,10,IF(AND('Indicator Data'!AF34&gt;=30,'Indicator Data'!AF34&lt;40),8,(IF(AND('Indicator Data'!AF34&gt;=20,'Indicator Data'!AF34&lt;30),6,IF(AND('Indicator Data'!AF34&gt;=5,'Indicator Data'!AF34&lt;20),4,IF(AND('Indicator Data'!AF34&gt;0,'Indicator Data'!AF34&lt;5),2,0)))))))</f>
        <v>4</v>
      </c>
      <c r="AC32" s="75">
        <f>IF('Indicator Data'!AG34="No data", "x", IF('Indicator Data'!AG34&gt;=15,10,IF(AND('Indicator Data'!AG34&gt;=12,'Indicator Data'!AG34&lt;15),8,(IF(AND('Indicator Data'!AG34&gt;=9,'Indicator Data'!AG34&lt;12),6,IF(AND('Indicator Data'!AG34&gt;=5,'Indicator Data'!AG34&lt;9),4,IF(AND('Indicator Data'!AG34&gt;0,'Indicator Data'!AG34&lt;5),2,0)))))))</f>
        <v>4</v>
      </c>
      <c r="AD32" s="165">
        <f t="shared" si="12"/>
        <v>4</v>
      </c>
      <c r="AE32" s="70">
        <f t="shared" si="2"/>
        <v>4.4000000000000004</v>
      </c>
      <c r="AF32" s="244">
        <f>IF('Indicator Data'!BA34="No data","x",ROUND( IF('Indicator Data'!BA34&gt;AF$37,10,IF('Indicator Data'!BA34&lt;AF$36,0,10-(AF$37-'Indicator Data'!BA34)/(AF$37-AF$36)*10)),1))</f>
        <v>3.3</v>
      </c>
      <c r="AG32" s="244">
        <f>IF('Indicator Data'!BB34="No data","x",ROUND( IF('Indicator Data'!BB34&gt;AG$37,10,IF('Indicator Data'!BB34&lt;AG$36,0,10-(AG$37-'Indicator Data'!BB34)/(AG$37-AG$36)*10)),1))</f>
        <v>0.3</v>
      </c>
      <c r="AH32" s="70">
        <f t="shared" si="13"/>
        <v>1.8</v>
      </c>
      <c r="AI32" s="83">
        <f>('Indicator Data'!AW34+'Indicator Data'!AV34*0.5+'Indicator Data'!AU34*0.25)/1000</f>
        <v>226.31475</v>
      </c>
      <c r="AJ32" s="69">
        <f t="shared" si="14"/>
        <v>7.8</v>
      </c>
      <c r="AK32" s="74">
        <f>AI32*1000/'Indicator Data'!CD34</f>
        <v>7.2128352052655683E-3</v>
      </c>
      <c r="AL32" s="69">
        <f t="shared" si="15"/>
        <v>1</v>
      </c>
      <c r="AM32" s="70">
        <f t="shared" si="16"/>
        <v>5.3</v>
      </c>
      <c r="AN32" s="69">
        <f>IF('Indicator Data'!BC34="No data","x",ROUND(IF('Indicator Data'!BC34&lt;$AN$36,10,IF('Indicator Data'!BC34&gt;$AN$37,0,($AN$37-'Indicator Data'!BC34)/($AN$37-$AN$36)*10)),1))</f>
        <v>3.9</v>
      </c>
      <c r="AO32" s="75">
        <f>IF('Indicator Data'!BE34="No data", "x", IF('Indicator Data'!BE34&gt;=40,10,IF(AND('Indicator Data'!BE34&gt;=30,'Indicator Data'!BE34&lt;40),8,(IF(AND('Indicator Data'!BE34&gt;=20,'Indicator Data'!BE34&lt;30), 6, IF(AND('Indicator Data'!BE34&gt;=5,'Indicator Data'!BE34&lt;20),3,0))))))</f>
        <v>6</v>
      </c>
      <c r="AP32" s="75">
        <f>IF('Indicator Data'!BD34="No data", "x", IF('Indicator Data'!BD34&gt;=35,10,IF(AND('Indicator Data'!BD34&gt;=25,'Indicator Data'!BD34&lt;35),8,(IF(AND('Indicator Data'!BD34&gt;=15,'Indicator Data'!BD34&lt;25),6,IF(AND('Indicator Data'!BD34&gt;=5,'Indicator Data'!BD34&lt;15),4,IF(AND('Indicator Data'!BD34&gt;0,'Indicator Data'!BD34&lt;5),2,0)))))))</f>
        <v>4</v>
      </c>
      <c r="AQ32" s="69">
        <f t="shared" si="17"/>
        <v>5</v>
      </c>
      <c r="AR32" s="75">
        <f>IF('Indicator Data'!BF34="No data","x",ROUND(IF('Indicator Data'!BF34&gt;$AR$37,10,IF('Indicator Data'!BF34&lt;$AR$36,0,10-($AR$37-'Indicator Data'!BF34)/($AR$37-$AR$36)*10)),1))</f>
        <v>3.2</v>
      </c>
      <c r="AS32" s="75">
        <f>IF('Indicator Data'!BG34="No data","x",ROUND(IF('Indicator Data'!BG34&gt;$AS$37,10,IF('Indicator Data'!BG34&lt;$AS$36,0,10-($AS$37-'Indicator Data'!BG34)/($AS$37-$AS$36)*10)),1))</f>
        <v>1.7</v>
      </c>
      <c r="AT32" s="69">
        <f t="shared" si="18"/>
        <v>2.9</v>
      </c>
      <c r="AU32" s="70">
        <f t="shared" si="19"/>
        <v>3.9</v>
      </c>
      <c r="AV32" s="76">
        <f t="shared" si="20"/>
        <v>4.8</v>
      </c>
      <c r="AW32" s="77">
        <f t="shared" si="3"/>
        <v>6.5</v>
      </c>
    </row>
    <row r="33" spans="1:49" s="3" customFormat="1" x14ac:dyDescent="0.25">
      <c r="A33" s="119" t="s">
        <v>58</v>
      </c>
      <c r="B33" s="102" t="s">
        <v>57</v>
      </c>
      <c r="C33" s="69">
        <f>ROUND(IF('Indicator Data'!X35="No data",IF((0.1233*LN('Indicator Data'!CC35)-0.4559)&gt;C$37,0,IF((0.1233*LN('Indicator Data'!CC35)-0.4559)&lt;C$36,10,(C$37-(0.1233*LN('Indicator Data'!CC35)-0.4559))/(C$37-C$36)*10)),IF('Indicator Data'!X35&gt;C$37,0,IF('Indicator Data'!X35&lt;C$36,10,(C$37-'Indicator Data'!X35)/(C$37-C$36)*10))),1)</f>
        <v>5.2</v>
      </c>
      <c r="D33" s="198">
        <f>IF('Indicator Data'!Y35="No data","x", 'Indicator Data'!Y35+'Indicator Data'!Z35)</f>
        <v>12.3</v>
      </c>
      <c r="E33" s="165">
        <f t="shared" si="4"/>
        <v>2.5</v>
      </c>
      <c r="F33" s="165">
        <f>IF('Indicator Data'!AA35="No data","x",ROUND(IF('Indicator Data'!AA35&gt;F$37,10,IF('Indicator Data'!AA35&lt;F$36,0,10-(F$37-'Indicator Data'!AA35)/(F$37-F$36)*10)),1))</f>
        <v>1.3</v>
      </c>
      <c r="G33" s="165">
        <f t="shared" si="5"/>
        <v>1.9</v>
      </c>
      <c r="H33" s="70">
        <f t="shared" si="6"/>
        <v>3.7</v>
      </c>
      <c r="I33" s="69">
        <f>IF('Indicator Data'!AR35="No data","x",ROUND(IF('Indicator Data'!AR35&gt;I$37,10,IF('Indicator Data'!AR35&lt;I$36,0,10-(I$37-'Indicator Data'!AR35)/(I$37-I$36)*10)),1))</f>
        <v>6.2</v>
      </c>
      <c r="J33" s="69" t="str">
        <f>IF('Indicator Data'!AS35="No data","x",ROUND(IF('Indicator Data'!AS35&gt;J$37,10,IF('Indicator Data'!AS35&lt;J$36,0,10-(J$37-'Indicator Data'!AS35)/(J$37-J$36)*10)),1))</f>
        <v>x</v>
      </c>
      <c r="K33" s="165">
        <f>IF('Indicator Data'!AT35="No data","x",ROUND(IF('Indicator Data'!AT35&gt;K$37,10,IF('Indicator Data'!AT35&lt;K$36,0,10-(K$37-'Indicator Data'!AT35)/(K$37-K$36)*10)),1))</f>
        <v>2.1</v>
      </c>
      <c r="L33" s="70">
        <f t="shared" si="7"/>
        <v>4.2</v>
      </c>
      <c r="M33" s="165">
        <f>IF('Indicator Data'!AB35="No data","x",ROUND(IF('Indicator Data'!AB35&gt;M$37,10,IF('Indicator Data'!AB35&lt;M$36,0,10-(M$37-'Indicator Data'!AB35)/(M$37-M$36)*10)),1))</f>
        <v>4.3</v>
      </c>
      <c r="N33" s="165">
        <f>IF('Indicator Data'!AC35="No data","x",ROUND(IF('Indicator Data'!AC35&gt;N$37,10,IF('Indicator Data'!AC35&lt;N$36,0,10-(N$37-'Indicator Data'!AC35)/(N$37-N$36)*10)),1))</f>
        <v>0.1</v>
      </c>
      <c r="O33" s="165">
        <f>IF('Indicator Data'!AD35="No data","x",ROUND(IF('Indicator Data'!AD35&gt;O$37,10,IF('Indicator Data'!AD35&lt;O$36,0,10-(O$37-'Indicator Data'!AD35)/(O$37-O$36)*10)),1))</f>
        <v>0.1</v>
      </c>
      <c r="P33" s="70">
        <f t="shared" si="8"/>
        <v>1.7</v>
      </c>
      <c r="Q33" s="71">
        <f t="shared" si="9"/>
        <v>3.3</v>
      </c>
      <c r="R33" s="83">
        <f>IF(AND('Indicator Data'!AX35="No data",'Indicator Data'!AY35="No data"),0,SUM('Indicator Data'!AX35:AZ35)/1000)</f>
        <v>1E-3</v>
      </c>
      <c r="S33" s="69">
        <f t="shared" si="10"/>
        <v>0</v>
      </c>
      <c r="T33" s="72">
        <f>R33*1000/'Indicator Data'!CD35</f>
        <v>1.8417054192181961E-6</v>
      </c>
      <c r="U33" s="69">
        <f t="shared" si="0"/>
        <v>0</v>
      </c>
      <c r="V33" s="73">
        <f t="shared" si="11"/>
        <v>0</v>
      </c>
      <c r="W33" s="69">
        <f>IF('Indicator Data'!AL35="No data","x",ROUND(IF('Indicator Data'!AL35&gt;W$37,10,IF('Indicator Data'!AL35&lt;W$36,0,10-(W$37-'Indicator Data'!AL35)/(W$37-W$36)*10)),1))</f>
        <v>5</v>
      </c>
      <c r="X33" s="69">
        <f>IF('Indicator Data'!AK35="No data","x",ROUND(IF('Indicator Data'!AK35&gt;X$37,10,IF('Indicator Data'!AK35&lt;X$36,0,10-(X$37-'Indicator Data'!AK35)/(X$37-X$36)*10)),1))</f>
        <v>3.8</v>
      </c>
      <c r="Y33" s="69">
        <f>IF('Indicator Data'!AM35 ="No data","x",ROUND( IF('Indicator Data'!AM35 &gt;Y$37,10,IF('Indicator Data'!AM35 &lt;Y$36,0,10-(Y$37-'Indicator Data'!AM35)/(Y$37-Y$36)*10)),1))</f>
        <v>0.2</v>
      </c>
      <c r="Z33" s="70">
        <f t="shared" si="1"/>
        <v>3.2</v>
      </c>
      <c r="AA33" s="69">
        <f>IF('Indicator Data'!AE35="No data","x",ROUND(IF('Indicator Data'!AE35&gt;AA$37,10,IF('Indicator Data'!AE35&lt;AA$36,0,10-(AA$37-'Indicator Data'!AE35)/(AA$37-AA$36)*10)),1))</f>
        <v>6.1</v>
      </c>
      <c r="AB33" s="75">
        <f>IF('Indicator Data'!AF35="No data", "x", IF('Indicator Data'!AF35&gt;=40,10,IF(AND('Indicator Data'!AF35&gt;=30,'Indicator Data'!AF35&lt;40),8,(IF(AND('Indicator Data'!AF35&gt;=20,'Indicator Data'!AF35&lt;30),6,IF(AND('Indicator Data'!AF35&gt;=5,'Indicator Data'!AF35&lt;20),4,IF(AND('Indicator Data'!AF35&gt;0,'Indicator Data'!AF35&lt;5),2,0)))))))</f>
        <v>4</v>
      </c>
      <c r="AC33" s="75">
        <f>IF('Indicator Data'!AG35="No data", "x", IF('Indicator Data'!AG35&gt;=15,10,IF(AND('Indicator Data'!AG35&gt;=12,'Indicator Data'!AG35&lt;15),8,(IF(AND('Indicator Data'!AG35&gt;=9,'Indicator Data'!AG35&lt;12),6,IF(AND('Indicator Data'!AG35&gt;=5,'Indicator Data'!AG35&lt;9),4,IF(AND('Indicator Data'!AG35&gt;0,'Indicator Data'!AG35&lt;5),2,0)))))))</f>
        <v>8</v>
      </c>
      <c r="AD33" s="165">
        <f t="shared" si="12"/>
        <v>6</v>
      </c>
      <c r="AE33" s="70">
        <f t="shared" si="2"/>
        <v>6.1</v>
      </c>
      <c r="AF33" s="244">
        <f>IF('Indicator Data'!BA35="No data","x",ROUND( IF('Indicator Data'!BA35&gt;AF$37,10,IF('Indicator Data'!BA35&lt;AF$36,0,10-(AF$37-'Indicator Data'!BA35)/(AF$37-AF$36)*10)),1))</f>
        <v>2.8</v>
      </c>
      <c r="AG33" s="244">
        <f>IF('Indicator Data'!BB35="No data","x",ROUND( IF('Indicator Data'!BB35&gt;AG$37,10,IF('Indicator Data'!BB35&lt;AG$36,0,10-(AG$37-'Indicator Data'!BB35)/(AG$37-AG$36)*10)),1))</f>
        <v>5</v>
      </c>
      <c r="AH33" s="70">
        <f t="shared" si="13"/>
        <v>3.9</v>
      </c>
      <c r="AI33" s="83">
        <f>('Indicator Data'!AW35+'Indicator Data'!AV35*0.5+'Indicator Data'!AU35*0.25)/1000</f>
        <v>0</v>
      </c>
      <c r="AJ33" s="69">
        <f t="shared" si="14"/>
        <v>0</v>
      </c>
      <c r="AK33" s="74">
        <f>AI33*1000/'Indicator Data'!CD35</f>
        <v>0</v>
      </c>
      <c r="AL33" s="69">
        <f t="shared" si="15"/>
        <v>0</v>
      </c>
      <c r="AM33" s="70">
        <f t="shared" si="16"/>
        <v>0</v>
      </c>
      <c r="AN33" s="69">
        <f>IF('Indicator Data'!BC35="No data","x",ROUND(IF('Indicator Data'!BC35&lt;$AN$36,10,IF('Indicator Data'!BC35&gt;$AN$37,0,($AN$37-'Indicator Data'!BC35)/($AN$37-$AN$36)*10)),1))</f>
        <v>4.5</v>
      </c>
      <c r="AO33" s="75">
        <f>IF('Indicator Data'!BE35="No data", "x", IF('Indicator Data'!BE35&gt;=40,10,IF(AND('Indicator Data'!BE35&gt;=30,'Indicator Data'!BE35&lt;40),8,(IF(AND('Indicator Data'!BE35&gt;=20,'Indicator Data'!BE35&lt;30), 6, IF(AND('Indicator Data'!BE35&gt;=5,'Indicator Data'!BE35&lt;20),3,0))))))</f>
        <v>8</v>
      </c>
      <c r="AP33" s="75">
        <f>IF('Indicator Data'!BD35="No data", "x", IF('Indicator Data'!BD35&gt;=35,10,IF(AND('Indicator Data'!BD35&gt;=25,'Indicator Data'!BD35&lt;35),8,(IF(AND('Indicator Data'!BD35&gt;=15,'Indicator Data'!BD35&lt;25),6,IF(AND('Indicator Data'!BD35&gt;=5,'Indicator Data'!BD35&lt;15),4,IF(AND('Indicator Data'!BD35&gt;0,'Indicator Data'!BD35&lt;5),2,0)))))))</f>
        <v>4</v>
      </c>
      <c r="AQ33" s="69">
        <f t="shared" si="17"/>
        <v>6</v>
      </c>
      <c r="AR33" s="75">
        <f>IF('Indicator Data'!BF35="No data","x",ROUND(IF('Indicator Data'!BF35&gt;$AR$37,10,IF('Indicator Data'!BF35&lt;$AR$36,0,10-($AR$37-'Indicator Data'!BF35)/($AR$37-$AR$36)*10)),1))</f>
        <v>5.8</v>
      </c>
      <c r="AS33" s="75">
        <f>IF('Indicator Data'!BG35="No data","x",ROUND(IF('Indicator Data'!BG35&gt;$AS$37,10,IF('Indicator Data'!BG35&lt;$AS$36,0,10-($AS$37-'Indicator Data'!BG35)/($AS$37-$AS$36)*10)),1))</f>
        <v>4.9000000000000004</v>
      </c>
      <c r="AT33" s="69">
        <f t="shared" si="18"/>
        <v>5.6</v>
      </c>
      <c r="AU33" s="70">
        <f t="shared" si="19"/>
        <v>5.4</v>
      </c>
      <c r="AV33" s="76">
        <f t="shared" si="20"/>
        <v>4</v>
      </c>
      <c r="AW33" s="77">
        <f t="shared" si="3"/>
        <v>2.2000000000000002</v>
      </c>
    </row>
    <row r="34" spans="1:49" s="3" customFormat="1" x14ac:dyDescent="0.25">
      <c r="A34" s="119" t="s">
        <v>62</v>
      </c>
      <c r="B34" s="102" t="s">
        <v>61</v>
      </c>
      <c r="C34" s="69">
        <f>ROUND(IF('Indicator Data'!X36="No data",IF((0.1233*LN('Indicator Data'!CC36)-0.4559)&gt;C$37,0,IF((0.1233*LN('Indicator Data'!CC36)-0.4559)&lt;C$36,10,(C$37-(0.1233*LN('Indicator Data'!CC36)-0.4559))/(C$37-C$36)*10)),IF('Indicator Data'!X36&gt;C$37,0,IF('Indicator Data'!X36&lt;C$36,10,(C$37-'Indicator Data'!X36)/(C$37-C$36)*10))),1)</f>
        <v>3.5</v>
      </c>
      <c r="D34" s="198" t="str">
        <f>IF('Indicator Data'!Y36="No data","x", 'Indicator Data'!Y36+'Indicator Data'!Z36)</f>
        <v>x</v>
      </c>
      <c r="E34" s="165" t="str">
        <f t="shared" si="4"/>
        <v>x</v>
      </c>
      <c r="F34" s="165">
        <f>IF('Indicator Data'!AA36="No data","x",ROUND(IF('Indicator Data'!AA36&gt;F$37,10,IF('Indicator Data'!AA36&lt;F$36,0,10-(F$37-'Indicator Data'!AA36)/(F$37-F$36)*10)),1))</f>
        <v>1.6</v>
      </c>
      <c r="G34" s="165">
        <f t="shared" si="5"/>
        <v>1.6</v>
      </c>
      <c r="H34" s="70">
        <f t="shared" si="6"/>
        <v>2.6</v>
      </c>
      <c r="I34" s="69">
        <f>IF('Indicator Data'!AR36="No data","x",ROUND(IF('Indicator Data'!AR36&gt;I$37,10,IF('Indicator Data'!AR36&lt;I$36,0,10-(I$37-'Indicator Data'!AR36)/(I$37-I$36)*10)),1))</f>
        <v>4.2</v>
      </c>
      <c r="J34" s="69">
        <f>IF('Indicator Data'!AS36="No data","x",ROUND(IF('Indicator Data'!AS36&gt;J$37,10,IF('Indicator Data'!AS36&lt;J$36,0,10-(J$37-'Indicator Data'!AS36)/(J$37-J$36)*10)),1))</f>
        <v>4.2</v>
      </c>
      <c r="K34" s="165" t="str">
        <f>IF('Indicator Data'!AT36="No data","x",ROUND(IF('Indicator Data'!AT36&gt;K$37,10,IF('Indicator Data'!AT36&lt;K$36,0,10-(K$37-'Indicator Data'!AT36)/(K$37-K$36)*10)),1))</f>
        <v>x</v>
      </c>
      <c r="L34" s="70">
        <f t="shared" si="7"/>
        <v>4.2</v>
      </c>
      <c r="M34" s="165">
        <f>IF('Indicator Data'!AB36="No data","x",ROUND(IF('Indicator Data'!AB36&gt;M$37,10,IF('Indicator Data'!AB36&lt;M$36,0,10-(M$37-'Indicator Data'!AB36)/(M$37-M$36)*10)),1))</f>
        <v>6.4</v>
      </c>
      <c r="N34" s="165">
        <f>IF('Indicator Data'!AC36="No data","x",ROUND(IF('Indicator Data'!AC36&gt;N$37,10,IF('Indicator Data'!AC36&lt;N$36,0,10-(N$37-'Indicator Data'!AC36)/(N$37-N$36)*10)),1))</f>
        <v>0.2</v>
      </c>
      <c r="O34" s="165">
        <f>IF('Indicator Data'!AD36="No data","x",ROUND(IF('Indicator Data'!AD36&gt;O$37,10,IF('Indicator Data'!AD36&lt;O$36,0,10-(O$37-'Indicator Data'!AD36)/(O$37-O$36)*10)),1))</f>
        <v>2.4</v>
      </c>
      <c r="P34" s="70">
        <f t="shared" si="8"/>
        <v>3.5</v>
      </c>
      <c r="Q34" s="71">
        <f t="shared" si="9"/>
        <v>3.2</v>
      </c>
      <c r="R34" s="83">
        <f>IF(AND('Indicator Data'!AX36="No data",'Indicator Data'!AY36="No data"),0,SUM('Indicator Data'!AX36:AZ36)/1000)</f>
        <v>0.30099999999999999</v>
      </c>
      <c r="S34" s="69">
        <f t="shared" si="10"/>
        <v>3.7</v>
      </c>
      <c r="T34" s="72">
        <f>R34*1000/'Indicator Data'!CD36</f>
        <v>8.7715336050274586E-5</v>
      </c>
      <c r="U34" s="69">
        <f t="shared" si="0"/>
        <v>1.8</v>
      </c>
      <c r="V34" s="73">
        <f t="shared" si="11"/>
        <v>2.8</v>
      </c>
      <c r="W34" s="69">
        <f>IF('Indicator Data'!AL36="No data","x",ROUND(IF('Indicator Data'!AL36&gt;W$37,10,IF('Indicator Data'!AL36&lt;W$36,0,10-(W$37-'Indicator Data'!AL36)/(W$37-W$36)*10)),1))</f>
        <v>3.5</v>
      </c>
      <c r="X34" s="69">
        <f>IF('Indicator Data'!AK36="No data","x",ROUND(IF('Indicator Data'!AK36&gt;X$37,10,IF('Indicator Data'!AK36&lt;X$36,0,10-(X$37-'Indicator Data'!AK36)/(X$37-X$36)*10)),1))</f>
        <v>3</v>
      </c>
      <c r="Y34" s="69">
        <f>IF('Indicator Data'!AM36 ="No data","x",ROUND( IF('Indicator Data'!AM36 &gt;Y$37,10,IF('Indicator Data'!AM36 &lt;Y$36,0,10-(Y$37-'Indicator Data'!AM36)/(Y$37-Y$36)*10)),1))</f>
        <v>0</v>
      </c>
      <c r="Z34" s="70">
        <f t="shared" si="1"/>
        <v>2.2999999999999998</v>
      </c>
      <c r="AA34" s="69">
        <f>IF('Indicator Data'!AE36="No data","x",ROUND(IF('Indicator Data'!AE36&gt;AA$37,10,IF('Indicator Data'!AE36&lt;AA$36,0,10-(AA$37-'Indicator Data'!AE36)/(AA$37-AA$36)*10)),1))</f>
        <v>2.9</v>
      </c>
      <c r="AB34" s="75">
        <f>IF('Indicator Data'!AF36="No data", "x", IF('Indicator Data'!AF36&gt;=40,10,IF(AND('Indicator Data'!AF36&gt;=30,'Indicator Data'!AF36&lt;40),8,(IF(AND('Indicator Data'!AF36&gt;=20,'Indicator Data'!AF36&lt;30),6,IF(AND('Indicator Data'!AF36&gt;=5,'Indicator Data'!AF36&lt;20),4,IF(AND('Indicator Data'!AF36&gt;0,'Indicator Data'!AF36&lt;5),2,0)))))))</f>
        <v>4</v>
      </c>
      <c r="AC34" s="75">
        <f>IF('Indicator Data'!AG36="No data", "x", IF('Indicator Data'!AG36&gt;=15,10,IF(AND('Indicator Data'!AG36&gt;=12,'Indicator Data'!AG36&lt;15),8,(IF(AND('Indicator Data'!AG36&gt;=9,'Indicator Data'!AG36&lt;12),6,IF(AND('Indicator Data'!AG36&gt;=5,'Indicator Data'!AG36&lt;9),4,IF(AND('Indicator Data'!AG36&gt;0,'Indicator Data'!AG36&lt;5),2,0)))))))</f>
        <v>4</v>
      </c>
      <c r="AD34" s="165">
        <f t="shared" si="12"/>
        <v>4</v>
      </c>
      <c r="AE34" s="70">
        <f t="shared" si="2"/>
        <v>3.5</v>
      </c>
      <c r="AF34" s="244">
        <f>IF('Indicator Data'!BA36="No data","x",ROUND( IF('Indicator Data'!BA36&gt;AF$37,10,IF('Indicator Data'!BA36&lt;AF$36,0,10-(AF$37-'Indicator Data'!BA36)/(AF$37-AF$36)*10)),1))</f>
        <v>4.4000000000000004</v>
      </c>
      <c r="AG34" s="244">
        <f>IF('Indicator Data'!BB36="No data","x",ROUND( IF('Indicator Data'!BB36&gt;AG$37,10,IF('Indicator Data'!BB36&lt;AG$36,0,10-(AG$37-'Indicator Data'!BB36)/(AG$37-AG$36)*10)),1))</f>
        <v>3.2</v>
      </c>
      <c r="AH34" s="70">
        <f t="shared" si="13"/>
        <v>3.8</v>
      </c>
      <c r="AI34" s="83">
        <f>('Indicator Data'!AW36+'Indicator Data'!AV36*0.5+'Indicator Data'!AU36*0.25)/1000</f>
        <v>24.768000000000001</v>
      </c>
      <c r="AJ34" s="69">
        <f t="shared" si="14"/>
        <v>4.5999999999999996</v>
      </c>
      <c r="AK34" s="74">
        <f>AI34*1000/'Indicator Data'!CD36</f>
        <v>7.217719080708309E-3</v>
      </c>
      <c r="AL34" s="69">
        <f t="shared" si="15"/>
        <v>1</v>
      </c>
      <c r="AM34" s="70">
        <f t="shared" si="16"/>
        <v>3</v>
      </c>
      <c r="AN34" s="69">
        <f>IF('Indicator Data'!BC36="No data","x",ROUND(IF('Indicator Data'!BC36&lt;$AN$36,10,IF('Indicator Data'!BC36&gt;$AN$37,0,($AN$37-'Indicator Data'!BC36)/($AN$37-$AN$36)*10)),1))</f>
        <v>3.9</v>
      </c>
      <c r="AO34" s="75">
        <f>IF('Indicator Data'!BE36="No data", "x", IF('Indicator Data'!BE36&gt;=40,10,IF(AND('Indicator Data'!BE36&gt;=30,'Indicator Data'!BE36&lt;40),8,(IF(AND('Indicator Data'!BE36&gt;=20,'Indicator Data'!BE36&lt;30), 6, IF(AND('Indicator Data'!BE36&gt;=5,'Indicator Data'!BE36&lt;20),3,0))))))</f>
        <v>6</v>
      </c>
      <c r="AP34" s="75">
        <f>IF('Indicator Data'!BD36="No data", "x", IF('Indicator Data'!BD36&gt;=35,10,IF(AND('Indicator Data'!BD36&gt;=25,'Indicator Data'!BD36&lt;35),8,(IF(AND('Indicator Data'!BD36&gt;=15,'Indicator Data'!BD36&lt;25),6,IF(AND('Indicator Data'!BD36&gt;=5,'Indicator Data'!BD36&lt;15),4,IF(AND('Indicator Data'!BD36&gt;0,'Indicator Data'!BD36&lt;5),2,0)))))))</f>
        <v>2</v>
      </c>
      <c r="AQ34" s="69">
        <f t="shared" si="17"/>
        <v>4</v>
      </c>
      <c r="AR34" s="75">
        <f>IF('Indicator Data'!BF36="No data","x",ROUND(IF('Indicator Data'!BF36&gt;$AR$37,10,IF('Indicator Data'!BF36&lt;$AR$36,0,10-($AR$37-'Indicator Data'!BF36)/($AR$37-$AR$36)*10)),1))</f>
        <v>2.4</v>
      </c>
      <c r="AS34" s="75">
        <f>IF('Indicator Data'!BG36="No data","x",ROUND(IF('Indicator Data'!BG36&gt;$AS$37,10,IF('Indicator Data'!BG36&lt;$AS$36,0,10-($AS$37-'Indicator Data'!BG36)/($AS$37-$AS$36)*10)),1))</f>
        <v>3.2</v>
      </c>
      <c r="AT34" s="69">
        <f t="shared" si="18"/>
        <v>2.6</v>
      </c>
      <c r="AU34" s="70">
        <f t="shared" si="19"/>
        <v>3.5</v>
      </c>
      <c r="AV34" s="76">
        <f t="shared" si="20"/>
        <v>3.2</v>
      </c>
      <c r="AW34" s="77">
        <f t="shared" si="3"/>
        <v>3</v>
      </c>
    </row>
    <row r="35" spans="1:49" s="3" customFormat="1" x14ac:dyDescent="0.25">
      <c r="A35" s="119" t="s">
        <v>443</v>
      </c>
      <c r="B35" s="102" t="s">
        <v>63</v>
      </c>
      <c r="C35" s="69">
        <f>ROUND(IF('Indicator Data'!X37="No data",IF((0.1233*LN('Indicator Data'!CC37)-0.4559)&gt;C$37,0,IF((0.1233*LN('Indicator Data'!CC37)-0.4559)&lt;C$36,10,(C$37-(0.1233*LN('Indicator Data'!CC37)-0.4559))/(C$37-C$36)*10)),IF('Indicator Data'!X37&gt;C$37,0,IF('Indicator Data'!X37&lt;C$36,10,(C$37-'Indicator Data'!X37)/(C$37-C$36)*10))),1)</f>
        <v>4.2</v>
      </c>
      <c r="D35" s="198" t="str">
        <f>IF('Indicator Data'!Y37="No data","x", 'Indicator Data'!Y37+'Indicator Data'!Z37)</f>
        <v>x</v>
      </c>
      <c r="E35" s="165" t="str">
        <f t="shared" si="4"/>
        <v>x</v>
      </c>
      <c r="F35" s="165">
        <f>IF('Indicator Data'!AA37="No data","x",ROUND(IF('Indicator Data'!AA37&gt;F$37,10,IF('Indicator Data'!AA37&lt;F$36,0,10-(F$37-'Indicator Data'!AA37)/(F$37-F$36)*10)),1))</f>
        <v>5.4</v>
      </c>
      <c r="G35" s="165">
        <f t="shared" si="5"/>
        <v>5.4</v>
      </c>
      <c r="H35" s="70">
        <f t="shared" si="6"/>
        <v>4.8</v>
      </c>
      <c r="I35" s="69">
        <f>IF('Indicator Data'!AR37="No data","x",ROUND(IF('Indicator Data'!AR37&gt;I$37,10,IF('Indicator Data'!AR37&lt;I$36,0,10-(I$37-'Indicator Data'!AR37)/(I$37-I$36)*10)),1))</f>
        <v>6.3</v>
      </c>
      <c r="J35" s="69">
        <f>IF('Indicator Data'!AS37="No data","x",ROUND(IF('Indicator Data'!AS37&gt;J$37,10,IF('Indicator Data'!AS37&lt;J$36,0,10-(J$37-'Indicator Data'!AS37)/(J$37-J$36)*10)),1))</f>
        <v>5.5</v>
      </c>
      <c r="K35" s="165" t="str">
        <f>IF('Indicator Data'!AT37="No data","x",ROUND(IF('Indicator Data'!AT37&gt;K$37,10,IF('Indicator Data'!AT37&lt;K$36,0,10-(K$37-'Indicator Data'!AT37)/(K$37-K$36)*10)),1))</f>
        <v>x</v>
      </c>
      <c r="L35" s="70">
        <f t="shared" si="7"/>
        <v>5.9</v>
      </c>
      <c r="M35" s="165">
        <f>IF('Indicator Data'!AB37="No data","x",ROUND(IF('Indicator Data'!AB37&gt;M$37,10,IF('Indicator Data'!AB37&lt;M$36,0,10-(M$37-'Indicator Data'!AB37)/(M$37-M$36)*10)),1))</f>
        <v>4.9000000000000004</v>
      </c>
      <c r="N35" s="165">
        <f>IF('Indicator Data'!AC37="No data","x",ROUND(IF('Indicator Data'!AC37&gt;N$37,10,IF('Indicator Data'!AC37&lt;N$36,0,10-(N$37-'Indicator Data'!AC37)/(N$37-N$36)*10)),1))</f>
        <v>0</v>
      </c>
      <c r="O35" s="165">
        <f>IF('Indicator Data'!AD37="No data","x",ROUND(IF('Indicator Data'!AD37&gt;O$37,10,IF('Indicator Data'!AD37&lt;O$36,0,10-(O$37-'Indicator Data'!AD37)/(O$37-O$36)*10)),1))</f>
        <v>4.2</v>
      </c>
      <c r="P35" s="70">
        <f t="shared" si="8"/>
        <v>3.3</v>
      </c>
      <c r="Q35" s="71">
        <f t="shared" si="9"/>
        <v>4.7</v>
      </c>
      <c r="R35" s="83">
        <f>IF(AND('Indicator Data'!AX37="No data",'Indicator Data'!AY37="No data"),0,SUM('Indicator Data'!AX37:AZ37)/1000)</f>
        <v>173.75399999999999</v>
      </c>
      <c r="S35" s="69">
        <f t="shared" si="10"/>
        <v>10</v>
      </c>
      <c r="T35" s="72">
        <f>R35*1000/'Indicator Data'!CD37</f>
        <v>5.5854936480656814E-3</v>
      </c>
      <c r="U35" s="69">
        <f t="shared" si="0"/>
        <v>4.9000000000000004</v>
      </c>
      <c r="V35" s="73">
        <f t="shared" si="11"/>
        <v>8.5</v>
      </c>
      <c r="W35" s="69">
        <f>IF('Indicator Data'!AL37="No data","x",ROUND(IF('Indicator Data'!AL37&gt;W$37,10,IF('Indicator Data'!AL37&lt;W$36,0,10-(W$37-'Indicator Data'!AL37)/(W$37-W$36)*10)),1))</f>
        <v>3</v>
      </c>
      <c r="X35" s="69">
        <f>IF('Indicator Data'!AK37="No data","x",ROUND(IF('Indicator Data'!AK37&gt;X$37,10,IF('Indicator Data'!AK37&lt;X$36,0,10-(X$37-'Indicator Data'!AK37)/(X$37-X$36)*10)),1))</f>
        <v>2.4</v>
      </c>
      <c r="Y35" s="69">
        <f>IF('Indicator Data'!AM37 ="No data","x",ROUND( IF('Indicator Data'!AM37 &gt;Y$37,10,IF('Indicator Data'!AM37 &lt;Y$36,0,10-(Y$37-'Indicator Data'!AM37)/(Y$37-Y$36)*10)),1))</f>
        <v>10</v>
      </c>
      <c r="Z35" s="70">
        <f t="shared" si="1"/>
        <v>6.8</v>
      </c>
      <c r="AA35" s="69">
        <f>IF('Indicator Data'!AE37="No data","x",ROUND(IF('Indicator Data'!AE37&gt;AA$37,10,IF('Indicator Data'!AE37&lt;AA$36,0,10-(AA$37-'Indicator Data'!AE37)/(AA$37-AA$36)*10)),1))</f>
        <v>4.3</v>
      </c>
      <c r="AB35" s="75">
        <f>IF('Indicator Data'!AF37="No data", "x", IF('Indicator Data'!AF37&gt;=40,10,IF(AND('Indicator Data'!AF37&gt;=30,'Indicator Data'!AF37&lt;40),8,(IF(AND('Indicator Data'!AF37&gt;=20,'Indicator Data'!AF37&lt;30),6,IF(AND('Indicator Data'!AF37&gt;=5,'Indicator Data'!AF37&lt;20),4,IF(AND('Indicator Data'!AF37&gt;0,'Indicator Data'!AF37&lt;5),2,0)))))))</f>
        <v>4</v>
      </c>
      <c r="AC35" s="75">
        <f>IF('Indicator Data'!AG37="No data", "x", IF('Indicator Data'!AG37&gt;=15,10,IF(AND('Indicator Data'!AG37&gt;=12,'Indicator Data'!AG37&lt;15),8,(IF(AND('Indicator Data'!AG37&gt;=9,'Indicator Data'!AG37&lt;12),6,IF(AND('Indicator Data'!AG37&gt;=5,'Indicator Data'!AG37&lt;9),4,IF(AND('Indicator Data'!AG37&gt;0,'Indicator Data'!AG37&lt;5),2,0)))))))</f>
        <v>4</v>
      </c>
      <c r="AD35" s="165">
        <f t="shared" si="12"/>
        <v>4</v>
      </c>
      <c r="AE35" s="70">
        <f t="shared" si="2"/>
        <v>4.2</v>
      </c>
      <c r="AF35" s="244">
        <f>IF('Indicator Data'!BA37="No data","x",ROUND( IF('Indicator Data'!BA37&gt;AF$37,10,IF('Indicator Data'!BA37&lt;AF$36,0,10-(AF$37-'Indicator Data'!BA37)/(AF$37-AF$36)*10)),1))</f>
        <v>8.3000000000000007</v>
      </c>
      <c r="AG35" s="244">
        <f>IF('Indicator Data'!BB37="No data","x",ROUND( IF('Indicator Data'!BB37&gt;AG$37,10,IF('Indicator Data'!BB37&lt;AG$36,0,10-(AG$37-'Indicator Data'!BB37)/(AG$37-AG$36)*10)),1))</f>
        <v>10</v>
      </c>
      <c r="AH35" s="70">
        <f t="shared" si="13"/>
        <v>9.1999999999999993</v>
      </c>
      <c r="AI35" s="83">
        <f>('Indicator Data'!AW37+'Indicator Data'!AV37*0.5+'Indicator Data'!AU37*0.25)/1000</f>
        <v>22.648499999999999</v>
      </c>
      <c r="AJ35" s="69">
        <f t="shared" si="14"/>
        <v>4.5</v>
      </c>
      <c r="AK35" s="74">
        <f>AI35*1000/'Indicator Data'!CD37</f>
        <v>7.2805836348064268E-4</v>
      </c>
      <c r="AL35" s="69">
        <f t="shared" si="15"/>
        <v>0.1</v>
      </c>
      <c r="AM35" s="70">
        <f t="shared" si="16"/>
        <v>2.6</v>
      </c>
      <c r="AN35" s="69">
        <f>IF('Indicator Data'!BC37="No data","x",ROUND(IF('Indicator Data'!BC37&lt;$AN$36,10,IF('Indicator Data'!BC37&gt;$AN$37,0,($AN$37-'Indicator Data'!BC37)/($AN$37-$AN$36)*10)),1))</f>
        <v>2.8</v>
      </c>
      <c r="AO35" s="75">
        <f>IF('Indicator Data'!BE37="No data", "x", IF('Indicator Data'!BE37&gt;=40,10,IF(AND('Indicator Data'!BE37&gt;=30,'Indicator Data'!BE37&lt;40),8,(IF(AND('Indicator Data'!BE37&gt;=20,'Indicator Data'!BE37&lt;30), 6, IF(AND('Indicator Data'!BE37&gt;=5,'Indicator Data'!BE37&lt;20),3,0))))))</f>
        <v>6</v>
      </c>
      <c r="AP35" s="75">
        <f>IF('Indicator Data'!BD37="No data", "x", IF('Indicator Data'!BD37&gt;=35,10,IF(AND('Indicator Data'!BD37&gt;=25,'Indicator Data'!BD37&lt;35),8,(IF(AND('Indicator Data'!BD37&gt;=15,'Indicator Data'!BD37&lt;25),6,IF(AND('Indicator Data'!BD37&gt;=5,'Indicator Data'!BD37&lt;15),4,IF(AND('Indicator Data'!BD37&gt;0,'Indicator Data'!BD37&lt;5),2,0)))))))</f>
        <v>2</v>
      </c>
      <c r="AQ35" s="69">
        <f t="shared" si="17"/>
        <v>4</v>
      </c>
      <c r="AR35" s="75">
        <f>IF('Indicator Data'!BF37="No data","x",ROUND(IF('Indicator Data'!BF37&gt;$AR$37,10,IF('Indicator Data'!BF37&lt;$AR$36,0,10-($AR$37-'Indicator Data'!BF37)/($AR$37-$AR$36)*10)),1))</f>
        <v>3.9</v>
      </c>
      <c r="AS35" s="75">
        <f>IF('Indicator Data'!BG37="No data","x",ROUND(IF('Indicator Data'!BG37&gt;$AS$37,10,IF('Indicator Data'!BG37&lt;$AS$36,0,10-($AS$37-'Indicator Data'!BG37)/($AS$37-$AS$36)*10)),1))</f>
        <v>6.4</v>
      </c>
      <c r="AT35" s="69">
        <f t="shared" si="18"/>
        <v>4.4000000000000004</v>
      </c>
      <c r="AU35" s="70">
        <f t="shared" si="19"/>
        <v>3.7</v>
      </c>
      <c r="AV35" s="76">
        <f t="shared" si="20"/>
        <v>6</v>
      </c>
      <c r="AW35" s="77">
        <f t="shared" si="3"/>
        <v>7.5</v>
      </c>
    </row>
    <row r="36" spans="1:49" s="3" customFormat="1" x14ac:dyDescent="0.25">
      <c r="A36" s="78"/>
      <c r="B36" s="79" t="s">
        <v>84</v>
      </c>
      <c r="C36" s="79">
        <v>0.5</v>
      </c>
      <c r="D36" s="79"/>
      <c r="E36" s="79">
        <v>0</v>
      </c>
      <c r="F36" s="79">
        <v>0</v>
      </c>
      <c r="G36" s="79"/>
      <c r="H36" s="79"/>
      <c r="I36" s="79">
        <v>0</v>
      </c>
      <c r="J36" s="79">
        <v>25</v>
      </c>
      <c r="K36" s="79">
        <v>0</v>
      </c>
      <c r="L36" s="79"/>
      <c r="M36" s="79">
        <v>40</v>
      </c>
      <c r="N36" s="79">
        <v>0</v>
      </c>
      <c r="O36" s="79">
        <v>12.5</v>
      </c>
      <c r="P36" s="79"/>
      <c r="Q36" s="79"/>
      <c r="R36" s="79"/>
      <c r="S36" s="79">
        <v>1</v>
      </c>
      <c r="T36" s="79"/>
      <c r="U36" s="80">
        <v>5.0000000000000002E-5</v>
      </c>
      <c r="V36" s="80"/>
      <c r="W36" s="79">
        <v>0</v>
      </c>
      <c r="X36" s="79">
        <v>0</v>
      </c>
      <c r="Y36" s="79">
        <v>0</v>
      </c>
      <c r="Z36" s="79"/>
      <c r="AA36" s="79">
        <v>0</v>
      </c>
      <c r="AB36" s="79">
        <v>0</v>
      </c>
      <c r="AC36" s="79">
        <v>0</v>
      </c>
      <c r="AD36" s="79"/>
      <c r="AE36" s="79"/>
      <c r="AF36" s="79">
        <v>30</v>
      </c>
      <c r="AG36" s="79">
        <v>5</v>
      </c>
      <c r="AH36" s="79"/>
      <c r="AI36" s="79"/>
      <c r="AJ36" s="79">
        <v>0</v>
      </c>
      <c r="AK36" s="79"/>
      <c r="AL36" s="81">
        <v>0</v>
      </c>
      <c r="AM36" s="81"/>
      <c r="AN36" s="79">
        <v>75</v>
      </c>
      <c r="AO36" s="79">
        <v>0</v>
      </c>
      <c r="AP36" s="79">
        <v>0</v>
      </c>
      <c r="AQ36" s="79">
        <v>5</v>
      </c>
      <c r="AR36" s="79">
        <v>1</v>
      </c>
      <c r="AS36" s="79">
        <v>0</v>
      </c>
      <c r="AT36" s="79"/>
      <c r="AU36" s="79"/>
      <c r="AV36" s="79"/>
      <c r="AW36" s="79"/>
    </row>
    <row r="37" spans="1:49" s="3" customFormat="1" x14ac:dyDescent="0.25">
      <c r="A37" s="78"/>
      <c r="B37" s="79" t="s">
        <v>85</v>
      </c>
      <c r="C37" s="79">
        <v>0.95</v>
      </c>
      <c r="D37" s="79"/>
      <c r="E37" s="79">
        <v>50</v>
      </c>
      <c r="F37" s="79">
        <v>60</v>
      </c>
      <c r="G37" s="79"/>
      <c r="H37" s="79"/>
      <c r="I37" s="79">
        <v>0.75</v>
      </c>
      <c r="J37" s="79">
        <v>65</v>
      </c>
      <c r="K37" s="79">
        <v>35</v>
      </c>
      <c r="L37" s="79"/>
      <c r="M37" s="79">
        <v>65</v>
      </c>
      <c r="N37" s="79">
        <v>10</v>
      </c>
      <c r="O37" s="79">
        <v>55</v>
      </c>
      <c r="P37" s="79"/>
      <c r="Q37" s="79"/>
      <c r="R37" s="79"/>
      <c r="S37" s="79">
        <v>5</v>
      </c>
      <c r="T37" s="79"/>
      <c r="U37" s="82">
        <v>0.1</v>
      </c>
      <c r="V37" s="82"/>
      <c r="W37" s="79">
        <v>2</v>
      </c>
      <c r="X37" s="79">
        <v>100</v>
      </c>
      <c r="Y37" s="79">
        <v>200</v>
      </c>
      <c r="Z37" s="79"/>
      <c r="AA37" s="79">
        <v>35</v>
      </c>
      <c r="AB37" s="79">
        <v>40</v>
      </c>
      <c r="AC37" s="79">
        <v>15</v>
      </c>
      <c r="AD37" s="79"/>
      <c r="AE37" s="79"/>
      <c r="AF37" s="79">
        <v>90</v>
      </c>
      <c r="AG37" s="79">
        <v>45</v>
      </c>
      <c r="AH37" s="79"/>
      <c r="AI37" s="79"/>
      <c r="AJ37" s="79">
        <v>3</v>
      </c>
      <c r="AK37" s="79"/>
      <c r="AL37" s="239">
        <v>7.4999999999999997E-2</v>
      </c>
      <c r="AM37" s="82"/>
      <c r="AN37" s="79">
        <v>150</v>
      </c>
      <c r="AO37" s="79">
        <v>40</v>
      </c>
      <c r="AP37" s="79">
        <v>35</v>
      </c>
      <c r="AQ37" s="79">
        <v>35</v>
      </c>
      <c r="AR37" s="79">
        <v>10</v>
      </c>
      <c r="AS37" s="79">
        <v>20</v>
      </c>
      <c r="AT37" s="79"/>
      <c r="AU37" s="79"/>
      <c r="AV37" s="79"/>
      <c r="AW37" s="79"/>
    </row>
  </sheetData>
  <sortState ref="A3:B193">
    <sortCondition ref="A3:A193"/>
  </sortState>
  <mergeCells count="1">
    <mergeCell ref="A1:AW1"/>
  </mergeCells>
  <pageMargins left="0.7" right="0.7" top="0.75" bottom="0.75" header="0.3" footer="0.3"/>
  <pageSetup paperSize="9" orientation="portrait" r:id="rId1"/>
  <ignoredErrors>
    <ignoredError sqref="R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37"/>
  <sheetViews>
    <sheetView showGridLines="0" workbookViewId="0">
      <pane xSplit="2" ySplit="2" topLeftCell="T3" activePane="bottomRight" state="frozen"/>
      <selection pane="topRight" activeCell="B1" sqref="B1"/>
      <selection pane="bottomLeft" activeCell="A4" sqref="A4"/>
      <selection pane="bottomRight" sqref="A1:AV1"/>
    </sheetView>
  </sheetViews>
  <sheetFormatPr defaultColWidth="9.140625" defaultRowHeight="15" x14ac:dyDescent="0.25"/>
  <cols>
    <col min="1" max="1" width="25.7109375" style="1" customWidth="1"/>
    <col min="2" max="2" width="8.140625" style="13" customWidth="1"/>
    <col min="3" max="4" width="7.85546875" style="1" customWidth="1"/>
    <col min="5" max="5" width="7.85546875" style="14" customWidth="1"/>
    <col min="6" max="7" width="7.85546875" style="1" customWidth="1"/>
    <col min="8" max="9" width="7.85546875" style="14" customWidth="1"/>
    <col min="10" max="15" width="8" style="14" customWidth="1"/>
    <col min="16" max="16" width="7.85546875" style="14" customWidth="1"/>
    <col min="17" max="19" width="7.85546875" style="1" customWidth="1"/>
    <col min="20" max="21" width="7.85546875" style="14" customWidth="1"/>
    <col min="22" max="22" width="7.85546875" style="1" customWidth="1"/>
    <col min="23" max="27" width="7.85546875" style="9" customWidth="1"/>
    <col min="28" max="28" width="7.85546875" style="1" customWidth="1"/>
    <col min="29" max="37" width="7.85546875" style="9" customWidth="1"/>
    <col min="38" max="47" width="7.85546875" style="1" customWidth="1"/>
    <col min="48" max="48" width="7.85546875" style="14" customWidth="1"/>
    <col min="49" max="16384" width="9.140625" style="1"/>
  </cols>
  <sheetData>
    <row r="1" spans="1:49" s="254" customFormat="1" ht="15" customHeight="1"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row>
    <row r="2" spans="1:49" s="3" customFormat="1" ht="109.5" customHeight="1" thickBot="1" x14ac:dyDescent="0.3">
      <c r="A2" s="118" t="s">
        <v>75</v>
      </c>
      <c r="B2" s="84" t="s">
        <v>64</v>
      </c>
      <c r="C2" s="85" t="s">
        <v>160</v>
      </c>
      <c r="D2" s="85" t="s">
        <v>640</v>
      </c>
      <c r="E2" s="86" t="s">
        <v>99</v>
      </c>
      <c r="F2" s="85" t="s">
        <v>94</v>
      </c>
      <c r="G2" s="85" t="s">
        <v>66</v>
      </c>
      <c r="H2" s="86" t="s">
        <v>100</v>
      </c>
      <c r="I2" s="85" t="s">
        <v>647</v>
      </c>
      <c r="J2" s="86" t="s">
        <v>671</v>
      </c>
      <c r="K2" s="85" t="s">
        <v>652</v>
      </c>
      <c r="L2" s="85" t="s">
        <v>653</v>
      </c>
      <c r="M2" s="85" t="s">
        <v>654</v>
      </c>
      <c r="N2" s="85" t="s">
        <v>655</v>
      </c>
      <c r="O2" s="167" t="s">
        <v>651</v>
      </c>
      <c r="P2" s="87" t="s">
        <v>449</v>
      </c>
      <c r="Q2" s="85" t="s">
        <v>67</v>
      </c>
      <c r="R2" s="85" t="s">
        <v>68</v>
      </c>
      <c r="S2" s="85" t="s">
        <v>69</v>
      </c>
      <c r="T2" s="86" t="s">
        <v>76</v>
      </c>
      <c r="U2" s="133" t="s">
        <v>113</v>
      </c>
      <c r="V2" s="85" t="s">
        <v>113</v>
      </c>
      <c r="W2" s="85" t="s">
        <v>158</v>
      </c>
      <c r="X2" s="85" t="s">
        <v>159</v>
      </c>
      <c r="Y2" s="85" t="s">
        <v>659</v>
      </c>
      <c r="Z2" s="85" t="s">
        <v>660</v>
      </c>
      <c r="AA2" s="85" t="s">
        <v>662</v>
      </c>
      <c r="AB2" s="86" t="s">
        <v>77</v>
      </c>
      <c r="AC2" s="85" t="s">
        <v>489</v>
      </c>
      <c r="AD2" s="85" t="s">
        <v>157</v>
      </c>
      <c r="AE2" s="85" t="s">
        <v>663</v>
      </c>
      <c r="AF2" s="85" t="s">
        <v>665</v>
      </c>
      <c r="AG2" s="85" t="s">
        <v>92</v>
      </c>
      <c r="AH2" s="85" t="s">
        <v>667</v>
      </c>
      <c r="AI2" s="85" t="s">
        <v>668</v>
      </c>
      <c r="AJ2" s="85" t="s">
        <v>669</v>
      </c>
      <c r="AK2" s="85" t="s">
        <v>583</v>
      </c>
      <c r="AL2" s="86" t="s">
        <v>91</v>
      </c>
      <c r="AM2" s="85" t="s">
        <v>677</v>
      </c>
      <c r="AN2" s="85" t="s">
        <v>676</v>
      </c>
      <c r="AO2" s="85" t="s">
        <v>691</v>
      </c>
      <c r="AP2" s="85" t="s">
        <v>683</v>
      </c>
      <c r="AQ2" s="85" t="s">
        <v>684</v>
      </c>
      <c r="AR2" s="85" t="s">
        <v>679</v>
      </c>
      <c r="AS2" s="85" t="s">
        <v>685</v>
      </c>
      <c r="AT2" s="85" t="s">
        <v>686</v>
      </c>
      <c r="AU2" s="167" t="s">
        <v>687</v>
      </c>
      <c r="AV2" s="87" t="s">
        <v>448</v>
      </c>
    </row>
    <row r="3" spans="1:49" s="3" customFormat="1" x14ac:dyDescent="0.25">
      <c r="A3" s="119" t="s">
        <v>1</v>
      </c>
      <c r="B3" s="102" t="s">
        <v>0</v>
      </c>
      <c r="C3" s="88">
        <f>IF('Indicator Data'!BH5="No data","x",ROUND(IF('Indicator Data'!BH5&gt;C$37,0,IF('Indicator Data'!BH5&lt;C$36,10,(C$37-'Indicator Data'!BH5)/(C$37-C$36)*10)),1))</f>
        <v>7.2</v>
      </c>
      <c r="D3" s="88" t="str">
        <f>IF('Indicator Data'!BI5="No data","x",ROUND(IF('Indicator Data'!BI5&gt;D$37,0,IF('Indicator Data'!BI5&lt;D$36,10,(D$37-'Indicator Data'!BI5)/(D$37-D$36)*10)),1))</f>
        <v>x</v>
      </c>
      <c r="E3" s="89">
        <f>IF(AND(C3="x",D3="x"),"x",ROUND(AVERAGE(C3,D3),1))</f>
        <v>7.2</v>
      </c>
      <c r="F3" s="88" t="str">
        <f>IF('Indicator Data'!BK5="No data","x",ROUND(IF('Indicator Data'!BK5&gt;F$37,0,IF('Indicator Data'!BK5&lt;F$36,10,(F$37-'Indicator Data'!BK5)/(F$37-F$36)*10)),1))</f>
        <v>x</v>
      </c>
      <c r="G3" s="88">
        <f>IF('Indicator Data'!BJ5="No data","x",ROUND(IF('Indicator Data'!BJ5&gt;G$37,0,IF('Indicator Data'!BJ5&lt;G$36,10,(G$37-'Indicator Data'!BJ5)/(G$37-G$36)*10)),1))</f>
        <v>5.2</v>
      </c>
      <c r="H3" s="89">
        <f>IF(AND(F3="x",G3="x"),"x",ROUND(AVERAGE(F3,G3),1))</f>
        <v>5.2</v>
      </c>
      <c r="I3" s="88" t="str">
        <f>IF('Indicator Data'!BL5="No data","x",ROUND(IF('Indicator Data'!BL5&gt;I$37,0,IF('Indicator Data'!BL5&lt;I$36,10,(I$37-'Indicator Data'!BL5)/(I$37-I$36)*10)),1))</f>
        <v>x</v>
      </c>
      <c r="J3" s="168" t="str">
        <f>IF(I3="x","x",ROUND(I3,1))</f>
        <v>x</v>
      </c>
      <c r="K3" s="88" t="str">
        <f>IF('Indicator Data'!BM5="No data","x",ROUND(IF('Indicator Data'!BM5&gt;K$37,10,IF('Indicator Data'!BM5&lt;K$36,0,10-(K$37-'Indicator Data'!BM5)/(K$37-K$36)*10)),1))</f>
        <v>x</v>
      </c>
      <c r="L3" s="88">
        <f>IF('Indicator Data'!BN5="No data","x",ROUND(IF('Indicator Data'!BN5&gt;L$37,10,IF('Indicator Data'!BN5&lt;L$36,0,10-(L$37-'Indicator Data'!BN5)/(L$37-L$36)*10)),1))</f>
        <v>1.4</v>
      </c>
      <c r="M3" s="88">
        <f>IF(AND(K3="x",L3="x"),"x",ROUND(AVERAGE(K3,L3),1))</f>
        <v>1.4</v>
      </c>
      <c r="N3" s="88" t="str">
        <f>IF('Indicator Data'!BO5="No data","x",ROUND(IF('Indicator Data'!BO5&gt;N$37,10,IF('Indicator Data'!BO5&lt;N$36,0,10-(N$37-'Indicator Data'!BO5)/(N$37-N$36)*10)),1))</f>
        <v>x</v>
      </c>
      <c r="O3" s="168">
        <f>IF(AND(M3="x",N3="x"),"x",ROUND(AVERAGE(M3,N3,N3),1))</f>
        <v>1.4</v>
      </c>
      <c r="P3" s="90">
        <f>IF(AND( J3="x",O3="x", E3="x"), H3, IF(AND( J3="x",O3="x"),ROUND((10-GEOMEAN(((10-H3)/10*9+1),((10-E3)/10*9+1)))/9*10,1),IF(AND( J3="x",E3="x"),ROUND((10-GEOMEAN(((10-H3)/10*9+1),((10-O3)/10*9+1)))/9*10,1),IF( J3="x", ROUND((10-GEOMEAN(((10-H3)/10*9+1),((10-E3)/10*9+1),((10-O3)/10*9+1)))/9*10,1),ROUND((10-GEOMEAN(((10- J3)/10*9+1),((10-H3)/10*9+1),((10-E3)/10*9+1),((10-O3)/10*9+1)))/9*10,1)))))</f>
        <v>5</v>
      </c>
      <c r="Q3" s="88">
        <f>IF(OR('Indicator Data'!BP5=0,'Indicator Data'!BP5="No data"),"x",ROUND(IF('Indicator Data'!BP5&gt;Q$37,0,IF('Indicator Data'!BP5&lt;Q$36,10,(Q$37-'Indicator Data'!BP5)/(Q$37-Q$36)*10)),1))</f>
        <v>4.5999999999999996</v>
      </c>
      <c r="R3" s="88">
        <f>IF('Indicator Data'!BQ5="No data","x",ROUND(IF('Indicator Data'!BQ5&gt;R$37,0,IF('Indicator Data'!BQ5&lt;R$36,10,(R$37-'Indicator Data'!BQ5)/(R$37-R$36)*10)),1))</f>
        <v>4.5</v>
      </c>
      <c r="S3" s="88">
        <f>IF('Indicator Data'!BR5="No data","x",ROUND(IF('Indicator Data'!BR5&gt;S$37,0,IF('Indicator Data'!BR5&lt;S$36,10,(S$37-'Indicator Data'!BR5)/(S$37-S$36)*10)),1))</f>
        <v>3.6</v>
      </c>
      <c r="T3" s="89">
        <f>IF(AND(Q3="x",R3="x",S3="x"),"x",ROUND(AVERAGE(Q3,R3,S3),1))</f>
        <v>4.2</v>
      </c>
      <c r="U3" s="240">
        <f>IF('Indicator Data'!BS5="No data","x",'Indicator Data'!BS5/'Indicator Data'!CF5*100)</f>
        <v>222.72727272727272</v>
      </c>
      <c r="V3" s="88">
        <f t="shared" ref="V3:V35" si="0">IF(U3="x","x",ROUND(IF(U3&gt;V$37,0,IF(U3&lt;V$36,10,(V$37-U3)/(V$37-V$36)*10)),1))</f>
        <v>0</v>
      </c>
      <c r="W3" s="88">
        <f>IF('Indicator Data'!BT5="No data","x",ROUND(IF('Indicator Data'!BT5&gt;W$37,0,IF('Indicator Data'!BT5&lt;W$36,10,(W$37-'Indicator Data'!BT5)/(W$37-W$36)*10)),1))</f>
        <v>2.9</v>
      </c>
      <c r="X3" s="88">
        <f>IF('Indicator Data'!BU5="No data","x",ROUND(IF('Indicator Data'!BU5&gt;X$37,0,IF('Indicator Data'!BU5&lt;X$36,10,(X$37-'Indicator Data'!BU5)/(X$37-X$36)*10)),1))</f>
        <v>1.1000000000000001</v>
      </c>
      <c r="Y3" s="88">
        <f>IF('Indicator Data'!BV5="No data","x",ROUND(IF('Indicator Data'!BV5&gt;Y$37,0,IF('Indicator Data'!BV5&lt;Y$36,10,(Y$37-'Indicator Data'!BV5)/(Y$37-Y$36)*10)),1))</f>
        <v>0</v>
      </c>
      <c r="Z3" s="88">
        <f>IF('Indicator Data'!BW5="No data","x",ROUND(IF('Indicator Data'!BW5&gt;Z$37,0,IF('Indicator Data'!BW5&lt;Z$36,10,(Z$37-'Indicator Data'!BW5)/(Z$37-Z$36)*10)),1))</f>
        <v>0</v>
      </c>
      <c r="AA3" s="88">
        <f>IF(AND(Y3="x",Z3="x"),"x",ROUND(AVERAGE(Y3,Z3),1))</f>
        <v>0</v>
      </c>
      <c r="AB3" s="89">
        <f>IF(AND(W3="x",V3="x",W3="x",AA3="x"),"x",ROUND(AVERAGE(W3,V3,X3,AA3),1))</f>
        <v>1</v>
      </c>
      <c r="AC3" s="88" t="str">
        <f>IF('Indicator Data'!AH5="No data","x",ROUND(IF('Indicator Data'!AH5&gt;AC$37,0,IF('Indicator Data'!AH5&lt;AC$36,10,(AC$37-'Indicator Data'!AH5)/(AC$37-AC$36)*10)),1))</f>
        <v>x</v>
      </c>
      <c r="AD3" s="88">
        <f>IF('Indicator Data'!AI5="No data","x",ROUND(IF('Indicator Data'!AI5&gt;AD$37,0,IF('Indicator Data'!AI5&lt;AD$36,10,(AD$37-'Indicator Data'!AI5)/(AD$37-AD$36)*10)),1))</f>
        <v>0.7</v>
      </c>
      <c r="AE3" s="88">
        <f>IF('Indicator Data'!AJ5="No data","x",ROUND(IF('Indicator Data'!AJ5&gt;AE$37,0,IF('Indicator Data'!AJ5&lt;AE$36,10,(AE$37-'Indicator Data'!AJ5)/(AE$37-AE$36)*10)),1))</f>
        <v>0</v>
      </c>
      <c r="AF3" s="88">
        <f>AVERAGE(AD3,AE3)</f>
        <v>0.35</v>
      </c>
      <c r="AG3" s="88">
        <f>IF('Indicator Data'!AN5="No data","x",ROUND(IF('Indicator Data'!AN5&gt;AG$37,0,IF('Indicator Data'!AN5&lt;AG$36,10,(AG$37-'Indicator Data'!AN5)/(AG$37-AG$36)*10)),1))</f>
        <v>5.4</v>
      </c>
      <c r="AH3" s="88">
        <f>IF('Indicator Data'!AO5="No data","x",ROUND(IF('Indicator Data'!AO5&gt;AH$37,0,IF('Indicator Data'!AO5&lt;AH$36,10,(AH$37-'Indicator Data'!AO5)/(AH$37-AH$36)*10)),1))</f>
        <v>4.9000000000000004</v>
      </c>
      <c r="AI3" s="88">
        <f>IF('Indicator Data'!AP5="No data","x",ROUND(IF('Indicator Data'!AP5&gt;AI$37,10,IF('Indicator Data'!AP5&lt;AI$36,0,10-(AI$37-'Indicator Data'!AP5)/(AI$37-AI$36)*10)),1))</f>
        <v>4</v>
      </c>
      <c r="AJ3" s="88">
        <f>ROUND((10-GEOMEAN(((10-AH3)/10*9+1),((10-AG3)/10*9+1),((10-AI3)/10*9+1)))/9*10,1)</f>
        <v>4.8</v>
      </c>
      <c r="AK3" s="88" t="str">
        <f>IF('Indicator Data'!AQ5="No data","x",ROUND(IF('Indicator Data'!AQ5&gt;AK$37,10,IF('Indicator Data'!AQ5&lt;AK$36,0,10-(AK$37-'Indicator Data'!AQ5)/(AK$37-AK$36)*10)),1))</f>
        <v>x</v>
      </c>
      <c r="AL3" s="89">
        <f>IF(AND(AC3="x",AF3="x",AJ3="x",AK3="x"),"x",ROUND(AVERAGE(AC3,AF3,AJ3,AK3),1))</f>
        <v>2.6</v>
      </c>
      <c r="AM3" s="88" t="str">
        <f>IF('Indicator Data'!BX5="No data","x",ROUND(IF('Indicator Data'!BX5&gt;AM$37,0,IF('Indicator Data'!BX5&lt;AM$36,10,(AM$37-'Indicator Data'!BX5)/(AM$37-AM$36)*10)),1))</f>
        <v>x</v>
      </c>
      <c r="AN3" s="88" t="str">
        <f>IF('Indicator Data'!BY5="No data","x",ROUND(IF('Indicator Data'!BY5&gt;AN$37,0,IF('Indicator Data'!BY5&lt;AN$36,10,(AN$37-'Indicator Data'!BY5)/(AN$37-AN$36)*10)),1))</f>
        <v>x</v>
      </c>
      <c r="AO3" s="88" t="str">
        <f>IF(AND(AM3="x",AN3="x"), "x",ROUND(AVERAGE(AM3,AN3),1))</f>
        <v>x</v>
      </c>
      <c r="AP3" s="88" t="str">
        <f>IF('Indicator Data'!BZ5="No data","x",ROUND(IF('Indicator Data'!BZ5&gt;AP$37,0,IF('Indicator Data'!BZ5&lt;AP$36,10,(AP$37-'Indicator Data'!BZ5)/(AP$37-AP$36)*10)),1))</f>
        <v>x</v>
      </c>
      <c r="AQ3" s="88" t="str">
        <f>IF(AND(AO3="x",AP3="x"), "x",ROUND(AVERAGE(AO3,AP3),1))</f>
        <v>x</v>
      </c>
      <c r="AR3" s="88">
        <f>IF('Indicator Data'!CA5="No data","x",ROUND(IF('Indicator Data'!CA5&gt;AR$37,0,IF('Indicator Data'!CA5&lt;AR$36,10,(AR$37-'Indicator Data'!CA5)/(AR$37-AR$36)*10)),1))</f>
        <v>9.5</v>
      </c>
      <c r="AS3" s="88">
        <f>IF('Indicator Data'!CB5="No data","x",ROUND(IF('Indicator Data'!CB5&gt;AS$37,10,IF('Indicator Data'!CB5&lt;AS$36,0,10-(AS$37-'Indicator Data'!CB5)/(AS$37-AS$36)*10)),1))</f>
        <v>1.7</v>
      </c>
      <c r="AT3" s="88">
        <f>IF(AND(AR3="x", AS3="x"), "x", ROUND(AVERAGE(AR3,AS3),1))</f>
        <v>5.6</v>
      </c>
      <c r="AU3" s="168">
        <f>ROUND(AVERAGE(AQ3,AQ3,AT3),1)</f>
        <v>5.6</v>
      </c>
      <c r="AV3" s="90">
        <f>ROUND(AVERAGE(AB3,T3,AL3,AU3),1)</f>
        <v>3.4</v>
      </c>
      <c r="AW3" s="157"/>
    </row>
    <row r="4" spans="1:49" s="3" customFormat="1" x14ac:dyDescent="0.25">
      <c r="A4" s="119" t="s">
        <v>5</v>
      </c>
      <c r="B4" s="102" t="s">
        <v>4</v>
      </c>
      <c r="C4" s="88" t="str">
        <f>IF('Indicator Data'!BH6="No data","x",ROUND(IF('Indicator Data'!BH6&gt;C$37,0,IF('Indicator Data'!BH6&lt;C$36,10,(C$37-'Indicator Data'!BH6)/(C$37-C$36)*10)),1))</f>
        <v>x</v>
      </c>
      <c r="D4" s="88">
        <f>IF('Indicator Data'!BI6="No data","x",ROUND(IF('Indicator Data'!BI6&gt;D$37,0,IF('Indicator Data'!BI6&lt;D$36,10,(D$37-'Indicator Data'!BI6)/(D$37-D$36)*10)),1))</f>
        <v>7.6</v>
      </c>
      <c r="E4" s="89">
        <f t="shared" ref="E4:E35" si="1">IF(AND(C4="x",D4="x"),"x",ROUND(AVERAGE(C4,D4),1))</f>
        <v>7.6</v>
      </c>
      <c r="F4" s="88">
        <f>IF('Indicator Data'!BK6="No data","x",ROUND(IF('Indicator Data'!BK6&gt;F$37,0,IF('Indicator Data'!BK6&lt;F$36,10,(F$37-'Indicator Data'!BK6)/(F$37-F$36)*10)),1))</f>
        <v>2.9</v>
      </c>
      <c r="G4" s="88">
        <f>IF('Indicator Data'!BJ6="No data","x",ROUND(IF('Indicator Data'!BJ6&gt;G$37,0,IF('Indicator Data'!BJ6&lt;G$36,10,(G$37-'Indicator Data'!BJ6)/(G$37-G$36)*10)),1))</f>
        <v>3.6</v>
      </c>
      <c r="H4" s="89">
        <f t="shared" ref="H4:H35" si="2">IF(AND(F4="x",G4="x"),"x",ROUND(AVERAGE(F4,G4),1))</f>
        <v>3.3</v>
      </c>
      <c r="I4" s="88" t="str">
        <f>IF('Indicator Data'!BL6="No data","x",ROUND(IF('Indicator Data'!BL6&gt;I$37,0,IF('Indicator Data'!BL6&lt;I$36,10,(I$37-'Indicator Data'!BL6)/(I$37-I$36)*10)),1))</f>
        <v>x</v>
      </c>
      <c r="J4" s="168" t="str">
        <f t="shared" ref="J4:J35" si="3">IF(I4="x","x",ROUND(I4,1))</f>
        <v>x</v>
      </c>
      <c r="K4" s="88" t="str">
        <f>IF('Indicator Data'!BM6="No data","x",ROUND(IF('Indicator Data'!BM6&gt;K$37,10,IF('Indicator Data'!BM6&lt;K$36,0,10-(K$37-'Indicator Data'!BM6)/(K$37-K$36)*10)),1))</f>
        <v>x</v>
      </c>
      <c r="L4" s="88" t="str">
        <f>IF('Indicator Data'!BN6="No data","x",ROUND(IF('Indicator Data'!BN6&gt;L$37,10,IF('Indicator Data'!BN6&lt;L$36,0,10-(L$37-'Indicator Data'!BN6)/(L$37-L$36)*10)),1))</f>
        <v>x</v>
      </c>
      <c r="M4" s="88" t="str">
        <f t="shared" ref="M4:M34" si="4">IF(AND(K4="x",L4="x"),"x",ROUND(AVERAGE(K4,L4),1))</f>
        <v>x</v>
      </c>
      <c r="N4" s="88" t="str">
        <f>IF('Indicator Data'!BO6="No data","x",ROUND(IF('Indicator Data'!BO6&gt;N$37,10,IF('Indicator Data'!BO6&lt;N$36,0,10-(N$37-'Indicator Data'!BO6)/(N$37-N$36)*10)),1))</f>
        <v>x</v>
      </c>
      <c r="O4" s="168" t="str">
        <f t="shared" ref="O4:O34" si="5">IF(AND(M4="x",N4="x"),"x",ROUND(AVERAGE(M4,N4,N4),1))</f>
        <v>x</v>
      </c>
      <c r="P4" s="90">
        <f t="shared" ref="P4:P35" si="6">IF(AND( J4="x",O4="x", E4="x"), H4, IF(AND( J4="x",O4="x"),ROUND((10-GEOMEAN(((10-H4)/10*9+1),((10-E4)/10*9+1)))/9*10,1),IF(AND( J4="x",E4="x"),ROUND((10-GEOMEAN(((10-H4)/10*9+1),((10-O4)/10*9+1)))/9*10,1),IF( J4="x", ROUND((10-GEOMEAN(((10-H4)/10*9+1),((10-E4)/10*9+1),((10-O4)/10*9+1)))/9*10,1),ROUND((10-GEOMEAN(((10- J4)/10*9+1),((10-H4)/10*9+1),((10-E4)/10*9+1),((10-O4)/10*9+1)))/9*10,1)))))</f>
        <v>5.9</v>
      </c>
      <c r="Q4" s="88">
        <f>IF(OR('Indicator Data'!BP6=0,'Indicator Data'!BP6="No data"),"x",ROUND(IF('Indicator Data'!BP6&gt;Q$37,0,IF('Indicator Data'!BP6&lt;Q$36,10,(Q$37-'Indicator Data'!BP6)/(Q$37-Q$36)*10)),1))</f>
        <v>0</v>
      </c>
      <c r="R4" s="88">
        <f>IF('Indicator Data'!BQ6="No data","x",ROUND(IF('Indicator Data'!BQ6&gt;R$37,0,IF('Indicator Data'!BQ6&lt;R$36,10,(R$37-'Indicator Data'!BQ6)/(R$37-R$36)*10)),1))</f>
        <v>2.9</v>
      </c>
      <c r="S4" s="88">
        <f>IF('Indicator Data'!BR6="No data","x",ROUND(IF('Indicator Data'!BR6&gt;S$37,0,IF('Indicator Data'!BR6&lt;S$36,10,(S$37-'Indicator Data'!BR6)/(S$37-S$36)*10)),1))</f>
        <v>8.1</v>
      </c>
      <c r="T4" s="89">
        <f t="shared" ref="T4:T35" si="7">IF(AND(Q4="x",R4="x",S4="x"),"x",ROUND(AVERAGE(Q4,R4,S4),1))</f>
        <v>3.7</v>
      </c>
      <c r="U4" s="240">
        <f>IF('Indicator Data'!BS6="No data","x",'Indicator Data'!BS6/'Indicator Data'!CF6*100)</f>
        <v>47.952047952047955</v>
      </c>
      <c r="V4" s="88">
        <f t="shared" si="0"/>
        <v>5.3</v>
      </c>
      <c r="W4" s="88">
        <f>IF('Indicator Data'!BT6="No data","x",ROUND(IF('Indicator Data'!BT6&gt;W$37,0,IF('Indicator Data'!BT6&lt;W$36,10,(W$37-'Indicator Data'!BT6)/(W$37-W$36)*10)),1))</f>
        <v>2.7</v>
      </c>
      <c r="X4" s="88">
        <f>IF('Indicator Data'!BU6="No data","x",ROUND(IF('Indicator Data'!BU6&gt;X$37,0,IF('Indicator Data'!BU6&lt;X$36,10,(X$37-'Indicator Data'!BU6)/(X$37-X$36)*10)),1))</f>
        <v>0.8</v>
      </c>
      <c r="Y4" s="88" t="str">
        <f>IF('Indicator Data'!BV6="No data","x",ROUND(IF('Indicator Data'!BV6&gt;Y$37,0,IF('Indicator Data'!BV6&lt;Y$36,10,(Y$37-'Indicator Data'!BV6)/(Y$37-Y$36)*10)),1))</f>
        <v>x</v>
      </c>
      <c r="Z4" s="88" t="str">
        <f>IF('Indicator Data'!BW6="No data","x",ROUND(IF('Indicator Data'!BW6&gt;Z$37,0,IF('Indicator Data'!BW6&lt;Z$36,10,(Z$37-'Indicator Data'!BW6)/(Z$37-Z$36)*10)),1))</f>
        <v>x</v>
      </c>
      <c r="AA4" s="88" t="str">
        <f t="shared" ref="AA4:AA35" si="8">IF(AND(Y4="x",Z4="x"),"x",ROUND(AVERAGE(Y4,Z4),1))</f>
        <v>x</v>
      </c>
      <c r="AB4" s="89">
        <f t="shared" ref="AB4:AB35" si="9">IF(AND(W4="x",V4="x",W4="x",AA4="x"),"x",ROUND(AVERAGE(W4,V4,X4,AA4),1))</f>
        <v>2.9</v>
      </c>
      <c r="AC4" s="88">
        <f>IF('Indicator Data'!AH6="No data","x",ROUND(IF('Indicator Data'!AH6&gt;AC$37,0,IF('Indicator Data'!AH6&lt;AC$36,10,(AC$37-'Indicator Data'!AH6)/(AC$37-AC$36)*10)),1))</f>
        <v>3</v>
      </c>
      <c r="AD4" s="88">
        <f>IF('Indicator Data'!AI6="No data","x",ROUND(IF('Indicator Data'!AI6&gt;AD$37,0,IF('Indicator Data'!AI6&lt;AD$36,10,(AD$37-'Indicator Data'!AI6)/(AD$37-AD$36)*10)),1))</f>
        <v>5</v>
      </c>
      <c r="AE4" s="88">
        <f>IF('Indicator Data'!AJ6="No data","x",ROUND(IF('Indicator Data'!AJ6&gt;AE$37,0,IF('Indicator Data'!AJ6&lt;AE$36,10,(AE$37-'Indicator Data'!AJ6)/(AE$37-AE$36)*10)),1))</f>
        <v>2.9</v>
      </c>
      <c r="AF4" s="88">
        <f t="shared" ref="AF4:AF35" si="10">AVERAGE(AD4,AE4)</f>
        <v>3.95</v>
      </c>
      <c r="AG4" s="88">
        <f>IF('Indicator Data'!AN6="No data","x",ROUND(IF('Indicator Data'!AN6&gt;AG$37,0,IF('Indicator Data'!AN6&lt;AG$36,10,(AG$37-'Indicator Data'!AN6)/(AG$37-AG$36)*10)),1))</f>
        <v>2.8</v>
      </c>
      <c r="AH4" s="88">
        <f>IF('Indicator Data'!AO6="No data","x",ROUND(IF('Indicator Data'!AO6&gt;AH$37,0,IF('Indicator Data'!AO6&lt;AH$36,10,(AH$37-'Indicator Data'!AO6)/(AH$37-AH$36)*10)),1))</f>
        <v>5.3</v>
      </c>
      <c r="AI4" s="88">
        <f>IF('Indicator Data'!AP6="No data","x",ROUND(IF('Indicator Data'!AP6&gt;AI$37,10,IF('Indicator Data'!AP6&lt;AI$36,0,10-(AI$37-'Indicator Data'!AP6)/(AI$37-AI$36)*10)),1))</f>
        <v>4.9000000000000004</v>
      </c>
      <c r="AJ4" s="88">
        <f t="shared" ref="AJ4:AJ35" si="11">ROUND((10-GEOMEAN(((10-AH4)/10*9+1),((10-AG4)/10*9+1),((10-AI4)/10*9+1)))/9*10,1)</f>
        <v>4.4000000000000004</v>
      </c>
      <c r="AK4" s="88">
        <f>IF('Indicator Data'!AQ6="No data","x",ROUND(IF('Indicator Data'!AQ6&gt;AK$37,10,IF('Indicator Data'!AQ6&lt;AK$36,0,10-(AK$37-'Indicator Data'!AQ6)/(AK$37-AK$36)*10)),1))</f>
        <v>5.3</v>
      </c>
      <c r="AL4" s="89">
        <f t="shared" ref="AL4:AL35" si="12">IF(AND(AC4="x",AF4="x",AJ4="x",AK4="x"),"x",ROUND(AVERAGE(AC4,AF4,AJ4,AK4),1))</f>
        <v>4.2</v>
      </c>
      <c r="AM4" s="88">
        <f>IF('Indicator Data'!BX6="No data","x",ROUND(IF('Indicator Data'!BX6&gt;AM$37,0,IF('Indicator Data'!BX6&lt;AM$36,10,(AM$37-'Indicator Data'!BX6)/(AM$37-AM$36)*10)),1))</f>
        <v>5.3</v>
      </c>
      <c r="AN4" s="88" t="str">
        <f>IF('Indicator Data'!BY6="No data","x",ROUND(IF('Indicator Data'!BY6&gt;AN$37,0,IF('Indicator Data'!BY6&lt;AN$36,10,(AN$37-'Indicator Data'!BY6)/(AN$37-AN$36)*10)),1))</f>
        <v>x</v>
      </c>
      <c r="AO4" s="88">
        <f t="shared" ref="AO4:AO35" si="13">IF(AND(AM4="x",AN4="x"), "x",ROUND(AVERAGE(AM4,AN4),1))</f>
        <v>5.3</v>
      </c>
      <c r="AP4" s="88" t="str">
        <f>IF('Indicator Data'!BZ6="No data","x",ROUND(IF('Indicator Data'!BZ6&gt;AP$37,0,IF('Indicator Data'!BZ6&lt;AP$36,10,(AP$37-'Indicator Data'!BZ6)/(AP$37-AP$36)*10)),1))</f>
        <v>x</v>
      </c>
      <c r="AQ4" s="88">
        <f t="shared" ref="AQ4:AQ35" si="14">IF(AND(AO4="x",AP4="x"), "x",ROUND(AVERAGE(AO4,AP4),1))</f>
        <v>5.3</v>
      </c>
      <c r="AR4" s="88">
        <f>IF('Indicator Data'!CA6="No data","x",ROUND(IF('Indicator Data'!CA6&gt;AR$37,0,IF('Indicator Data'!CA6&lt;AR$36,10,(AR$37-'Indicator Data'!CA6)/(AR$37-AR$36)*10)),1))</f>
        <v>6.3</v>
      </c>
      <c r="AS4" s="88">
        <f>IF('Indicator Data'!CB6="No data","x",ROUND(IF('Indicator Data'!CB6&gt;AS$37,10,IF('Indicator Data'!CB6&lt;AS$36,0,10-(AS$37-'Indicator Data'!CB6)/(AS$37-AS$36)*10)),1))</f>
        <v>1.6</v>
      </c>
      <c r="AT4" s="88">
        <f t="shared" ref="AT4:AT35" si="15">IF(AND(AR4="x", AS4="x"), "x", ROUND(AVERAGE(AR4,AS4),1))</f>
        <v>4</v>
      </c>
      <c r="AU4" s="168">
        <f t="shared" ref="AU4:AU35" si="16">ROUND(AVERAGE(AQ4,AQ4,AT4),1)</f>
        <v>4.9000000000000004</v>
      </c>
      <c r="AV4" s="90">
        <f t="shared" ref="AV4:AV34" si="17">ROUND(AVERAGE(AB4,T4,AL4,AU4),1)</f>
        <v>3.9</v>
      </c>
      <c r="AW4" s="157"/>
    </row>
    <row r="5" spans="1:49" s="3" customFormat="1" x14ac:dyDescent="0.25">
      <c r="A5" s="119" t="s">
        <v>7</v>
      </c>
      <c r="B5" s="102" t="s">
        <v>6</v>
      </c>
      <c r="C5" s="88">
        <f>IF('Indicator Data'!BH7="No data","x",ROUND(IF('Indicator Data'!BH7&gt;C$37,0,IF('Indicator Data'!BH7&lt;C$36,10,(C$37-'Indicator Data'!BH7)/(C$37-C$36)*10)),1))</f>
        <v>3.7</v>
      </c>
      <c r="D5" s="88">
        <f>IF('Indicator Data'!BI7="No data","x",ROUND(IF('Indicator Data'!BI7&gt;D$37,0,IF('Indicator Data'!BI7&lt;D$36,10,(D$37-'Indicator Data'!BI7)/(D$37-D$36)*10)),1))</f>
        <v>3.8</v>
      </c>
      <c r="E5" s="89">
        <f t="shared" si="1"/>
        <v>3.8</v>
      </c>
      <c r="F5" s="88">
        <f>IF('Indicator Data'!BK7="No data","x",ROUND(IF('Indicator Data'!BK7&gt;F$37,0,IF('Indicator Data'!BK7&lt;F$36,10,(F$37-'Indicator Data'!BK7)/(F$37-F$36)*10)),1))</f>
        <v>2.6</v>
      </c>
      <c r="G5" s="88">
        <f>IF('Indicator Data'!BJ7="No data","x",ROUND(IF('Indicator Data'!BJ7&gt;G$37,0,IF('Indicator Data'!BJ7&lt;G$36,10,(G$37-'Indicator Data'!BJ7)/(G$37-G$36)*10)),1))</f>
        <v>2.5</v>
      </c>
      <c r="H5" s="89">
        <f t="shared" si="2"/>
        <v>2.6</v>
      </c>
      <c r="I5" s="88" t="str">
        <f>IF('Indicator Data'!BL7="No data","x",ROUND(IF('Indicator Data'!BL7&gt;I$37,0,IF('Indicator Data'!BL7&lt;I$36,10,(I$37-'Indicator Data'!BL7)/(I$37-I$36)*10)),1))</f>
        <v>x</v>
      </c>
      <c r="J5" s="168" t="str">
        <f t="shared" si="3"/>
        <v>x</v>
      </c>
      <c r="K5" s="88" t="str">
        <f>IF('Indicator Data'!BM7="No data","x",ROUND(IF('Indicator Data'!BM7&gt;K$37,10,IF('Indicator Data'!BM7&lt;K$36,0,10-(K$37-'Indicator Data'!BM7)/(K$37-K$36)*10)),1))</f>
        <v>x</v>
      </c>
      <c r="L5" s="88" t="str">
        <f>IF('Indicator Data'!BN7="No data","x",ROUND(IF('Indicator Data'!BN7&gt;L$37,10,IF('Indicator Data'!BN7&lt;L$36,0,10-(L$37-'Indicator Data'!BN7)/(L$37-L$36)*10)),1))</f>
        <v>x</v>
      </c>
      <c r="M5" s="88" t="str">
        <f t="shared" si="4"/>
        <v>x</v>
      </c>
      <c r="N5" s="88" t="str">
        <f>IF('Indicator Data'!BO7="No data","x",ROUND(IF('Indicator Data'!BO7&gt;N$37,10,IF('Indicator Data'!BO7&lt;N$36,0,10-(N$37-'Indicator Data'!BO7)/(N$37-N$36)*10)),1))</f>
        <v>x</v>
      </c>
      <c r="O5" s="168" t="str">
        <f t="shared" si="5"/>
        <v>x</v>
      </c>
      <c r="P5" s="90">
        <f t="shared" si="6"/>
        <v>3.2</v>
      </c>
      <c r="Q5" s="88">
        <f>IF(OR('Indicator Data'!BP7=0,'Indicator Data'!BP7="No data"),"x",ROUND(IF('Indicator Data'!BP7&gt;Q$37,0,IF('Indicator Data'!BP7&lt;Q$36,10,(Q$37-'Indicator Data'!BP7)/(Q$37-Q$36)*10)),1))</f>
        <v>4.5999999999999996</v>
      </c>
      <c r="R5" s="88">
        <f>IF('Indicator Data'!BQ7="No data","x",ROUND(IF('Indicator Data'!BQ7&gt;R$37,0,IF('Indicator Data'!BQ7&lt;R$36,10,(R$37-'Indicator Data'!BQ7)/(R$37-R$36)*10)),1))</f>
        <v>2.9</v>
      </c>
      <c r="S5" s="88">
        <f>IF('Indicator Data'!BR7="No data","x",ROUND(IF('Indicator Data'!BR7&gt;S$37,0,IF('Indicator Data'!BR7&lt;S$36,10,(S$37-'Indicator Data'!BR7)/(S$37-S$36)*10)),1))</f>
        <v>4.8</v>
      </c>
      <c r="T5" s="89">
        <f t="shared" si="7"/>
        <v>4.0999999999999996</v>
      </c>
      <c r="U5" s="240">
        <f>IF('Indicator Data'!BS7="No data","x",'Indicator Data'!BS7/'Indicator Data'!CF7*100)</f>
        <v>418.60465116279073</v>
      </c>
      <c r="V5" s="88">
        <f t="shared" si="0"/>
        <v>0</v>
      </c>
      <c r="W5" s="88">
        <f>IF('Indicator Data'!BT7="No data","x",ROUND(IF('Indicator Data'!BT7&gt;W$37,0,IF('Indicator Data'!BT7&lt;W$36,10,(W$37-'Indicator Data'!BT7)/(W$37-W$36)*10)),1))</f>
        <v>1.3</v>
      </c>
      <c r="X5" s="88">
        <f>IF('Indicator Data'!BU7="No data","x",ROUND(IF('Indicator Data'!BU7&gt;X$37,0,IF('Indicator Data'!BU7&lt;X$36,10,(X$37-'Indicator Data'!BU7)/(X$37-X$36)*10)),1))</f>
        <v>0.1</v>
      </c>
      <c r="Y5" s="88">
        <f>IF('Indicator Data'!BV7="No data","x",ROUND(IF('Indicator Data'!BV7&gt;Y$37,0,IF('Indicator Data'!BV7&lt;Y$36,10,(Y$37-'Indicator Data'!BV7)/(Y$37-Y$36)*10)),1))</f>
        <v>0</v>
      </c>
      <c r="Z5" s="88">
        <f>IF('Indicator Data'!BW7="No data","x",ROUND(IF('Indicator Data'!BW7&gt;Z$37,0,IF('Indicator Data'!BW7&lt;Z$36,10,(Z$37-'Indicator Data'!BW7)/(Z$37-Z$36)*10)),1))</f>
        <v>0</v>
      </c>
      <c r="AA5" s="88">
        <f t="shared" si="8"/>
        <v>0</v>
      </c>
      <c r="AB5" s="89">
        <f t="shared" si="9"/>
        <v>0.4</v>
      </c>
      <c r="AC5" s="88">
        <f>IF('Indicator Data'!AH7="No data","x",ROUND(IF('Indicator Data'!AH7&gt;AC$37,0,IF('Indicator Data'!AH7&lt;AC$36,10,(AC$37-'Indicator Data'!AH7)/(AC$37-AC$36)*10)),1))</f>
        <v>5.5</v>
      </c>
      <c r="AD5" s="88">
        <f>IF('Indicator Data'!AI7="No data","x",ROUND(IF('Indicator Data'!AI7&gt;AD$37,0,IF('Indicator Data'!AI7&lt;AD$36,10,(AD$37-'Indicator Data'!AI7)/(AD$37-AD$36)*10)),1))</f>
        <v>2.9</v>
      </c>
      <c r="AE5" s="88">
        <f>IF('Indicator Data'!AJ7="No data","x",ROUND(IF('Indicator Data'!AJ7&gt;AE$37,0,IF('Indicator Data'!AJ7&lt;AE$36,10,(AE$37-'Indicator Data'!AJ7)/(AE$37-AE$36)*10)),1))</f>
        <v>1.4</v>
      </c>
      <c r="AF5" s="88">
        <f t="shared" si="10"/>
        <v>2.15</v>
      </c>
      <c r="AG5" s="88">
        <f>IF('Indicator Data'!AN7="No data","x",ROUND(IF('Indicator Data'!AN7&gt;AG$37,0,IF('Indicator Data'!AN7&lt;AG$36,10,(AG$37-'Indicator Data'!AN7)/(AG$37-AG$36)*10)),1))</f>
        <v>6.2</v>
      </c>
      <c r="AH5" s="88">
        <f>IF('Indicator Data'!AO7="No data","x",ROUND(IF('Indicator Data'!AO7&gt;AH$37,0,IF('Indicator Data'!AO7&lt;AH$36,10,(AH$37-'Indicator Data'!AO7)/(AH$37-AH$36)*10)),1))</f>
        <v>2.9</v>
      </c>
      <c r="AI5" s="88">
        <f>IF('Indicator Data'!AP7="No data","x",ROUND(IF('Indicator Data'!AP7&gt;AI$37,10,IF('Indicator Data'!AP7&lt;AI$36,0,10-(AI$37-'Indicator Data'!AP7)/(AI$37-AI$36)*10)),1))</f>
        <v>5</v>
      </c>
      <c r="AJ5" s="88">
        <f t="shared" si="11"/>
        <v>4.8</v>
      </c>
      <c r="AK5" s="88">
        <f>IF('Indicator Data'!AQ7="No data","x",ROUND(IF('Indicator Data'!AQ7&gt;AK$37,10,IF('Indicator Data'!AQ7&lt;AK$36,0,10-(AK$37-'Indicator Data'!AQ7)/(AK$37-AK$36)*10)),1))</f>
        <v>1.8</v>
      </c>
      <c r="AL5" s="89">
        <f t="shared" si="12"/>
        <v>3.6</v>
      </c>
      <c r="AM5" s="88">
        <f>IF('Indicator Data'!BX7="No data","x",ROUND(IF('Indicator Data'!BX7&gt;AM$37,0,IF('Indicator Data'!BX7&lt;AM$36,10,(AM$37-'Indicator Data'!BX7)/(AM$37-AM$36)*10)),1))</f>
        <v>3.3</v>
      </c>
      <c r="AN5" s="88" t="str">
        <f>IF('Indicator Data'!BY7="No data","x",ROUND(IF('Indicator Data'!BY7&gt;AN$37,0,IF('Indicator Data'!BY7&lt;AN$36,10,(AN$37-'Indicator Data'!BY7)/(AN$37-AN$36)*10)),1))</f>
        <v>x</v>
      </c>
      <c r="AO5" s="88">
        <f t="shared" si="13"/>
        <v>3.3</v>
      </c>
      <c r="AP5" s="88">
        <f>IF('Indicator Data'!BZ7="No data","x",ROUND(IF('Indicator Data'!BZ7&gt;AP$37,0,IF('Indicator Data'!BZ7&lt;AP$36,10,(AP$37-'Indicator Data'!BZ7)/(AP$37-AP$36)*10)),1))</f>
        <v>0</v>
      </c>
      <c r="AQ5" s="88">
        <f t="shared" si="14"/>
        <v>1.7</v>
      </c>
      <c r="AR5" s="88">
        <f>IF('Indicator Data'!CA7="No data","x",ROUND(IF('Indicator Data'!CA7&gt;AR$37,0,IF('Indicator Data'!CA7&lt;AR$36,10,(AR$37-'Indicator Data'!CA7)/(AR$37-AR$36)*10)),1))</f>
        <v>3.2</v>
      </c>
      <c r="AS5" s="88">
        <f>IF('Indicator Data'!CB7="No data","x",ROUND(IF('Indicator Data'!CB7&gt;AS$37,10,IF('Indicator Data'!CB7&lt;AS$36,0,10-(AS$37-'Indicator Data'!CB7)/(AS$37-AS$36)*10)),1))</f>
        <v>5</v>
      </c>
      <c r="AT5" s="88">
        <f t="shared" si="15"/>
        <v>4.0999999999999996</v>
      </c>
      <c r="AU5" s="168">
        <f t="shared" si="16"/>
        <v>2.5</v>
      </c>
      <c r="AV5" s="90">
        <f t="shared" si="17"/>
        <v>2.7</v>
      </c>
      <c r="AW5" s="157"/>
    </row>
    <row r="6" spans="1:49" s="3" customFormat="1" x14ac:dyDescent="0.25">
      <c r="A6" s="119" t="s">
        <v>20</v>
      </c>
      <c r="B6" s="102" t="s">
        <v>19</v>
      </c>
      <c r="C6" s="88">
        <f>IF('Indicator Data'!BH8="No data","x",ROUND(IF('Indicator Data'!BH8&gt;C$37,0,IF('Indicator Data'!BH8&lt;C$36,10,(C$37-'Indicator Data'!BH8)/(C$37-C$36)*10)),1))</f>
        <v>3.3</v>
      </c>
      <c r="D6" s="88" t="str">
        <f>IF('Indicator Data'!BI8="No data","x",ROUND(IF('Indicator Data'!BI8&gt;D$37,0,IF('Indicator Data'!BI8&lt;D$36,10,(D$37-'Indicator Data'!BI8)/(D$37-D$36)*10)),1))</f>
        <v>x</v>
      </c>
      <c r="E6" s="89">
        <f t="shared" si="1"/>
        <v>3.3</v>
      </c>
      <c r="F6" s="88">
        <f>IF('Indicator Data'!BK8="No data","x",ROUND(IF('Indicator Data'!BK8&gt;F$37,0,IF('Indicator Data'!BK8&lt;F$36,10,(F$37-'Indicator Data'!BK8)/(F$37-F$36)*10)),1))</f>
        <v>5.3</v>
      </c>
      <c r="G6" s="88">
        <f>IF('Indicator Data'!BJ8="No data","x",ROUND(IF('Indicator Data'!BJ8&gt;G$37,0,IF('Indicator Data'!BJ8&lt;G$36,10,(G$37-'Indicator Data'!BJ8)/(G$37-G$36)*10)),1))</f>
        <v>5.0999999999999996</v>
      </c>
      <c r="H6" s="89">
        <f t="shared" si="2"/>
        <v>5.2</v>
      </c>
      <c r="I6" s="88" t="str">
        <f>IF('Indicator Data'!BL8="No data","x",ROUND(IF('Indicator Data'!BL8&gt;I$37,0,IF('Indicator Data'!BL8&lt;I$36,10,(I$37-'Indicator Data'!BL8)/(I$37-I$36)*10)),1))</f>
        <v>x</v>
      </c>
      <c r="J6" s="168" t="str">
        <f t="shared" si="3"/>
        <v>x</v>
      </c>
      <c r="K6" s="88" t="str">
        <f>IF('Indicator Data'!BM8="No data","x",ROUND(IF('Indicator Data'!BM8&gt;K$37,10,IF('Indicator Data'!BM8&lt;K$36,0,10-(K$37-'Indicator Data'!BM8)/(K$37-K$36)*10)),1))</f>
        <v>x</v>
      </c>
      <c r="L6" s="88" t="str">
        <f>IF('Indicator Data'!BN8="No data","x",ROUND(IF('Indicator Data'!BN8&gt;L$37,10,IF('Indicator Data'!BN8&lt;L$36,0,10-(L$37-'Indicator Data'!BN8)/(L$37-L$36)*10)),1))</f>
        <v>x</v>
      </c>
      <c r="M6" s="88" t="str">
        <f t="shared" si="4"/>
        <v>x</v>
      </c>
      <c r="N6" s="88">
        <f>IF('Indicator Data'!BO8="No data","x",ROUND(IF('Indicator Data'!BO8&gt;N$37,10,IF('Indicator Data'!BO8&lt;N$36,0,10-(N$37-'Indicator Data'!BO8)/(N$37-N$36)*10)),1))</f>
        <v>1.4</v>
      </c>
      <c r="O6" s="168">
        <f t="shared" si="5"/>
        <v>1.4</v>
      </c>
      <c r="P6" s="90">
        <f t="shared" si="6"/>
        <v>3.5</v>
      </c>
      <c r="Q6" s="88">
        <f>IF(OR('Indicator Data'!BP8=0,'Indicator Data'!BP8="No data"),"x",ROUND(IF('Indicator Data'!BP8&gt;Q$37,0,IF('Indicator Data'!BP8&lt;Q$36,10,(Q$37-'Indicator Data'!BP8)/(Q$37-Q$36)*10)),1))</f>
        <v>0</v>
      </c>
      <c r="R6" s="88">
        <f>IF('Indicator Data'!BQ8="No data","x",ROUND(IF('Indicator Data'!BQ8&gt;R$37,0,IF('Indicator Data'!BQ8&lt;R$36,10,(R$37-'Indicator Data'!BQ8)/(R$37-R$36)*10)),1))</f>
        <v>8.8000000000000007</v>
      </c>
      <c r="S6" s="88">
        <f>IF('Indicator Data'!BR8="No data","x",ROUND(IF('Indicator Data'!BR8&gt;S$37,0,IF('Indicator Data'!BR8&lt;S$36,10,(S$37-'Indicator Data'!BR8)/(S$37-S$36)*10)),1))</f>
        <v>10</v>
      </c>
      <c r="T6" s="89">
        <f t="shared" si="7"/>
        <v>6.3</v>
      </c>
      <c r="U6" s="240">
        <f>IF('Indicator Data'!BS8="No data","x",'Indicator Data'!BS8/'Indicator Data'!CF8*100)</f>
        <v>62.94626080420894</v>
      </c>
      <c r="V6" s="88">
        <f t="shared" si="0"/>
        <v>3.7</v>
      </c>
      <c r="W6" s="88">
        <f>IF('Indicator Data'!BT8="No data","x",ROUND(IF('Indicator Data'!BT8&gt;W$37,0,IF('Indicator Data'!BT8&lt;W$36,10,(W$37-'Indicator Data'!BT8)/(W$37-W$36)*10)),1))</f>
        <v>2.2999999999999998</v>
      </c>
      <c r="X6" s="88">
        <f>IF('Indicator Data'!BU8="No data","x",ROUND(IF('Indicator Data'!BU8&gt;X$37,0,IF('Indicator Data'!BU8&lt;X$36,10,(X$37-'Indicator Data'!BU8)/(X$37-X$36)*10)),1))</f>
        <v>2.6</v>
      </c>
      <c r="Y6" s="88">
        <f>IF('Indicator Data'!BV8="No data","x",ROUND(IF('Indicator Data'!BV8&gt;Y$37,0,IF('Indicator Data'!BV8&lt;Y$36,10,(Y$37-'Indicator Data'!BV8)/(Y$37-Y$36)*10)),1))</f>
        <v>0</v>
      </c>
      <c r="Z6" s="88">
        <f>IF('Indicator Data'!BW8="No data","x",ROUND(IF('Indicator Data'!BW8&gt;Z$37,0,IF('Indicator Data'!BW8&lt;Z$36,10,(Z$37-'Indicator Data'!BW8)/(Z$37-Z$36)*10)),1))</f>
        <v>0</v>
      </c>
      <c r="AA6" s="88">
        <f t="shared" si="8"/>
        <v>0</v>
      </c>
      <c r="AB6" s="89">
        <f t="shared" si="9"/>
        <v>2.2000000000000002</v>
      </c>
      <c r="AC6" s="88">
        <f>IF('Indicator Data'!AH8="No data","x",ROUND(IF('Indicator Data'!AH8&gt;AC$37,0,IF('Indicator Data'!AH8&lt;AC$36,10,(AC$37-'Indicator Data'!AH8)/(AC$37-AC$36)*10)),1))</f>
        <v>0</v>
      </c>
      <c r="AD6" s="88">
        <f>IF('Indicator Data'!AI8="No data","x",ROUND(IF('Indicator Data'!AI8&gt;AD$37,0,IF('Indicator Data'!AI8&lt;AD$36,10,(AD$37-'Indicator Data'!AI8)/(AD$37-AD$36)*10)),1))</f>
        <v>0</v>
      </c>
      <c r="AE6" s="88">
        <f>IF('Indicator Data'!AJ8="No data","x",ROUND(IF('Indicator Data'!AJ8&gt;AE$37,0,IF('Indicator Data'!AJ8&lt;AE$36,10,(AE$37-'Indicator Data'!AJ8)/(AE$37-AE$36)*10)),1))</f>
        <v>0</v>
      </c>
      <c r="AF6" s="88">
        <f t="shared" si="10"/>
        <v>0</v>
      </c>
      <c r="AG6" s="88">
        <f>IF('Indicator Data'!AN8="No data","x",ROUND(IF('Indicator Data'!AN8&gt;AG$37,0,IF('Indicator Data'!AN8&lt;AG$36,10,(AG$37-'Indicator Data'!AN8)/(AG$37-AG$36)*10)),1))</f>
        <v>0.1</v>
      </c>
      <c r="AH6" s="88">
        <f>IF('Indicator Data'!AO8="No data","x",ROUND(IF('Indicator Data'!AO8&gt;AH$37,0,IF('Indicator Data'!AO8&lt;AH$36,10,(AH$37-'Indicator Data'!AO8)/(AH$37-AH$36)*10)),1))</f>
        <v>0</v>
      </c>
      <c r="AI6" s="88">
        <f>IF('Indicator Data'!AP8="No data","x",ROUND(IF('Indicator Data'!AP8&gt;AI$37,10,IF('Indicator Data'!AP8&lt;AI$36,0,10-(AI$37-'Indicator Data'!AP8)/(AI$37-AI$36)*10)),1))</f>
        <v>0.7</v>
      </c>
      <c r="AJ6" s="88">
        <f t="shared" si="11"/>
        <v>0.3</v>
      </c>
      <c r="AK6" s="88">
        <f>IF('Indicator Data'!AQ8="No data","x",ROUND(IF('Indicator Data'!AQ8&gt;AK$37,10,IF('Indicator Data'!AQ8&lt;AK$36,0,10-(AK$37-'Indicator Data'!AQ8)/(AK$37-AK$36)*10)),1))</f>
        <v>2.6</v>
      </c>
      <c r="AL6" s="89">
        <f t="shared" si="12"/>
        <v>0.7</v>
      </c>
      <c r="AM6" s="88">
        <f>IF('Indicator Data'!BX8="No data","x",ROUND(IF('Indicator Data'!BX8&gt;AM$37,0,IF('Indicator Data'!BX8&lt;AM$36,10,(AM$37-'Indicator Data'!BX8)/(AM$37-AM$36)*10)),1))</f>
        <v>1.8</v>
      </c>
      <c r="AN6" s="88">
        <f>IF('Indicator Data'!BY8="No data","x",ROUND(IF('Indicator Data'!BY8&gt;AN$37,0,IF('Indicator Data'!BY8&lt;AN$36,10,(AN$37-'Indicator Data'!BY8)/(AN$37-AN$36)*10)),1))</f>
        <v>1.4</v>
      </c>
      <c r="AO6" s="88">
        <f t="shared" si="13"/>
        <v>1.6</v>
      </c>
      <c r="AP6" s="88">
        <f>IF('Indicator Data'!BZ8="No data","x",ROUND(IF('Indicator Data'!BZ8&gt;AP$37,0,IF('Indicator Data'!BZ8&lt;AP$36,10,(AP$37-'Indicator Data'!BZ8)/(AP$37-AP$36)*10)),1))</f>
        <v>0</v>
      </c>
      <c r="AQ6" s="88">
        <f t="shared" si="14"/>
        <v>0.8</v>
      </c>
      <c r="AR6" s="88">
        <f>IF('Indicator Data'!CA8="No data","x",ROUND(IF('Indicator Data'!CA8&gt;AR$37,0,IF('Indicator Data'!CA8&lt;AR$36,10,(AR$37-'Indicator Data'!CA8)/(AR$37-AR$36)*10)),1))</f>
        <v>0</v>
      </c>
      <c r="AS6" s="88">
        <f>IF('Indicator Data'!CB8="No data","x",ROUND(IF('Indicator Data'!CB8&gt;AS$37,10,IF('Indicator Data'!CB8&lt;AS$36,0,10-(AS$37-'Indicator Data'!CB8)/(AS$37-AS$36)*10)),1))</f>
        <v>0</v>
      </c>
      <c r="AT6" s="88">
        <f t="shared" si="15"/>
        <v>0</v>
      </c>
      <c r="AU6" s="168">
        <f t="shared" si="16"/>
        <v>0.5</v>
      </c>
      <c r="AV6" s="90">
        <f t="shared" si="17"/>
        <v>2.4</v>
      </c>
      <c r="AW6" s="157"/>
    </row>
    <row r="7" spans="1:49" s="3" customFormat="1" x14ac:dyDescent="0.25">
      <c r="A7" s="119" t="s">
        <v>22</v>
      </c>
      <c r="B7" s="102" t="s">
        <v>21</v>
      </c>
      <c r="C7" s="88" t="str">
        <f>IF('Indicator Data'!BH9="No data","x",ROUND(IF('Indicator Data'!BH9&gt;C$37,0,IF('Indicator Data'!BH9&lt;C$36,10,(C$37-'Indicator Data'!BH9)/(C$37-C$36)*10)),1))</f>
        <v>x</v>
      </c>
      <c r="D7" s="88" t="str">
        <f>IF('Indicator Data'!BI9="No data","x",ROUND(IF('Indicator Data'!BI9&gt;D$37,0,IF('Indicator Data'!BI9&lt;D$36,10,(D$37-'Indicator Data'!BI9)/(D$37-D$36)*10)),1))</f>
        <v>x</v>
      </c>
      <c r="E7" s="89" t="str">
        <f t="shared" si="1"/>
        <v>x</v>
      </c>
      <c r="F7" s="88">
        <f>IF('Indicator Data'!BK9="No data","x",ROUND(IF('Indicator Data'!BK9&gt;F$37,0,IF('Indicator Data'!BK9&lt;F$36,10,(F$37-'Indicator Data'!BK9)/(F$37-F$36)*10)),1))</f>
        <v>4.2</v>
      </c>
      <c r="G7" s="88">
        <f>IF('Indicator Data'!BJ9="No data","x",ROUND(IF('Indicator Data'!BJ9&gt;G$37,0,IF('Indicator Data'!BJ9&lt;G$36,10,(G$37-'Indicator Data'!BJ9)/(G$37-G$36)*10)),1))</f>
        <v>4.9000000000000004</v>
      </c>
      <c r="H7" s="89">
        <f t="shared" si="2"/>
        <v>4.5999999999999996</v>
      </c>
      <c r="I7" s="88" t="str">
        <f>IF('Indicator Data'!BL9="No data","x",ROUND(IF('Indicator Data'!BL9&gt;I$37,0,IF('Indicator Data'!BL9&lt;I$36,10,(I$37-'Indicator Data'!BL9)/(I$37-I$36)*10)),1))</f>
        <v>x</v>
      </c>
      <c r="J7" s="168" t="str">
        <f t="shared" si="3"/>
        <v>x</v>
      </c>
      <c r="K7" s="88" t="str">
        <f>IF('Indicator Data'!BM9="No data","x",ROUND(IF('Indicator Data'!BM9&gt;K$37,10,IF('Indicator Data'!BM9&lt;K$36,0,10-(K$37-'Indicator Data'!BM9)/(K$37-K$36)*10)),1))</f>
        <v>x</v>
      </c>
      <c r="L7" s="88">
        <f>IF('Indicator Data'!BN9="No data","x",ROUND(IF('Indicator Data'!BN9&gt;L$37,10,IF('Indicator Data'!BN9&lt;L$36,0,10-(L$37-'Indicator Data'!BN9)/(L$37-L$36)*10)),1))</f>
        <v>1</v>
      </c>
      <c r="M7" s="88">
        <f t="shared" si="4"/>
        <v>1</v>
      </c>
      <c r="N7" s="88" t="str">
        <f>IF('Indicator Data'!BO9="No data","x",ROUND(IF('Indicator Data'!BO9&gt;N$37,10,IF('Indicator Data'!BO9&lt;N$36,0,10-(N$37-'Indicator Data'!BO9)/(N$37-N$36)*10)),1))</f>
        <v>x</v>
      </c>
      <c r="O7" s="168">
        <f t="shared" si="5"/>
        <v>1</v>
      </c>
      <c r="P7" s="90">
        <f t="shared" si="6"/>
        <v>3</v>
      </c>
      <c r="Q7" s="88">
        <f>IF(OR('Indicator Data'!BP9=0,'Indicator Data'!BP9="No data"),"x",ROUND(IF('Indicator Data'!BP9&gt;Q$37,0,IF('Indicator Data'!BP9&lt;Q$36,10,(Q$37-'Indicator Data'!BP9)/(Q$37-Q$36)*10)),1))</f>
        <v>3.7</v>
      </c>
      <c r="R7" s="88">
        <f>IF('Indicator Data'!BQ9="No data","x",ROUND(IF('Indicator Data'!BQ9&gt;R$37,0,IF('Indicator Data'!BQ9&lt;R$36,10,(R$37-'Indicator Data'!BQ9)/(R$37-R$36)*10)),1))</f>
        <v>4.5999999999999996</v>
      </c>
      <c r="S7" s="88">
        <f>IF('Indicator Data'!BR9="No data","x",ROUND(IF('Indicator Data'!BR9&gt;S$37,0,IF('Indicator Data'!BR9&lt;S$36,10,(S$37-'Indicator Data'!BR9)/(S$37-S$36)*10)),1))</f>
        <v>3</v>
      </c>
      <c r="T7" s="89">
        <f t="shared" si="7"/>
        <v>3.8</v>
      </c>
      <c r="U7" s="240">
        <f>IF('Indicator Data'!BS9="No data","x",'Indicator Data'!BS9/'Indicator Data'!CF9*100)</f>
        <v>133.33333333333331</v>
      </c>
      <c r="V7" s="88">
        <f t="shared" si="0"/>
        <v>0</v>
      </c>
      <c r="W7" s="88">
        <f>IF('Indicator Data'!BT9="No data","x",ROUND(IF('Indicator Data'!BT9&gt;W$37,0,IF('Indicator Data'!BT9&lt;W$36,10,(W$37-'Indicator Data'!BT9)/(W$37-W$36)*10)),1))</f>
        <v>6.3</v>
      </c>
      <c r="X7" s="88">
        <f>IF('Indicator Data'!BU9="No data","x",ROUND(IF('Indicator Data'!BU9&gt;X$37,0,IF('Indicator Data'!BU9&lt;X$36,10,(X$37-'Indicator Data'!BU9)/(X$37-X$36)*10)),1))</f>
        <v>2.8</v>
      </c>
      <c r="Y7" s="88">
        <f>IF('Indicator Data'!BV9="No data","x",ROUND(IF('Indicator Data'!BV9&gt;Y$37,0,IF('Indicator Data'!BV9&lt;Y$36,10,(Y$37-'Indicator Data'!BV9)/(Y$37-Y$36)*10)),1))</f>
        <v>0</v>
      </c>
      <c r="Z7" s="88">
        <f>IF('Indicator Data'!BW9="No data","x",ROUND(IF('Indicator Data'!BW9&gt;Z$37,0,IF('Indicator Data'!BW9&lt;Z$36,10,(Z$37-'Indicator Data'!BW9)/(Z$37-Z$36)*10)),1))</f>
        <v>0</v>
      </c>
      <c r="AA7" s="88">
        <f t="shared" si="8"/>
        <v>0</v>
      </c>
      <c r="AB7" s="89">
        <f t="shared" si="9"/>
        <v>2.2999999999999998</v>
      </c>
      <c r="AC7" s="88">
        <f>IF('Indicator Data'!AH9="No data","x",ROUND(IF('Indicator Data'!AH9&gt;AC$37,0,IF('Indicator Data'!AH9&lt;AC$36,10,(AC$37-'Indicator Data'!AH9)/(AC$37-AC$36)*10)),1))</f>
        <v>5.6</v>
      </c>
      <c r="AD7" s="88">
        <f>IF('Indicator Data'!AI9="No data","x",ROUND(IF('Indicator Data'!AI9&gt;AD$37,0,IF('Indicator Data'!AI9&lt;AD$36,10,(AD$37-'Indicator Data'!AI9)/(AD$37-AD$36)*10)),1))</f>
        <v>3.6</v>
      </c>
      <c r="AE7" s="88">
        <f>IF('Indicator Data'!AJ9="No data","x",ROUND(IF('Indicator Data'!AJ9&gt;AE$37,0,IF('Indicator Data'!AJ9&lt;AE$36,10,(AE$37-'Indicator Data'!AJ9)/(AE$37-AE$36)*10)),1))</f>
        <v>0.7</v>
      </c>
      <c r="AF7" s="88">
        <f t="shared" si="10"/>
        <v>2.15</v>
      </c>
      <c r="AG7" s="88">
        <f>IF('Indicator Data'!AN9="No data","x",ROUND(IF('Indicator Data'!AN9&gt;AG$37,0,IF('Indicator Data'!AN9&lt;AG$36,10,(AG$37-'Indicator Data'!AN9)/(AG$37-AG$36)*10)),1))</f>
        <v>8</v>
      </c>
      <c r="AH7" s="88">
        <f>IF('Indicator Data'!AO9="No data","x",ROUND(IF('Indicator Data'!AO9&gt;AH$37,0,IF('Indicator Data'!AO9&lt;AH$36,10,(AH$37-'Indicator Data'!AO9)/(AH$37-AH$36)*10)),1))</f>
        <v>4.9000000000000004</v>
      </c>
      <c r="AI7" s="88">
        <f>IF('Indicator Data'!AP9="No data","x",ROUND(IF('Indicator Data'!AP9&gt;AI$37,10,IF('Indicator Data'!AP9&lt;AI$36,0,10-(AI$37-'Indicator Data'!AP9)/(AI$37-AI$36)*10)),1))</f>
        <v>4.7</v>
      </c>
      <c r="AJ7" s="88">
        <f t="shared" si="11"/>
        <v>6.1</v>
      </c>
      <c r="AK7" s="88" t="str">
        <f>IF('Indicator Data'!AQ9="No data","x",ROUND(IF('Indicator Data'!AQ9&gt;AK$37,10,IF('Indicator Data'!AQ9&lt;AK$36,0,10-(AK$37-'Indicator Data'!AQ9)/(AK$37-AK$36)*10)),1))</f>
        <v>x</v>
      </c>
      <c r="AL7" s="89">
        <f t="shared" si="12"/>
        <v>4.5999999999999996</v>
      </c>
      <c r="AM7" s="88">
        <f>IF('Indicator Data'!BX9="No data","x",ROUND(IF('Indicator Data'!BX9&gt;AM$37,0,IF('Indicator Data'!BX9&lt;AM$36,10,(AM$37-'Indicator Data'!BX9)/(AM$37-AM$36)*10)),1))</f>
        <v>7.5</v>
      </c>
      <c r="AN7" s="88">
        <f>IF('Indicator Data'!BY9="No data","x",ROUND(IF('Indicator Data'!BY9&gt;AN$37,0,IF('Indicator Data'!BY9&lt;AN$36,10,(AN$37-'Indicator Data'!BY9)/(AN$37-AN$36)*10)),1))</f>
        <v>2.1</v>
      </c>
      <c r="AO7" s="88">
        <f t="shared" si="13"/>
        <v>4.8</v>
      </c>
      <c r="AP7" s="88" t="str">
        <f>IF('Indicator Data'!BZ9="No data","x",ROUND(IF('Indicator Data'!BZ9&gt;AP$37,0,IF('Indicator Data'!BZ9&lt;AP$36,10,(AP$37-'Indicator Data'!BZ9)/(AP$37-AP$36)*10)),1))</f>
        <v>x</v>
      </c>
      <c r="AQ7" s="88">
        <f t="shared" si="14"/>
        <v>4.8</v>
      </c>
      <c r="AR7" s="88">
        <f>IF('Indicator Data'!CA9="No data","x",ROUND(IF('Indicator Data'!CA9&gt;AR$37,0,IF('Indicator Data'!CA9&lt;AR$36,10,(AR$37-'Indicator Data'!CA9)/(AR$37-AR$36)*10)),1))</f>
        <v>4</v>
      </c>
      <c r="AS7" s="88">
        <f>IF('Indicator Data'!CB9="No data","x",ROUND(IF('Indicator Data'!CB9&gt;AS$37,10,IF('Indicator Data'!CB9&lt;AS$36,0,10-(AS$37-'Indicator Data'!CB9)/(AS$37-AS$36)*10)),1))</f>
        <v>1.7</v>
      </c>
      <c r="AT7" s="88">
        <f t="shared" si="15"/>
        <v>2.9</v>
      </c>
      <c r="AU7" s="168">
        <f t="shared" si="16"/>
        <v>4.2</v>
      </c>
      <c r="AV7" s="90">
        <f t="shared" si="17"/>
        <v>3.7</v>
      </c>
      <c r="AW7" s="157"/>
    </row>
    <row r="8" spans="1:49" s="3" customFormat="1" x14ac:dyDescent="0.25">
      <c r="A8" s="119" t="s">
        <v>24</v>
      </c>
      <c r="B8" s="102" t="s">
        <v>23</v>
      </c>
      <c r="C8" s="88">
        <f>IF('Indicator Data'!BH10="No data","x",ROUND(IF('Indicator Data'!BH10&gt;C$37,0,IF('Indicator Data'!BH10&lt;C$36,10,(C$37-'Indicator Data'!BH10)/(C$37-C$36)*10)),1))</f>
        <v>6.1</v>
      </c>
      <c r="D8" s="88">
        <f>IF('Indicator Data'!BI10="No data","x",ROUND(IF('Indicator Data'!BI10&gt;D$37,0,IF('Indicator Data'!BI10&lt;D$36,10,(D$37-'Indicator Data'!BI10)/(D$37-D$36)*10)),1))</f>
        <v>6.5</v>
      </c>
      <c r="E8" s="89">
        <f t="shared" si="1"/>
        <v>6.3</v>
      </c>
      <c r="F8" s="88">
        <f>IF('Indicator Data'!BK10="No data","x",ROUND(IF('Indicator Data'!BK10&gt;F$37,0,IF('Indicator Data'!BK10&lt;F$36,10,(F$37-'Indicator Data'!BK10)/(F$37-F$36)*10)),1))</f>
        <v>6.7</v>
      </c>
      <c r="G8" s="88">
        <f>IF('Indicator Data'!BJ10="No data","x",ROUND(IF('Indicator Data'!BJ10&gt;G$37,0,IF('Indicator Data'!BJ10&lt;G$36,10,(G$37-'Indicator Data'!BJ10)/(G$37-G$36)*10)),1))</f>
        <v>5.9</v>
      </c>
      <c r="H8" s="89">
        <f t="shared" si="2"/>
        <v>6.3</v>
      </c>
      <c r="I8" s="88">
        <f>IF('Indicator Data'!BL10="No data","x",ROUND(IF('Indicator Data'!BL10&gt;I$37,0,IF('Indicator Data'!BL10&lt;I$36,10,(I$37-'Indicator Data'!BL10)/(I$37-I$36)*10)),1))</f>
        <v>9.6999999999999993</v>
      </c>
      <c r="J8" s="168">
        <f t="shared" si="3"/>
        <v>9.6999999999999993</v>
      </c>
      <c r="K8" s="88">
        <f>IF('Indicator Data'!BM10="No data","x",ROUND(IF('Indicator Data'!BM10&gt;K$37,10,IF('Indicator Data'!BM10&lt;K$36,0,10-(K$37-'Indicator Data'!BM10)/(K$37-K$36)*10)),1))</f>
        <v>8.1</v>
      </c>
      <c r="L8" s="88">
        <f>IF('Indicator Data'!BN10="No data","x",ROUND(IF('Indicator Data'!BN10&gt;L$37,10,IF('Indicator Data'!BN10&lt;L$36,0,10-(L$37-'Indicator Data'!BN10)/(L$37-L$36)*10)),1))</f>
        <v>5.5</v>
      </c>
      <c r="M8" s="88">
        <f t="shared" si="4"/>
        <v>6.8</v>
      </c>
      <c r="N8" s="88">
        <f>IF('Indicator Data'!BO10="No data","x",ROUND(IF('Indicator Data'!BO10&gt;N$37,10,IF('Indicator Data'!BO10&lt;N$36,0,10-(N$37-'Indicator Data'!BO10)/(N$37-N$36)*10)),1))</f>
        <v>5.7</v>
      </c>
      <c r="O8" s="168">
        <f t="shared" si="5"/>
        <v>6.1</v>
      </c>
      <c r="P8" s="90">
        <f t="shared" si="6"/>
        <v>7.5</v>
      </c>
      <c r="Q8" s="88">
        <f>IF(OR('Indicator Data'!BP10=0,'Indicator Data'!BP10="No data"),"x",ROUND(IF('Indicator Data'!BP10&gt;Q$37,0,IF('Indicator Data'!BP10&lt;Q$36,10,(Q$37-'Indicator Data'!BP10)/(Q$37-Q$36)*10)),1))</f>
        <v>1</v>
      </c>
      <c r="R8" s="88">
        <f>IF('Indicator Data'!BQ10="No data","x",ROUND(IF('Indicator Data'!BQ10&gt;R$37,0,IF('Indicator Data'!BQ10&lt;R$36,10,(R$37-'Indicator Data'!BQ10)/(R$37-R$36)*10)),1))</f>
        <v>6.3</v>
      </c>
      <c r="S8" s="88">
        <f>IF('Indicator Data'!BR10="No data","x",ROUND(IF('Indicator Data'!BR10&gt;S$37,0,IF('Indicator Data'!BR10&lt;S$36,10,(S$37-'Indicator Data'!BR10)/(S$37-S$36)*10)),1))</f>
        <v>7.4</v>
      </c>
      <c r="T8" s="89">
        <f t="shared" si="7"/>
        <v>4.9000000000000004</v>
      </c>
      <c r="U8" s="240">
        <f>IF('Indicator Data'!BS10="No data","x",'Indicator Data'!BS10/'Indicator Data'!CF10*100)</f>
        <v>60.016556291390735</v>
      </c>
      <c r="V8" s="88">
        <f t="shared" si="0"/>
        <v>4</v>
      </c>
      <c r="W8" s="88">
        <f>IF('Indicator Data'!BT10="No data","x",ROUND(IF('Indicator Data'!BT10&gt;W$37,0,IF('Indicator Data'!BT10&lt;W$36,10,(W$37-'Indicator Data'!BT10)/(W$37-W$36)*10)),1))</f>
        <v>5.3</v>
      </c>
      <c r="X8" s="88">
        <f>IF('Indicator Data'!BU10="No data","x",ROUND(IF('Indicator Data'!BU10&gt;X$37,0,IF('Indicator Data'!BU10&lt;X$36,10,(X$37-'Indicator Data'!BU10)/(X$37-X$36)*10)),1))</f>
        <v>7.6</v>
      </c>
      <c r="Y8" s="88">
        <f>IF('Indicator Data'!BV10="No data","x",ROUND(IF('Indicator Data'!BV10&gt;Y$37,0,IF('Indicator Data'!BV10&lt;Y$36,10,(Y$37-'Indicator Data'!BV10)/(Y$37-Y$36)*10)),1))</f>
        <v>10</v>
      </c>
      <c r="Z8" s="88">
        <f>IF('Indicator Data'!BW10="No data","x",ROUND(IF('Indicator Data'!BW10&gt;Z$37,0,IF('Indicator Data'!BW10&lt;Z$36,10,(Z$37-'Indicator Data'!BW10)/(Z$37-Z$36)*10)),1))</f>
        <v>10</v>
      </c>
      <c r="AA8" s="88">
        <f t="shared" si="8"/>
        <v>10</v>
      </c>
      <c r="AB8" s="89">
        <f t="shared" si="9"/>
        <v>6.7</v>
      </c>
      <c r="AC8" s="88">
        <f>IF('Indicator Data'!AH10="No data","x",ROUND(IF('Indicator Data'!AH10&gt;AC$37,0,IF('Indicator Data'!AH10&lt;AC$36,10,(AC$37-'Indicator Data'!AH10)/(AC$37-AC$36)*10)),1))</f>
        <v>6.2</v>
      </c>
      <c r="AD8" s="88">
        <f>IF('Indicator Data'!AI10="No data","x",ROUND(IF('Indicator Data'!AI10&gt;AD$37,0,IF('Indicator Data'!AI10&lt;AD$36,10,(AD$37-'Indicator Data'!AI10)/(AD$37-AD$36)*10)),1))</f>
        <v>7.9</v>
      </c>
      <c r="AE8" s="88">
        <f>IF('Indicator Data'!AJ10="No data","x",ROUND(IF('Indicator Data'!AJ10&gt;AE$37,0,IF('Indicator Data'!AJ10&lt;AE$36,10,(AE$37-'Indicator Data'!AJ10)/(AE$37-AE$36)*10)),1))</f>
        <v>10</v>
      </c>
      <c r="AF8" s="88">
        <f t="shared" si="10"/>
        <v>8.9499999999999993</v>
      </c>
      <c r="AG8" s="88">
        <f>IF('Indicator Data'!AN10="No data","x",ROUND(IF('Indicator Data'!AN10&gt;AG$37,0,IF('Indicator Data'!AN10&lt;AG$36,10,(AG$37-'Indicator Data'!AN10)/(AG$37-AG$36)*10)),1))</f>
        <v>8</v>
      </c>
      <c r="AH8" s="88">
        <f>IF('Indicator Data'!AO10="No data","x",ROUND(IF('Indicator Data'!AO10&gt;AH$37,0,IF('Indicator Data'!AO10&lt;AH$36,10,(AH$37-'Indicator Data'!AO10)/(AH$37-AH$36)*10)),1))</f>
        <v>6.9</v>
      </c>
      <c r="AI8" s="88">
        <f>IF('Indicator Data'!AP10="No data","x",ROUND(IF('Indicator Data'!AP10&gt;AI$37,10,IF('Indicator Data'!AP10&lt;AI$36,0,10-(AI$37-'Indicator Data'!AP10)/(AI$37-AI$36)*10)),1))</f>
        <v>3.5</v>
      </c>
      <c r="AJ8" s="88">
        <f t="shared" si="11"/>
        <v>6.5</v>
      </c>
      <c r="AK8" s="88">
        <f>IF('Indicator Data'!AQ10="No data","x",ROUND(IF('Indicator Data'!AQ10&gt;AK$37,10,IF('Indicator Data'!AQ10&lt;AK$36,0,10-(AK$37-'Indicator Data'!AQ10)/(AK$37-AK$36)*10)),1))</f>
        <v>6.1</v>
      </c>
      <c r="AL8" s="89">
        <f t="shared" si="12"/>
        <v>6.9</v>
      </c>
      <c r="AM8" s="88">
        <f>IF('Indicator Data'!BX10="No data","x",ROUND(IF('Indicator Data'!BX10&gt;AM$37,0,IF('Indicator Data'!BX10&lt;AM$36,10,(AM$37-'Indicator Data'!BX10)/(AM$37-AM$36)*10)),1))</f>
        <v>10</v>
      </c>
      <c r="AN8" s="88">
        <f>IF('Indicator Data'!BY10="No data","x",ROUND(IF('Indicator Data'!BY10&gt;AN$37,0,IF('Indicator Data'!BY10&lt;AN$36,10,(AN$37-'Indicator Data'!BY10)/(AN$37-AN$36)*10)),1))</f>
        <v>6.4</v>
      </c>
      <c r="AO8" s="88">
        <f t="shared" si="13"/>
        <v>8.1999999999999993</v>
      </c>
      <c r="AP8" s="88">
        <f>IF('Indicator Data'!BZ10="No data","x",ROUND(IF('Indicator Data'!BZ10&gt;AP$37,0,IF('Indicator Data'!BZ10&lt;AP$36,10,(AP$37-'Indicator Data'!BZ10)/(AP$37-AP$36)*10)),1))</f>
        <v>5.3</v>
      </c>
      <c r="AQ8" s="88">
        <f t="shared" si="14"/>
        <v>6.8</v>
      </c>
      <c r="AR8" s="88">
        <f>IF('Indicator Data'!CA10="No data","x",ROUND(IF('Indicator Data'!CA10&gt;AR$37,0,IF('Indicator Data'!CA10&lt;AR$36,10,(AR$37-'Indicator Data'!CA10)/(AR$37-AR$36)*10)),1))</f>
        <v>9</v>
      </c>
      <c r="AS8" s="88">
        <f>IF('Indicator Data'!CB10="No data","x",ROUND(IF('Indicator Data'!CB10&gt;AS$37,10,IF('Indicator Data'!CB10&lt;AS$36,0,10-(AS$37-'Indicator Data'!CB10)/(AS$37-AS$36)*10)),1))</f>
        <v>6.6</v>
      </c>
      <c r="AT8" s="88">
        <f t="shared" si="15"/>
        <v>7.8</v>
      </c>
      <c r="AU8" s="168">
        <f t="shared" si="16"/>
        <v>7.1</v>
      </c>
      <c r="AV8" s="90">
        <f t="shared" si="17"/>
        <v>6.4</v>
      </c>
      <c r="AW8" s="157"/>
    </row>
    <row r="9" spans="1:49" s="3" customFormat="1" x14ac:dyDescent="0.25">
      <c r="A9" s="119" t="s">
        <v>30</v>
      </c>
      <c r="B9" s="102" t="s">
        <v>29</v>
      </c>
      <c r="C9" s="88">
        <f>IF('Indicator Data'!BH11="No data","x",ROUND(IF('Indicator Data'!BH11&gt;C$37,0,IF('Indicator Data'!BH11&lt;C$36,10,(C$37-'Indicator Data'!BH11)/(C$37-C$36)*10)),1))</f>
        <v>6.2</v>
      </c>
      <c r="D9" s="88" t="str">
        <f>IF('Indicator Data'!BI11="No data","x",ROUND(IF('Indicator Data'!BI11&gt;D$37,0,IF('Indicator Data'!BI11&lt;D$36,10,(D$37-'Indicator Data'!BI11)/(D$37-D$36)*10)),1))</f>
        <v>x</v>
      </c>
      <c r="E9" s="89">
        <f t="shared" si="1"/>
        <v>6.2</v>
      </c>
      <c r="F9" s="88" t="str">
        <f>IF('Indicator Data'!BK11="No data","x",ROUND(IF('Indicator Data'!BK11&gt;F$37,0,IF('Indicator Data'!BK11&lt;F$36,10,(F$37-'Indicator Data'!BK11)/(F$37-F$36)*10)),1))</f>
        <v>x</v>
      </c>
      <c r="G9" s="88">
        <f>IF('Indicator Data'!BJ11="No data","x",ROUND(IF('Indicator Data'!BJ11&gt;G$37,0,IF('Indicator Data'!BJ11&lt;G$36,10,(G$37-'Indicator Data'!BJ11)/(G$37-G$36)*10)),1))</f>
        <v>5.2</v>
      </c>
      <c r="H9" s="89">
        <f t="shared" si="2"/>
        <v>5.2</v>
      </c>
      <c r="I9" s="88" t="str">
        <f>IF('Indicator Data'!BL11="No data","x",ROUND(IF('Indicator Data'!BL11&gt;I$37,0,IF('Indicator Data'!BL11&lt;I$36,10,(I$37-'Indicator Data'!BL11)/(I$37-I$36)*10)),1))</f>
        <v>x</v>
      </c>
      <c r="J9" s="168" t="str">
        <f t="shared" si="3"/>
        <v>x</v>
      </c>
      <c r="K9" s="88" t="str">
        <f>IF('Indicator Data'!BM11="No data","x",ROUND(IF('Indicator Data'!BM11&gt;K$37,10,IF('Indicator Data'!BM11&lt;K$36,0,10-(K$37-'Indicator Data'!BM11)/(K$37-K$36)*10)),1))</f>
        <v>x</v>
      </c>
      <c r="L9" s="88">
        <f>IF('Indicator Data'!BN11="No data","x",ROUND(IF('Indicator Data'!BN11&gt;L$37,10,IF('Indicator Data'!BN11&lt;L$36,0,10-(L$37-'Indicator Data'!BN11)/(L$37-L$36)*10)),1))</f>
        <v>1.4</v>
      </c>
      <c r="M9" s="88">
        <f t="shared" si="4"/>
        <v>1.4</v>
      </c>
      <c r="N9" s="88" t="str">
        <f>IF('Indicator Data'!BO11="No data","x",ROUND(IF('Indicator Data'!BO11&gt;N$37,10,IF('Indicator Data'!BO11&lt;N$36,0,10-(N$37-'Indicator Data'!BO11)/(N$37-N$36)*10)),1))</f>
        <v>x</v>
      </c>
      <c r="O9" s="168">
        <f t="shared" si="5"/>
        <v>1.4</v>
      </c>
      <c r="P9" s="90">
        <f t="shared" si="6"/>
        <v>4.5999999999999996</v>
      </c>
      <c r="Q9" s="88">
        <f>IF(OR('Indicator Data'!BP11=0,'Indicator Data'!BP11="No data"),"x",ROUND(IF('Indicator Data'!BP11&gt;Q$37,0,IF('Indicator Data'!BP11&lt;Q$36,10,(Q$37-'Indicator Data'!BP11)/(Q$37-Q$36)*10)),1))</f>
        <v>4.5999999999999996</v>
      </c>
      <c r="R9" s="88">
        <f>IF('Indicator Data'!BQ11="No data","x",ROUND(IF('Indicator Data'!BQ11&gt;R$37,0,IF('Indicator Data'!BQ11&lt;R$36,10,(R$37-'Indicator Data'!BQ11)/(R$37-R$36)*10)),1))</f>
        <v>7.8</v>
      </c>
      <c r="S9" s="88">
        <f>IF('Indicator Data'!BR11="No data","x",ROUND(IF('Indicator Data'!BR11&gt;S$37,0,IF('Indicator Data'!BR11&lt;S$36,10,(S$37-'Indicator Data'!BR11)/(S$37-S$36)*10)),1))</f>
        <v>3</v>
      </c>
      <c r="T9" s="89">
        <f t="shared" si="7"/>
        <v>5.0999999999999996</v>
      </c>
      <c r="U9" s="240">
        <f>IF('Indicator Data'!BS11="No data","x",'Indicator Data'!BS11/'Indicator Data'!CF11*100)</f>
        <v>232.35294117647061</v>
      </c>
      <c r="V9" s="88">
        <f t="shared" si="0"/>
        <v>0</v>
      </c>
      <c r="W9" s="88">
        <f>IF('Indicator Data'!BT11="No data","x",ROUND(IF('Indicator Data'!BT11&gt;W$37,0,IF('Indicator Data'!BT11&lt;W$36,10,(W$37-'Indicator Data'!BT11)/(W$37-W$36)*10)),1))</f>
        <v>0.7</v>
      </c>
      <c r="X9" s="88">
        <f>IF('Indicator Data'!BU11="No data","x",ROUND(IF('Indicator Data'!BU11&gt;X$37,0,IF('Indicator Data'!BU11&lt;X$36,10,(X$37-'Indicator Data'!BU11)/(X$37-X$36)*10)),1))</f>
        <v>1.7</v>
      </c>
      <c r="Y9" s="88">
        <f>IF('Indicator Data'!BV11="No data","x",ROUND(IF('Indicator Data'!BV11&gt;Y$37,0,IF('Indicator Data'!BV11&lt;Y$36,10,(Y$37-'Indicator Data'!BV11)/(Y$37-Y$36)*10)),1))</f>
        <v>0</v>
      </c>
      <c r="Z9" s="88">
        <f>IF('Indicator Data'!BW11="No data","x",ROUND(IF('Indicator Data'!BW11&gt;Z$37,0,IF('Indicator Data'!BW11&lt;Z$36,10,(Z$37-'Indicator Data'!BW11)/(Z$37-Z$36)*10)),1))</f>
        <v>0</v>
      </c>
      <c r="AA9" s="88">
        <f t="shared" si="8"/>
        <v>0</v>
      </c>
      <c r="AB9" s="89">
        <f t="shared" si="9"/>
        <v>0.6</v>
      </c>
      <c r="AC9" s="88" t="str">
        <f>IF('Indicator Data'!AH11="No data","x",ROUND(IF('Indicator Data'!AH11&gt;AC$37,0,IF('Indicator Data'!AH11&lt;AC$36,10,(AC$37-'Indicator Data'!AH11)/(AC$37-AC$36)*10)),1))</f>
        <v>x</v>
      </c>
      <c r="AD9" s="88">
        <f>IF('Indicator Data'!AI11="No data","x",ROUND(IF('Indicator Data'!AI11&gt;AD$37,0,IF('Indicator Data'!AI11&lt;AD$36,10,(AD$37-'Indicator Data'!AI11)/(AD$37-AD$36)*10)),1))</f>
        <v>3.6</v>
      </c>
      <c r="AE9" s="88">
        <f>IF('Indicator Data'!AJ11="No data","x",ROUND(IF('Indicator Data'!AJ11&gt;AE$37,0,IF('Indicator Data'!AJ11&lt;AE$36,10,(AE$37-'Indicator Data'!AJ11)/(AE$37-AE$36)*10)),1))</f>
        <v>5</v>
      </c>
      <c r="AF9" s="88">
        <f t="shared" si="10"/>
        <v>4.3</v>
      </c>
      <c r="AG9" s="88">
        <f>IF('Indicator Data'!AN11="No data","x",ROUND(IF('Indicator Data'!AN11&gt;AG$37,0,IF('Indicator Data'!AN11&lt;AG$36,10,(AG$37-'Indicator Data'!AN11)/(AG$37-AG$36)*10)),1))</f>
        <v>7.4</v>
      </c>
      <c r="AH9" s="88">
        <f>IF('Indicator Data'!AO11="No data","x",ROUND(IF('Indicator Data'!AO11&gt;AH$37,0,IF('Indicator Data'!AO11&lt;AH$36,10,(AH$37-'Indicator Data'!AO11)/(AH$37-AH$36)*10)),1))</f>
        <v>7.1</v>
      </c>
      <c r="AI9" s="88">
        <f>IF('Indicator Data'!AP11="No data","x",ROUND(IF('Indicator Data'!AP11&gt;AI$37,10,IF('Indicator Data'!AP11&lt;AI$36,0,10-(AI$37-'Indicator Data'!AP11)/(AI$37-AI$36)*10)),1))</f>
        <v>8.5</v>
      </c>
      <c r="AJ9" s="88">
        <f t="shared" si="11"/>
        <v>7.7</v>
      </c>
      <c r="AK9" s="88">
        <f>IF('Indicator Data'!AQ11="No data","x",ROUND(IF('Indicator Data'!AQ11&gt;AK$37,10,IF('Indicator Data'!AQ11&lt;AK$36,0,10-(AK$37-'Indicator Data'!AQ11)/(AK$37-AK$36)*10)),1))</f>
        <v>1.8</v>
      </c>
      <c r="AL9" s="89">
        <f t="shared" si="12"/>
        <v>4.5999999999999996</v>
      </c>
      <c r="AM9" s="88" t="str">
        <f>IF('Indicator Data'!BX11="No data","x",ROUND(IF('Indicator Data'!BX11&gt;AM$37,0,IF('Indicator Data'!BX11&lt;AM$36,10,(AM$37-'Indicator Data'!BX11)/(AM$37-AM$36)*10)),1))</f>
        <v>x</v>
      </c>
      <c r="AN9" s="88">
        <f>IF('Indicator Data'!BY11="No data","x",ROUND(IF('Indicator Data'!BY11&gt;AN$37,0,IF('Indicator Data'!BY11&lt;AN$36,10,(AN$37-'Indicator Data'!BY11)/(AN$37-AN$36)*10)),1))</f>
        <v>3.2</v>
      </c>
      <c r="AO9" s="88">
        <f t="shared" si="13"/>
        <v>3.2</v>
      </c>
      <c r="AP9" s="88" t="str">
        <f>IF('Indicator Data'!BZ11="No data","x",ROUND(IF('Indicator Data'!BZ11&gt;AP$37,0,IF('Indicator Data'!BZ11&lt;AP$36,10,(AP$37-'Indicator Data'!BZ11)/(AP$37-AP$36)*10)),1))</f>
        <v>x</v>
      </c>
      <c r="AQ9" s="88">
        <f t="shared" si="14"/>
        <v>3.2</v>
      </c>
      <c r="AR9" s="88">
        <f>IF('Indicator Data'!CA11="No data","x",ROUND(IF('Indicator Data'!CA11&gt;AR$37,0,IF('Indicator Data'!CA11&lt;AR$36,10,(AR$37-'Indicator Data'!CA11)/(AR$37-AR$36)*10)),1))</f>
        <v>6.5</v>
      </c>
      <c r="AS9" s="88">
        <f>IF('Indicator Data'!CB11="No data","x",ROUND(IF('Indicator Data'!CB11&gt;AS$37,10,IF('Indicator Data'!CB11&lt;AS$36,0,10-(AS$37-'Indicator Data'!CB11)/(AS$37-AS$36)*10)),1))</f>
        <v>1.9</v>
      </c>
      <c r="AT9" s="88">
        <f t="shared" si="15"/>
        <v>4.2</v>
      </c>
      <c r="AU9" s="168">
        <f t="shared" si="16"/>
        <v>3.5</v>
      </c>
      <c r="AV9" s="90">
        <f t="shared" si="17"/>
        <v>3.5</v>
      </c>
      <c r="AW9" s="157"/>
    </row>
    <row r="10" spans="1:49" s="3" customFormat="1" x14ac:dyDescent="0.25">
      <c r="A10" s="119" t="s">
        <v>36</v>
      </c>
      <c r="B10" s="102" t="s">
        <v>35</v>
      </c>
      <c r="C10" s="88">
        <f>IF('Indicator Data'!BH12="No data","x",ROUND(IF('Indicator Data'!BH12&gt;C$37,0,IF('Indicator Data'!BH12&lt;C$36,10,(C$37-'Indicator Data'!BH12)/(C$37-C$36)*10)),1))</f>
        <v>8.9</v>
      </c>
      <c r="D10" s="88">
        <f>IF('Indicator Data'!BI12="No data","x",ROUND(IF('Indicator Data'!BI12&gt;D$37,0,IF('Indicator Data'!BI12&lt;D$36,10,(D$37-'Indicator Data'!BI12)/(D$37-D$36)*10)),1))</f>
        <v>8.5</v>
      </c>
      <c r="E10" s="89">
        <f t="shared" si="1"/>
        <v>8.6999999999999993</v>
      </c>
      <c r="F10" s="88">
        <f>IF('Indicator Data'!BK12="No data","x",ROUND(IF('Indicator Data'!BK12&gt;F$37,0,IF('Indicator Data'!BK12&lt;F$36,10,(F$37-'Indicator Data'!BK12)/(F$37-F$36)*10)),1))</f>
        <v>8.3000000000000007</v>
      </c>
      <c r="G10" s="88">
        <f>IF('Indicator Data'!BJ12="No data","x",ROUND(IF('Indicator Data'!BJ12&gt;G$37,0,IF('Indicator Data'!BJ12&lt;G$36,10,(G$37-'Indicator Data'!BJ12)/(G$37-G$36)*10)),1))</f>
        <v>9.1</v>
      </c>
      <c r="H10" s="89">
        <f t="shared" si="2"/>
        <v>8.6999999999999993</v>
      </c>
      <c r="I10" s="88" t="str">
        <f>IF('Indicator Data'!BL12="No data","x",ROUND(IF('Indicator Data'!BL12&gt;I$37,0,IF('Indicator Data'!BL12&lt;I$36,10,(I$37-'Indicator Data'!BL12)/(I$37-I$36)*10)),1))</f>
        <v>x</v>
      </c>
      <c r="J10" s="168" t="str">
        <f t="shared" si="3"/>
        <v>x</v>
      </c>
      <c r="K10" s="88" t="str">
        <f>IF('Indicator Data'!BM12="No data","x",ROUND(IF('Indicator Data'!BM12&gt;K$37,10,IF('Indicator Data'!BM12&lt;K$36,0,10-(K$37-'Indicator Data'!BM12)/(K$37-K$36)*10)),1))</f>
        <v>x</v>
      </c>
      <c r="L10" s="88">
        <f>IF('Indicator Data'!BN12="No data","x",ROUND(IF('Indicator Data'!BN12&gt;L$37,10,IF('Indicator Data'!BN12&lt;L$36,0,10-(L$37-'Indicator Data'!BN12)/(L$37-L$36)*10)),1))</f>
        <v>0.6</v>
      </c>
      <c r="M10" s="88">
        <f t="shared" si="4"/>
        <v>0.6</v>
      </c>
      <c r="N10" s="88">
        <f>IF('Indicator Data'!BO12="No data","x",ROUND(IF('Indicator Data'!BO12&gt;N$37,10,IF('Indicator Data'!BO12&lt;N$36,0,10-(N$37-'Indicator Data'!BO12)/(N$37-N$36)*10)),1))</f>
        <v>1.4</v>
      </c>
      <c r="O10" s="168">
        <f t="shared" si="5"/>
        <v>1.1000000000000001</v>
      </c>
      <c r="P10" s="90">
        <f t="shared" si="6"/>
        <v>7.2</v>
      </c>
      <c r="Q10" s="88">
        <f>IF(OR('Indicator Data'!BP12=0,'Indicator Data'!BP12="No data"),"x",ROUND(IF('Indicator Data'!BP12&gt;Q$37,0,IF('Indicator Data'!BP12&lt;Q$36,10,(Q$37-'Indicator Data'!BP12)/(Q$37-Q$36)*10)),1))</f>
        <v>10</v>
      </c>
      <c r="R10" s="88">
        <f>IF('Indicator Data'!BQ12="No data","x",ROUND(IF('Indicator Data'!BQ12&gt;R$37,0,IF('Indicator Data'!BQ12&lt;R$36,10,(R$37-'Indicator Data'!BQ12)/(R$37-R$36)*10)),1))</f>
        <v>10</v>
      </c>
      <c r="S10" s="88">
        <f>IF('Indicator Data'!BR12="No data","x",ROUND(IF('Indicator Data'!BR12&gt;S$37,0,IF('Indicator Data'!BR12&lt;S$36,10,(S$37-'Indicator Data'!BR12)/(S$37-S$36)*10)),1))</f>
        <v>8.6999999999999993</v>
      </c>
      <c r="T10" s="89">
        <f t="shared" si="7"/>
        <v>9.6</v>
      </c>
      <c r="U10" s="240">
        <f>IF('Indicator Data'!BS12="No data","x",'Indicator Data'!BS12/'Indicator Data'!CF12*100)</f>
        <v>83.454281567489119</v>
      </c>
      <c r="V10" s="88">
        <f t="shared" si="0"/>
        <v>1.7</v>
      </c>
      <c r="W10" s="88">
        <f>IF('Indicator Data'!BT12="No data","x",ROUND(IF('Indicator Data'!BT12&gt;W$37,0,IF('Indicator Data'!BT12&lt;W$36,10,(W$37-'Indicator Data'!BT12)/(W$37-W$36)*10)),1))</f>
        <v>10</v>
      </c>
      <c r="X10" s="88">
        <f>IF('Indicator Data'!BU12="No data","x",ROUND(IF('Indicator Data'!BU12&gt;X$37,0,IF('Indicator Data'!BU12&lt;X$36,10,(X$37-'Indicator Data'!BU12)/(X$37-X$36)*10)),1))</f>
        <v>10</v>
      </c>
      <c r="Y10" s="88">
        <f>IF('Indicator Data'!BV12="No data","x",ROUND(IF('Indicator Data'!BV12&gt;Y$37,0,IF('Indicator Data'!BV12&lt;Y$36,10,(Y$37-'Indicator Data'!BV12)/(Y$37-Y$36)*10)),1))</f>
        <v>10</v>
      </c>
      <c r="Z10" s="88">
        <f>IF('Indicator Data'!BW12="No data","x",ROUND(IF('Indicator Data'!BW12&gt;Z$37,0,IF('Indicator Data'!BW12&lt;Z$36,10,(Z$37-'Indicator Data'!BW12)/(Z$37-Z$36)*10)),1))</f>
        <v>10</v>
      </c>
      <c r="AA10" s="88">
        <f t="shared" si="8"/>
        <v>10</v>
      </c>
      <c r="AB10" s="89">
        <f t="shared" si="9"/>
        <v>7.9</v>
      </c>
      <c r="AC10" s="88">
        <f>IF('Indicator Data'!AH12="No data","x",ROUND(IF('Indicator Data'!AH12&gt;AC$37,0,IF('Indicator Data'!AH12&lt;AC$36,10,(AC$37-'Indicator Data'!AH12)/(AC$37-AC$36)*10)),1))</f>
        <v>9.4</v>
      </c>
      <c r="AD10" s="88">
        <f>IF('Indicator Data'!AI12="No data","x",ROUND(IF('Indicator Data'!AI12&gt;AD$37,0,IF('Indicator Data'!AI12&lt;AD$36,10,(AD$37-'Indicator Data'!AI12)/(AD$37-AD$36)*10)),1))</f>
        <v>10</v>
      </c>
      <c r="AE10" s="88">
        <f>IF('Indicator Data'!AJ12="No data","x",ROUND(IF('Indicator Data'!AJ12&gt;AE$37,0,IF('Indicator Data'!AJ12&lt;AE$36,10,(AE$37-'Indicator Data'!AJ12)/(AE$37-AE$36)*10)),1))</f>
        <v>10</v>
      </c>
      <c r="AF10" s="88">
        <f t="shared" si="10"/>
        <v>10</v>
      </c>
      <c r="AG10" s="88">
        <f>IF('Indicator Data'!AN12="No data","x",ROUND(IF('Indicator Data'!AN12&gt;AG$37,0,IF('Indicator Data'!AN12&lt;AG$36,10,(AG$37-'Indicator Data'!AN12)/(AG$37-AG$36)*10)),1))</f>
        <v>9.9</v>
      </c>
      <c r="AH10" s="88">
        <f>IF('Indicator Data'!AO12="No data","x",ROUND(IF('Indicator Data'!AO12&gt;AH$37,0,IF('Indicator Data'!AO12&lt;AH$36,10,(AH$37-'Indicator Data'!AO12)/(AH$37-AH$36)*10)),1))</f>
        <v>9.8000000000000007</v>
      </c>
      <c r="AI10" s="88">
        <f>IF('Indicator Data'!AP12="No data","x",ROUND(IF('Indicator Data'!AP12&gt;AI$37,10,IF('Indicator Data'!AP12&lt;AI$36,0,10-(AI$37-'Indicator Data'!AP12)/(AI$37-AI$36)*10)),1))</f>
        <v>5.8</v>
      </c>
      <c r="AJ10" s="88">
        <f t="shared" si="11"/>
        <v>9.1</v>
      </c>
      <c r="AK10" s="88">
        <f>IF('Indicator Data'!AQ12="No data","x",ROUND(IF('Indicator Data'!AQ12&gt;AK$37,10,IF('Indicator Data'!AQ12&lt;AK$36,0,10-(AK$37-'Indicator Data'!AQ12)/(AK$37-AK$36)*10)),1))</f>
        <v>10</v>
      </c>
      <c r="AL10" s="89">
        <f t="shared" si="12"/>
        <v>9.6</v>
      </c>
      <c r="AM10" s="88" t="str">
        <f>IF('Indicator Data'!BX12="No data","x",ROUND(IF('Indicator Data'!BX12&gt;AM$37,0,IF('Indicator Data'!BX12&lt;AM$36,10,(AM$37-'Indicator Data'!BX12)/(AM$37-AM$36)*10)),1))</f>
        <v>x</v>
      </c>
      <c r="AN10" s="88" t="str">
        <f>IF('Indicator Data'!BY12="No data","x",ROUND(IF('Indicator Data'!BY12&gt;AN$37,0,IF('Indicator Data'!BY12&lt;AN$36,10,(AN$37-'Indicator Data'!BY12)/(AN$37-AN$36)*10)),1))</f>
        <v>x</v>
      </c>
      <c r="AO10" s="88" t="str">
        <f t="shared" si="13"/>
        <v>x</v>
      </c>
      <c r="AP10" s="88">
        <f>IF('Indicator Data'!BZ12="No data","x",ROUND(IF('Indicator Data'!BZ12&gt;AP$37,0,IF('Indicator Data'!BZ12&lt;AP$36,10,(AP$37-'Indicator Data'!BZ12)/(AP$37-AP$36)*10)),1))</f>
        <v>10</v>
      </c>
      <c r="AQ10" s="88">
        <f t="shared" si="14"/>
        <v>10</v>
      </c>
      <c r="AR10" s="88">
        <f>IF('Indicator Data'!CA12="No data","x",ROUND(IF('Indicator Data'!CA12&gt;AR$37,0,IF('Indicator Data'!CA12&lt;AR$36,10,(AR$37-'Indicator Data'!CA12)/(AR$37-AR$36)*10)),1))</f>
        <v>10</v>
      </c>
      <c r="AS10" s="88">
        <f>IF('Indicator Data'!CB12="No data","x",ROUND(IF('Indicator Data'!CB12&gt;AS$37,10,IF('Indicator Data'!CB12&lt;AS$36,0,10-(AS$37-'Indicator Data'!CB12)/(AS$37-AS$36)*10)),1))</f>
        <v>10</v>
      </c>
      <c r="AT10" s="88">
        <f t="shared" si="15"/>
        <v>10</v>
      </c>
      <c r="AU10" s="168">
        <f t="shared" si="16"/>
        <v>10</v>
      </c>
      <c r="AV10" s="90">
        <f t="shared" si="17"/>
        <v>9.3000000000000007</v>
      </c>
      <c r="AW10" s="157"/>
    </row>
    <row r="11" spans="1:49" s="3" customFormat="1" x14ac:dyDescent="0.25">
      <c r="A11" s="119" t="s">
        <v>40</v>
      </c>
      <c r="B11" s="102" t="s">
        <v>39</v>
      </c>
      <c r="C11" s="88">
        <f>IF('Indicator Data'!BH13="No data","x",ROUND(IF('Indicator Data'!BH13&gt;C$37,0,IF('Indicator Data'!BH13&lt;C$36,10,(C$37-'Indicator Data'!BH13)/(C$37-C$36)*10)),1))</f>
        <v>4.4000000000000004</v>
      </c>
      <c r="D11" s="88">
        <f>IF('Indicator Data'!BI13="No data","x",ROUND(IF('Indicator Data'!BI13&gt;D$37,0,IF('Indicator Data'!BI13&lt;D$36,10,(D$37-'Indicator Data'!BI13)/(D$37-D$36)*10)),1))</f>
        <v>4.3</v>
      </c>
      <c r="E11" s="89">
        <f t="shared" si="1"/>
        <v>4.4000000000000004</v>
      </c>
      <c r="F11" s="88">
        <f>IF('Indicator Data'!BK13="No data","x",ROUND(IF('Indicator Data'!BK13&gt;F$37,0,IF('Indicator Data'!BK13&lt;F$36,10,(F$37-'Indicator Data'!BK13)/(F$37-F$36)*10)),1))</f>
        <v>5.9</v>
      </c>
      <c r="G11" s="88">
        <f>IF('Indicator Data'!BJ13="No data","x",ROUND(IF('Indicator Data'!BJ13&gt;G$37,0,IF('Indicator Data'!BJ13&lt;G$36,10,(G$37-'Indicator Data'!BJ13)/(G$37-G$36)*10)),1))</f>
        <v>4.7</v>
      </c>
      <c r="H11" s="89">
        <f t="shared" si="2"/>
        <v>5.3</v>
      </c>
      <c r="I11" s="88">
        <f>IF('Indicator Data'!BL13="No data","x",ROUND(IF('Indicator Data'!BL13&gt;I$37,0,IF('Indicator Data'!BL13&lt;I$36,10,(I$37-'Indicator Data'!BL13)/(I$37-I$36)*10)),1))</f>
        <v>10</v>
      </c>
      <c r="J11" s="168">
        <f t="shared" si="3"/>
        <v>10</v>
      </c>
      <c r="K11" s="88" t="str">
        <f>IF('Indicator Data'!BM13="No data","x",ROUND(IF('Indicator Data'!BM13&gt;K$37,10,IF('Indicator Data'!BM13&lt;K$36,0,10-(K$37-'Indicator Data'!BM13)/(K$37-K$36)*10)),1))</f>
        <v>x</v>
      </c>
      <c r="L11" s="88">
        <f>IF('Indicator Data'!BN13="No data","x",ROUND(IF('Indicator Data'!BN13&gt;L$37,10,IF('Indicator Data'!BN13&lt;L$36,0,10-(L$37-'Indicator Data'!BN13)/(L$37-L$36)*10)),1))</f>
        <v>7.1</v>
      </c>
      <c r="M11" s="88">
        <f t="shared" si="4"/>
        <v>7.1</v>
      </c>
      <c r="N11" s="88">
        <f>IF('Indicator Data'!BO13="No data","x",ROUND(IF('Indicator Data'!BO13&gt;N$37,10,IF('Indicator Data'!BO13&lt;N$36,0,10-(N$37-'Indicator Data'!BO13)/(N$37-N$36)*10)),1))</f>
        <v>10</v>
      </c>
      <c r="O11" s="168">
        <f t="shared" si="5"/>
        <v>9</v>
      </c>
      <c r="P11" s="90">
        <f t="shared" si="6"/>
        <v>8</v>
      </c>
      <c r="Q11" s="88">
        <f>IF(OR('Indicator Data'!BP13=0,'Indicator Data'!BP13="No data"),"x",ROUND(IF('Indicator Data'!BP13&gt;Q$37,0,IF('Indicator Data'!BP13&lt;Q$36,10,(Q$37-'Indicator Data'!BP13)/(Q$37-Q$36)*10)),1))</f>
        <v>3.7</v>
      </c>
      <c r="R11" s="88">
        <f>IF('Indicator Data'!BQ13="No data","x",ROUND(IF('Indicator Data'!BQ13&gt;R$37,0,IF('Indicator Data'!BQ13&lt;R$36,10,(R$37-'Indicator Data'!BQ13)/(R$37-R$36)*10)),1))</f>
        <v>7.4</v>
      </c>
      <c r="S11" s="88">
        <f>IF('Indicator Data'!BR13="No data","x",ROUND(IF('Indicator Data'!BR13&gt;S$37,0,IF('Indicator Data'!BR13&lt;S$36,10,(S$37-'Indicator Data'!BR13)/(S$37-S$36)*10)),1))</f>
        <v>5.2</v>
      </c>
      <c r="T11" s="89">
        <f t="shared" si="7"/>
        <v>5.4</v>
      </c>
      <c r="U11" s="240">
        <f>IF('Indicator Data'!BS13="No data","x",'Indicator Data'!BS13/'Indicator Data'!CF13*100)</f>
        <v>76.638965835641741</v>
      </c>
      <c r="V11" s="88">
        <f t="shared" si="0"/>
        <v>2.4</v>
      </c>
      <c r="W11" s="88">
        <f>IF('Indicator Data'!BT13="No data","x",ROUND(IF('Indicator Data'!BT13&gt;W$37,0,IF('Indicator Data'!BT13&lt;W$36,10,(W$37-'Indicator Data'!BT13)/(W$37-W$36)*10)),1))</f>
        <v>6.1</v>
      </c>
      <c r="X11" s="88">
        <f>IF('Indicator Data'!BU13="No data","x",ROUND(IF('Indicator Data'!BU13&gt;X$37,0,IF('Indicator Data'!BU13&lt;X$36,10,(X$37-'Indicator Data'!BU13)/(X$37-X$36)*10)),1))</f>
        <v>3.1</v>
      </c>
      <c r="Y11" s="88">
        <f>IF('Indicator Data'!BV13="No data","x",ROUND(IF('Indicator Data'!BV13&gt;Y$37,0,IF('Indicator Data'!BV13&lt;Y$36,10,(Y$37-'Indicator Data'!BV13)/(Y$37-Y$36)*10)),1))</f>
        <v>3.4</v>
      </c>
      <c r="Z11" s="88">
        <f>IF('Indicator Data'!BW13="No data","x",ROUND(IF('Indicator Data'!BW13&gt;Z$37,0,IF('Indicator Data'!BW13&lt;Z$36,10,(Z$37-'Indicator Data'!BW13)/(Z$37-Z$36)*10)),1))</f>
        <v>5</v>
      </c>
      <c r="AA11" s="88">
        <f t="shared" si="8"/>
        <v>4.2</v>
      </c>
      <c r="AB11" s="89">
        <f t="shared" si="9"/>
        <v>4</v>
      </c>
      <c r="AC11" s="88">
        <f>IF('Indicator Data'!AH13="No data","x",ROUND(IF('Indicator Data'!AH13&gt;AC$37,0,IF('Indicator Data'!AH13&lt;AC$36,10,(AC$37-'Indicator Data'!AH13)/(AC$37-AC$36)*10)),1))</f>
        <v>9</v>
      </c>
      <c r="AD11" s="88">
        <f>IF('Indicator Data'!AI13="No data","x",ROUND(IF('Indicator Data'!AI13&gt;AD$37,0,IF('Indicator Data'!AI13&lt;AD$36,10,(AD$37-'Indicator Data'!AI13)/(AD$37-AD$36)*10)),1))</f>
        <v>5</v>
      </c>
      <c r="AE11" s="88">
        <f>IF('Indicator Data'!AJ13="No data","x",ROUND(IF('Indicator Data'!AJ13&gt;AE$37,0,IF('Indicator Data'!AJ13&lt;AE$36,10,(AE$37-'Indicator Data'!AJ13)/(AE$37-AE$36)*10)),1))</f>
        <v>5.7</v>
      </c>
      <c r="AF11" s="88">
        <f t="shared" si="10"/>
        <v>5.35</v>
      </c>
      <c r="AG11" s="88">
        <f>IF('Indicator Data'!AN13="No data","x",ROUND(IF('Indicator Data'!AN13&gt;AG$37,0,IF('Indicator Data'!AN13&lt;AG$36,10,(AG$37-'Indicator Data'!AN13)/(AG$37-AG$36)*10)),1))</f>
        <v>8.4</v>
      </c>
      <c r="AH11" s="88">
        <f>IF('Indicator Data'!AO13="No data","x",ROUND(IF('Indicator Data'!AO13&gt;AH$37,0,IF('Indicator Data'!AO13&lt;AH$36,10,(AH$37-'Indicator Data'!AO13)/(AH$37-AH$36)*10)),1))</f>
        <v>7.1</v>
      </c>
      <c r="AI11" s="88">
        <f>IF('Indicator Data'!AP13="No data","x",ROUND(IF('Indicator Data'!AP13&gt;AI$37,10,IF('Indicator Data'!AP13&lt;AI$36,0,10-(AI$37-'Indicator Data'!AP13)/(AI$37-AI$36)*10)),1))</f>
        <v>4.5999999999999996</v>
      </c>
      <c r="AJ11" s="88">
        <f t="shared" si="11"/>
        <v>7</v>
      </c>
      <c r="AK11" s="88">
        <f>IF('Indicator Data'!AQ13="No data","x",ROUND(IF('Indicator Data'!AQ13&gt;AK$37,10,IF('Indicator Data'!AQ13&lt;AK$36,0,10-(AK$37-'Indicator Data'!AQ13)/(AK$37-AK$36)*10)),1))</f>
        <v>5.9</v>
      </c>
      <c r="AL11" s="89">
        <f t="shared" si="12"/>
        <v>6.8</v>
      </c>
      <c r="AM11" s="88">
        <f>IF('Indicator Data'!BX13="No data","x",ROUND(IF('Indicator Data'!BX13&gt;AM$37,0,IF('Indicator Data'!BX13&lt;AM$36,10,(AM$37-'Indicator Data'!BX13)/(AM$37-AM$36)*10)),1))</f>
        <v>2.6</v>
      </c>
      <c r="AN11" s="88" t="str">
        <f>IF('Indicator Data'!BY13="No data","x",ROUND(IF('Indicator Data'!BY13&gt;AN$37,0,IF('Indicator Data'!BY13&lt;AN$36,10,(AN$37-'Indicator Data'!BY13)/(AN$37-AN$36)*10)),1))</f>
        <v>x</v>
      </c>
      <c r="AO11" s="88">
        <f t="shared" si="13"/>
        <v>2.6</v>
      </c>
      <c r="AP11" s="88">
        <f>IF('Indicator Data'!BZ13="No data","x",ROUND(IF('Indicator Data'!BZ13&gt;AP$37,0,IF('Indicator Data'!BZ13&lt;AP$36,10,(AP$37-'Indicator Data'!BZ13)/(AP$37-AP$36)*10)),1))</f>
        <v>4.3</v>
      </c>
      <c r="AQ11" s="88">
        <f t="shared" si="14"/>
        <v>3.5</v>
      </c>
      <c r="AR11" s="88">
        <f>IF('Indicator Data'!CA13="No data","x",ROUND(IF('Indicator Data'!CA13&gt;AR$37,0,IF('Indicator Data'!CA13&lt;AR$36,10,(AR$37-'Indicator Data'!CA13)/(AR$37-AR$36)*10)),1))</f>
        <v>1.7</v>
      </c>
      <c r="AS11" s="88">
        <f>IF('Indicator Data'!CB13="No data","x",ROUND(IF('Indicator Data'!CB13&gt;AS$37,10,IF('Indicator Data'!CB13&lt;AS$36,0,10-(AS$37-'Indicator Data'!CB13)/(AS$37-AS$36)*10)),1))</f>
        <v>7.8</v>
      </c>
      <c r="AT11" s="88">
        <f t="shared" si="15"/>
        <v>4.8</v>
      </c>
      <c r="AU11" s="168">
        <f t="shared" si="16"/>
        <v>3.9</v>
      </c>
      <c r="AV11" s="90">
        <f t="shared" si="17"/>
        <v>5</v>
      </c>
      <c r="AW11" s="157"/>
    </row>
    <row r="12" spans="1:49" s="3" customFormat="1" x14ac:dyDescent="0.25">
      <c r="A12" s="119" t="s">
        <v>52</v>
      </c>
      <c r="B12" s="102" t="s">
        <v>51</v>
      </c>
      <c r="C12" s="88">
        <f>IF('Indicator Data'!BH14="No data","x",ROUND(IF('Indicator Data'!BH14&gt;C$37,0,IF('Indicator Data'!BH14&lt;C$36,10,(C$37-'Indicator Data'!BH14)/(C$37-C$36)*10)),1))</f>
        <v>5.3</v>
      </c>
      <c r="D12" s="88" t="str">
        <f>IF('Indicator Data'!BI14="No data","x",ROUND(IF('Indicator Data'!BI14&gt;D$37,0,IF('Indicator Data'!BI14&lt;D$36,10,(D$37-'Indicator Data'!BI14)/(D$37-D$36)*10)),1))</f>
        <v>x</v>
      </c>
      <c r="E12" s="89">
        <f t="shared" si="1"/>
        <v>5.3</v>
      </c>
      <c r="F12" s="88" t="str">
        <f>IF('Indicator Data'!BK14="No data","x",ROUND(IF('Indicator Data'!BK14&gt;F$37,0,IF('Indicator Data'!BK14&lt;F$36,10,(F$37-'Indicator Data'!BK14)/(F$37-F$36)*10)),1))</f>
        <v>x</v>
      </c>
      <c r="G12" s="88">
        <f>IF('Indicator Data'!BJ14="No data","x",ROUND(IF('Indicator Data'!BJ14&gt;G$37,0,IF('Indicator Data'!BJ14&lt;G$36,10,(G$37-'Indicator Data'!BJ14)/(G$37-G$36)*10)),1))</f>
        <v>5.2</v>
      </c>
      <c r="H12" s="89">
        <f t="shared" si="2"/>
        <v>5.2</v>
      </c>
      <c r="I12" s="88" t="str">
        <f>IF('Indicator Data'!BL14="No data","x",ROUND(IF('Indicator Data'!BL14&gt;I$37,0,IF('Indicator Data'!BL14&lt;I$36,10,(I$37-'Indicator Data'!BL14)/(I$37-I$36)*10)),1))</f>
        <v>x</v>
      </c>
      <c r="J12" s="168" t="str">
        <f t="shared" si="3"/>
        <v>x</v>
      </c>
      <c r="K12" s="88" t="str">
        <f>IF('Indicator Data'!BM14="No data","x",ROUND(IF('Indicator Data'!BM14&gt;K$37,10,IF('Indicator Data'!BM14&lt;K$36,0,10-(K$37-'Indicator Data'!BM14)/(K$37-K$36)*10)),1))</f>
        <v>x</v>
      </c>
      <c r="L12" s="88">
        <f>IF('Indicator Data'!BN14="No data","x",ROUND(IF('Indicator Data'!BN14&gt;L$37,10,IF('Indicator Data'!BN14&lt;L$36,0,10-(L$37-'Indicator Data'!BN14)/(L$37-L$36)*10)),1))</f>
        <v>9.8000000000000007</v>
      </c>
      <c r="M12" s="88">
        <f t="shared" si="4"/>
        <v>9.8000000000000007</v>
      </c>
      <c r="N12" s="88" t="str">
        <f>IF('Indicator Data'!BO14="No data","x",ROUND(IF('Indicator Data'!BO14&gt;N$37,10,IF('Indicator Data'!BO14&lt;N$36,0,10-(N$37-'Indicator Data'!BO14)/(N$37-N$36)*10)),1))</f>
        <v>x</v>
      </c>
      <c r="O12" s="168">
        <f t="shared" si="5"/>
        <v>9.8000000000000007</v>
      </c>
      <c r="P12" s="90">
        <f t="shared" si="6"/>
        <v>7.6</v>
      </c>
      <c r="Q12" s="88">
        <f>IF(OR('Indicator Data'!BP14=0,'Indicator Data'!BP14="No data"),"x",ROUND(IF('Indicator Data'!BP14&gt;Q$37,0,IF('Indicator Data'!BP14&lt;Q$36,10,(Q$37-'Indicator Data'!BP14)/(Q$37-Q$36)*10)),1))</f>
        <v>4.5999999999999996</v>
      </c>
      <c r="R12" s="88">
        <f>IF('Indicator Data'!BQ14="No data","x",ROUND(IF('Indicator Data'!BQ14&gt;R$37,0,IF('Indicator Data'!BQ14&lt;R$36,10,(R$37-'Indicator Data'!BQ14)/(R$37-R$36)*10)),1))</f>
        <v>4.3</v>
      </c>
      <c r="S12" s="88">
        <f>IF('Indicator Data'!BR14="No data","x",ROUND(IF('Indicator Data'!BR14&gt;S$37,0,IF('Indicator Data'!BR14&lt;S$36,10,(S$37-'Indicator Data'!BR14)/(S$37-S$36)*10)),1))</f>
        <v>1.8</v>
      </c>
      <c r="T12" s="89">
        <f t="shared" si="7"/>
        <v>3.6</v>
      </c>
      <c r="U12" s="240">
        <f>IF('Indicator Data'!BS14="No data","x",'Indicator Data'!BS14/'Indicator Data'!CF14*100)</f>
        <v>165.38461538461539</v>
      </c>
      <c r="V12" s="88">
        <f t="shared" si="0"/>
        <v>0</v>
      </c>
      <c r="W12" s="88">
        <f>IF('Indicator Data'!BT14="No data","x",ROUND(IF('Indicator Data'!BT14&gt;W$37,0,IF('Indicator Data'!BT14&lt;W$36,10,(W$37-'Indicator Data'!BT14)/(W$37-W$36)*10)),1))</f>
        <v>4.2</v>
      </c>
      <c r="X12" s="88">
        <f>IF('Indicator Data'!BU14="No data","x",ROUND(IF('Indicator Data'!BU14&gt;X$37,0,IF('Indicator Data'!BU14&lt;X$36,10,(X$37-'Indicator Data'!BU14)/(X$37-X$36)*10)),1))</f>
        <v>0.9</v>
      </c>
      <c r="Y12" s="88">
        <f>IF('Indicator Data'!BV14="No data","x",ROUND(IF('Indicator Data'!BV14&gt;Y$37,0,IF('Indicator Data'!BV14&lt;Y$36,10,(Y$37-'Indicator Data'!BV14)/(Y$37-Y$36)*10)),1))</f>
        <v>0</v>
      </c>
      <c r="Z12" s="88">
        <f>IF('Indicator Data'!BW14="No data","x",ROUND(IF('Indicator Data'!BW14&gt;Z$37,0,IF('Indicator Data'!BW14&lt;Z$36,10,(Z$37-'Indicator Data'!BW14)/(Z$37-Z$36)*10)),1))</f>
        <v>0</v>
      </c>
      <c r="AA12" s="88">
        <f t="shared" si="8"/>
        <v>0</v>
      </c>
      <c r="AB12" s="89">
        <f t="shared" si="9"/>
        <v>1.3</v>
      </c>
      <c r="AC12" s="88" t="str">
        <f>IF('Indicator Data'!AH14="No data","x",ROUND(IF('Indicator Data'!AH14&gt;AC$37,0,IF('Indicator Data'!AH14&lt;AC$36,10,(AC$37-'Indicator Data'!AH14)/(AC$37-AC$36)*10)),1))</f>
        <v>x</v>
      </c>
      <c r="AD12" s="88">
        <f>IF('Indicator Data'!AI14="No data","x",ROUND(IF('Indicator Data'!AI14&gt;AD$37,0,IF('Indicator Data'!AI14&lt;AD$36,10,(AD$37-'Indicator Data'!AI14)/(AD$37-AD$36)*10)),1))</f>
        <v>4.3</v>
      </c>
      <c r="AE12" s="88">
        <f>IF('Indicator Data'!AJ14="No data","x",ROUND(IF('Indicator Data'!AJ14&gt;AE$37,0,IF('Indicator Data'!AJ14&lt;AE$36,10,(AE$37-'Indicator Data'!AJ14)/(AE$37-AE$36)*10)),1))</f>
        <v>3.6</v>
      </c>
      <c r="AF12" s="88">
        <f t="shared" si="10"/>
        <v>3.95</v>
      </c>
      <c r="AG12" s="88">
        <f>IF('Indicator Data'!AN14="No data","x",ROUND(IF('Indicator Data'!AN14&gt;AG$37,0,IF('Indicator Data'!AN14&lt;AG$36,10,(AG$37-'Indicator Data'!AN14)/(AG$37-AG$36)*10)),1))</f>
        <v>5.6</v>
      </c>
      <c r="AH12" s="88">
        <f>IF('Indicator Data'!AO14="No data","x",ROUND(IF('Indicator Data'!AO14&gt;AH$37,0,IF('Indicator Data'!AO14&lt;AH$36,10,(AH$37-'Indicator Data'!AO14)/(AH$37-AH$36)*10)),1))</f>
        <v>8.6999999999999993</v>
      </c>
      <c r="AI12" s="88">
        <f>IF('Indicator Data'!AP14="No data","x",ROUND(IF('Indicator Data'!AP14&gt;AI$37,10,IF('Indicator Data'!AP14&lt;AI$36,0,10-(AI$37-'Indicator Data'!AP14)/(AI$37-AI$36)*10)),1))</f>
        <v>8.5</v>
      </c>
      <c r="AJ12" s="88">
        <f t="shared" si="11"/>
        <v>7.8</v>
      </c>
      <c r="AK12" s="88" t="str">
        <f>IF('Indicator Data'!AQ14="No data","x",ROUND(IF('Indicator Data'!AQ14&gt;AK$37,10,IF('Indicator Data'!AQ14&lt;AK$36,0,10-(AK$37-'Indicator Data'!AQ14)/(AK$37-AK$36)*10)),1))</f>
        <v>x</v>
      </c>
      <c r="AL12" s="89">
        <f t="shared" si="12"/>
        <v>5.9</v>
      </c>
      <c r="AM12" s="88">
        <f>IF('Indicator Data'!BX14="No data","x",ROUND(IF('Indicator Data'!BX14&gt;AM$37,0,IF('Indicator Data'!BX14&lt;AM$36,10,(AM$37-'Indicator Data'!BX14)/(AM$37-AM$36)*10)),1))</f>
        <v>3.6</v>
      </c>
      <c r="AN12" s="88">
        <f>IF('Indicator Data'!BY14="No data","x",ROUND(IF('Indicator Data'!BY14&gt;AN$37,0,IF('Indicator Data'!BY14&lt;AN$36,10,(AN$37-'Indicator Data'!BY14)/(AN$37-AN$36)*10)),1))</f>
        <v>3</v>
      </c>
      <c r="AO12" s="88">
        <f t="shared" si="13"/>
        <v>3.3</v>
      </c>
      <c r="AP12" s="88" t="str">
        <f>IF('Indicator Data'!BZ14="No data","x",ROUND(IF('Indicator Data'!BZ14&gt;AP$37,0,IF('Indicator Data'!BZ14&lt;AP$36,10,(AP$37-'Indicator Data'!BZ14)/(AP$37-AP$36)*10)),1))</f>
        <v>x</v>
      </c>
      <c r="AQ12" s="88">
        <f t="shared" si="14"/>
        <v>3.3</v>
      </c>
      <c r="AR12" s="88">
        <f>IF('Indicator Data'!CA14="No data","x",ROUND(IF('Indicator Data'!CA14&gt;AR$37,0,IF('Indicator Data'!CA14&lt;AR$36,10,(AR$37-'Indicator Data'!CA14)/(AR$37-AR$36)*10)),1))</f>
        <v>7.4</v>
      </c>
      <c r="AS12" s="88">
        <f>IF('Indicator Data'!CB14="No data","x",ROUND(IF('Indicator Data'!CB14&gt;AS$37,10,IF('Indicator Data'!CB14&lt;AS$36,0,10-(AS$37-'Indicator Data'!CB14)/(AS$37-AS$36)*10)),1))</f>
        <v>1.4</v>
      </c>
      <c r="AT12" s="88">
        <f t="shared" si="15"/>
        <v>4.4000000000000004</v>
      </c>
      <c r="AU12" s="168">
        <f t="shared" si="16"/>
        <v>3.7</v>
      </c>
      <c r="AV12" s="90">
        <f t="shared" si="17"/>
        <v>3.6</v>
      </c>
      <c r="AW12" s="157"/>
    </row>
    <row r="13" spans="1:49" s="3" customFormat="1" x14ac:dyDescent="0.25">
      <c r="A13" s="119" t="s">
        <v>54</v>
      </c>
      <c r="B13" s="102" t="s">
        <v>53</v>
      </c>
      <c r="C13" s="88">
        <f>IF('Indicator Data'!BH15="No data","x",ROUND(IF('Indicator Data'!BH15&gt;C$37,0,IF('Indicator Data'!BH15&lt;C$36,10,(C$37-'Indicator Data'!BH15)/(C$37-C$36)*10)),1))</f>
        <v>6.9</v>
      </c>
      <c r="D13" s="88" t="str">
        <f>IF('Indicator Data'!BI15="No data","x",ROUND(IF('Indicator Data'!BI15&gt;D$37,0,IF('Indicator Data'!BI15&lt;D$36,10,(D$37-'Indicator Data'!BI15)/(D$37-D$36)*10)),1))</f>
        <v>x</v>
      </c>
      <c r="E13" s="89">
        <f t="shared" si="1"/>
        <v>6.9</v>
      </c>
      <c r="F13" s="88">
        <f>IF('Indicator Data'!BK15="No data","x",ROUND(IF('Indicator Data'!BK15&gt;F$37,0,IF('Indicator Data'!BK15&lt;F$36,10,(F$37-'Indicator Data'!BK15)/(F$37-F$36)*10)),1))</f>
        <v>2.9</v>
      </c>
      <c r="G13" s="88">
        <f>IF('Indicator Data'!BJ15="No data","x",ROUND(IF('Indicator Data'!BJ15&gt;G$37,0,IF('Indicator Data'!BJ15&lt;G$36,10,(G$37-'Indicator Data'!BJ15)/(G$37-G$36)*10)),1))</f>
        <v>5</v>
      </c>
      <c r="H13" s="89">
        <f t="shared" si="2"/>
        <v>4</v>
      </c>
      <c r="I13" s="88" t="str">
        <f>IF('Indicator Data'!BL15="No data","x",ROUND(IF('Indicator Data'!BL15&gt;I$37,0,IF('Indicator Data'!BL15&lt;I$36,10,(I$37-'Indicator Data'!BL15)/(I$37-I$36)*10)),1))</f>
        <v>x</v>
      </c>
      <c r="J13" s="168" t="str">
        <f t="shared" si="3"/>
        <v>x</v>
      </c>
      <c r="K13" s="88" t="str">
        <f>IF('Indicator Data'!BM15="No data","x",ROUND(IF('Indicator Data'!BM15&gt;K$37,10,IF('Indicator Data'!BM15&lt;K$36,0,10-(K$37-'Indicator Data'!BM15)/(K$37-K$36)*10)),1))</f>
        <v>x</v>
      </c>
      <c r="L13" s="88">
        <f>IF('Indicator Data'!BN15="No data","x",ROUND(IF('Indicator Data'!BN15&gt;L$37,10,IF('Indicator Data'!BN15&lt;L$36,0,10-(L$37-'Indicator Data'!BN15)/(L$37-L$36)*10)),1))</f>
        <v>2.8</v>
      </c>
      <c r="M13" s="88">
        <f t="shared" si="4"/>
        <v>2.8</v>
      </c>
      <c r="N13" s="88" t="str">
        <f>IF('Indicator Data'!BO15="No data","x",ROUND(IF('Indicator Data'!BO15&gt;N$37,10,IF('Indicator Data'!BO15&lt;N$36,0,10-(N$37-'Indicator Data'!BO15)/(N$37-N$36)*10)),1))</f>
        <v>x</v>
      </c>
      <c r="O13" s="168">
        <f t="shared" si="5"/>
        <v>2.8</v>
      </c>
      <c r="P13" s="90">
        <f t="shared" si="6"/>
        <v>4.8</v>
      </c>
      <c r="Q13" s="88">
        <f>IF(OR('Indicator Data'!BP15=0,'Indicator Data'!BP15="No data"),"x",ROUND(IF('Indicator Data'!BP15&gt;Q$37,0,IF('Indicator Data'!BP15&lt;Q$36,10,(Q$37-'Indicator Data'!BP15)/(Q$37-Q$36)*10)),1))</f>
        <v>4.5999999999999996</v>
      </c>
      <c r="R13" s="88">
        <f>IF('Indicator Data'!BQ15="No data","x",ROUND(IF('Indicator Data'!BQ15&gt;R$37,0,IF('Indicator Data'!BQ15&lt;R$36,10,(R$37-'Indicator Data'!BQ15)/(R$37-R$36)*10)),1))</f>
        <v>6.1</v>
      </c>
      <c r="S13" s="88">
        <f>IF('Indicator Data'!BR15="No data","x",ROUND(IF('Indicator Data'!BR15&gt;S$37,0,IF('Indicator Data'!BR15&lt;S$36,10,(S$37-'Indicator Data'!BR15)/(S$37-S$36)*10)),1))</f>
        <v>5.2</v>
      </c>
      <c r="T13" s="89">
        <f t="shared" si="7"/>
        <v>5.3</v>
      </c>
      <c r="U13" s="240">
        <f>IF('Indicator Data'!BS15="No data","x",'Indicator Data'!BS15/'Indicator Data'!CF15*100)</f>
        <v>113.11475409836065</v>
      </c>
      <c r="V13" s="88">
        <f t="shared" si="0"/>
        <v>0</v>
      </c>
      <c r="W13" s="88">
        <f>IF('Indicator Data'!BT15="No data","x",ROUND(IF('Indicator Data'!BT15&gt;W$37,0,IF('Indicator Data'!BT15&lt;W$36,10,(W$37-'Indicator Data'!BT15)/(W$37-W$36)*10)),1))</f>
        <v>3.2</v>
      </c>
      <c r="X13" s="88">
        <f>IF('Indicator Data'!BU15="No data","x",ROUND(IF('Indicator Data'!BU15&gt;X$37,0,IF('Indicator Data'!BU15&lt;X$36,10,(X$37-'Indicator Data'!BU15)/(X$37-X$36)*10)),1))</f>
        <v>1.8</v>
      </c>
      <c r="Y13" s="88">
        <f>IF('Indicator Data'!BV15="No data","x",ROUND(IF('Indicator Data'!BV15&gt;Y$37,0,IF('Indicator Data'!BV15&lt;Y$36,10,(Y$37-'Indicator Data'!BV15)/(Y$37-Y$36)*10)),1))</f>
        <v>0</v>
      </c>
      <c r="Z13" s="88">
        <f>IF('Indicator Data'!BW15="No data","x",ROUND(IF('Indicator Data'!BW15&gt;Z$37,0,IF('Indicator Data'!BW15&lt;Z$36,10,(Z$37-'Indicator Data'!BW15)/(Z$37-Z$36)*10)),1))</f>
        <v>0</v>
      </c>
      <c r="AA13" s="88">
        <f t="shared" si="8"/>
        <v>0</v>
      </c>
      <c r="AB13" s="89">
        <f t="shared" si="9"/>
        <v>1.3</v>
      </c>
      <c r="AC13" s="88">
        <f>IF('Indicator Data'!AH15="No data","x",ROUND(IF('Indicator Data'!AH15&gt;AC$37,0,IF('Indicator Data'!AH15&lt;AC$36,10,(AC$37-'Indicator Data'!AH15)/(AC$37-AC$36)*10)),1))</f>
        <v>6.8</v>
      </c>
      <c r="AD13" s="88">
        <f>IF('Indicator Data'!AI15="No data","x",ROUND(IF('Indicator Data'!AI15&gt;AD$37,0,IF('Indicator Data'!AI15&lt;AD$36,10,(AD$37-'Indicator Data'!AI15)/(AD$37-AD$36)*10)),1))</f>
        <v>0</v>
      </c>
      <c r="AE13" s="88">
        <f>IF('Indicator Data'!AJ15="No data","x",ROUND(IF('Indicator Data'!AJ15&gt;AE$37,0,IF('Indicator Data'!AJ15&lt;AE$36,10,(AE$37-'Indicator Data'!AJ15)/(AE$37-AE$36)*10)),1))</f>
        <v>0</v>
      </c>
      <c r="AF13" s="88">
        <f t="shared" si="10"/>
        <v>0</v>
      </c>
      <c r="AG13" s="88">
        <f>IF('Indicator Data'!AN15="No data","x",ROUND(IF('Indicator Data'!AN15&gt;AG$37,0,IF('Indicator Data'!AN15&lt;AG$36,10,(AG$37-'Indicator Data'!AN15)/(AG$37-AG$36)*10)),1))</f>
        <v>7.5</v>
      </c>
      <c r="AH13" s="88">
        <f>IF('Indicator Data'!AO15="No data","x",ROUND(IF('Indicator Data'!AO15&gt;AH$37,0,IF('Indicator Data'!AO15&lt;AH$36,10,(AH$37-'Indicator Data'!AO15)/(AH$37-AH$36)*10)),1))</f>
        <v>5.3</v>
      </c>
      <c r="AI13" s="88">
        <f>IF('Indicator Data'!AP15="No data","x",ROUND(IF('Indicator Data'!AP15&gt;AI$37,10,IF('Indicator Data'!AP15&lt;AI$36,0,10-(AI$37-'Indicator Data'!AP15)/(AI$37-AI$36)*10)),1))</f>
        <v>7.6</v>
      </c>
      <c r="AJ13" s="88">
        <f t="shared" si="11"/>
        <v>6.9</v>
      </c>
      <c r="AK13" s="88">
        <f>IF('Indicator Data'!AQ15="No data","x",ROUND(IF('Indicator Data'!AQ15&gt;AK$37,10,IF('Indicator Data'!AQ15&lt;AK$36,0,10-(AK$37-'Indicator Data'!AQ15)/(AK$37-AK$36)*10)),1))</f>
        <v>3.2</v>
      </c>
      <c r="AL13" s="89">
        <f t="shared" si="12"/>
        <v>4.2</v>
      </c>
      <c r="AM13" s="88">
        <f>IF('Indicator Data'!BX15="No data","x",ROUND(IF('Indicator Data'!BX15&gt;AM$37,0,IF('Indicator Data'!BX15&lt;AM$36,10,(AM$37-'Indicator Data'!BX15)/(AM$37-AM$36)*10)),1))</f>
        <v>5</v>
      </c>
      <c r="AN13" s="88">
        <f>IF('Indicator Data'!BY15="No data","x",ROUND(IF('Indicator Data'!BY15&gt;AN$37,0,IF('Indicator Data'!BY15&lt;AN$36,10,(AN$37-'Indicator Data'!BY15)/(AN$37-AN$36)*10)),1))</f>
        <v>1.4</v>
      </c>
      <c r="AO13" s="88">
        <f t="shared" si="13"/>
        <v>3.2</v>
      </c>
      <c r="AP13" s="88">
        <f>IF('Indicator Data'!BZ15="No data","x",ROUND(IF('Indicator Data'!BZ15&gt;AP$37,0,IF('Indicator Data'!BZ15&lt;AP$36,10,(AP$37-'Indicator Data'!BZ15)/(AP$37-AP$36)*10)),1))</f>
        <v>7.6</v>
      </c>
      <c r="AQ13" s="88">
        <f t="shared" si="14"/>
        <v>5.4</v>
      </c>
      <c r="AR13" s="88">
        <f>IF('Indicator Data'!CA15="No data","x",ROUND(IF('Indicator Data'!CA15&gt;AR$37,0,IF('Indicator Data'!CA15&lt;AR$36,10,(AR$37-'Indicator Data'!CA15)/(AR$37-AR$36)*10)),1))</f>
        <v>4.5</v>
      </c>
      <c r="AS13" s="88">
        <f>IF('Indicator Data'!CB15="No data","x",ROUND(IF('Indicator Data'!CB15&gt;AS$37,10,IF('Indicator Data'!CB15&lt;AS$36,0,10-(AS$37-'Indicator Data'!CB15)/(AS$37-AS$36)*10)),1))</f>
        <v>1.7</v>
      </c>
      <c r="AT13" s="88">
        <f t="shared" si="15"/>
        <v>3.1</v>
      </c>
      <c r="AU13" s="168">
        <f t="shared" si="16"/>
        <v>4.5999999999999996</v>
      </c>
      <c r="AV13" s="90">
        <f t="shared" si="17"/>
        <v>3.9</v>
      </c>
      <c r="AW13" s="157"/>
    </row>
    <row r="14" spans="1:49" s="3" customFormat="1" x14ac:dyDescent="0.25">
      <c r="A14" s="119" t="s">
        <v>56</v>
      </c>
      <c r="B14" s="102" t="s">
        <v>55</v>
      </c>
      <c r="C14" s="88" t="str">
        <f>IF('Indicator Data'!BH16="No data","x",ROUND(IF('Indicator Data'!BH16&gt;C$37,0,IF('Indicator Data'!BH16&lt;C$36,10,(C$37-'Indicator Data'!BH16)/(C$37-C$36)*10)),1))</f>
        <v>x</v>
      </c>
      <c r="D14" s="88" t="str">
        <f>IF('Indicator Data'!BI16="No data","x",ROUND(IF('Indicator Data'!BI16&gt;D$37,0,IF('Indicator Data'!BI16&lt;D$36,10,(D$37-'Indicator Data'!BI16)/(D$37-D$36)*10)),1))</f>
        <v>x</v>
      </c>
      <c r="E14" s="89" t="str">
        <f t="shared" si="1"/>
        <v>x</v>
      </c>
      <c r="F14" s="88">
        <f>IF('Indicator Data'!BK16="No data","x",ROUND(IF('Indicator Data'!BK16&gt;F$37,0,IF('Indicator Data'!BK16&lt;F$36,10,(F$37-'Indicator Data'!BK16)/(F$37-F$36)*10)),1))</f>
        <v>3.3</v>
      </c>
      <c r="G14" s="88">
        <f>IF('Indicator Data'!BJ16="No data","x",ROUND(IF('Indicator Data'!BJ16&gt;G$37,0,IF('Indicator Data'!BJ16&lt;G$36,10,(G$37-'Indicator Data'!BJ16)/(G$37-G$36)*10)),1))</f>
        <v>4.8</v>
      </c>
      <c r="H14" s="89">
        <f t="shared" si="2"/>
        <v>4.0999999999999996</v>
      </c>
      <c r="I14" s="88" t="str">
        <f>IF('Indicator Data'!BL16="No data","x",ROUND(IF('Indicator Data'!BL16&gt;I$37,0,IF('Indicator Data'!BL16&lt;I$36,10,(I$37-'Indicator Data'!BL16)/(I$37-I$36)*10)),1))</f>
        <v>x</v>
      </c>
      <c r="J14" s="168" t="str">
        <f t="shared" si="3"/>
        <v>x</v>
      </c>
      <c r="K14" s="88" t="str">
        <f>IF('Indicator Data'!BM16="No data","x",ROUND(IF('Indicator Data'!BM16&gt;K$37,10,IF('Indicator Data'!BM16&lt;K$36,0,10-(K$37-'Indicator Data'!BM16)/(K$37-K$36)*10)),1))</f>
        <v>x</v>
      </c>
      <c r="L14" s="88">
        <f>IF('Indicator Data'!BN16="No data","x",ROUND(IF('Indicator Data'!BN16&gt;L$37,10,IF('Indicator Data'!BN16&lt;L$36,0,10-(L$37-'Indicator Data'!BN16)/(L$37-L$36)*10)),1))</f>
        <v>2.2000000000000002</v>
      </c>
      <c r="M14" s="88">
        <f t="shared" si="4"/>
        <v>2.2000000000000002</v>
      </c>
      <c r="N14" s="88" t="str">
        <f>IF('Indicator Data'!BO16="No data","x",ROUND(IF('Indicator Data'!BO16&gt;N$37,10,IF('Indicator Data'!BO16&lt;N$36,0,10-(N$37-'Indicator Data'!BO16)/(N$37-N$36)*10)),1))</f>
        <v>x</v>
      </c>
      <c r="O14" s="168">
        <f t="shared" si="5"/>
        <v>2.2000000000000002</v>
      </c>
      <c r="P14" s="90">
        <f t="shared" si="6"/>
        <v>3.2</v>
      </c>
      <c r="Q14" s="88">
        <f>IF(OR('Indicator Data'!BP16=0,'Indicator Data'!BP16="No data"),"x",ROUND(IF('Indicator Data'!BP16&gt;Q$37,0,IF('Indicator Data'!BP16&lt;Q$36,10,(Q$37-'Indicator Data'!BP16)/(Q$37-Q$36)*10)),1))</f>
        <v>10</v>
      </c>
      <c r="R14" s="88">
        <f>IF('Indicator Data'!BQ16="No data","x",ROUND(IF('Indicator Data'!BQ16&gt;R$37,0,IF('Indicator Data'!BQ16&lt;R$36,10,(R$37-'Indicator Data'!BQ16)/(R$37-R$36)*10)),1))</f>
        <v>5.4</v>
      </c>
      <c r="S14" s="88">
        <f>IF('Indicator Data'!BR16="No data","x",ROUND(IF('Indicator Data'!BR16&gt;S$37,0,IF('Indicator Data'!BR16&lt;S$36,10,(S$37-'Indicator Data'!BR16)/(S$37-S$36)*10)),1))</f>
        <v>5</v>
      </c>
      <c r="T14" s="89">
        <f t="shared" si="7"/>
        <v>6.8</v>
      </c>
      <c r="U14" s="240">
        <f>IF('Indicator Data'!BS16="No data","x",'Indicator Data'!BS16/'Indicator Data'!CF16*100)</f>
        <v>105.12820512820514</v>
      </c>
      <c r="V14" s="88">
        <f t="shared" si="0"/>
        <v>0</v>
      </c>
      <c r="W14" s="88">
        <f>IF('Indicator Data'!BT16="No data","x",ROUND(IF('Indicator Data'!BT16&gt;W$37,0,IF('Indicator Data'!BT16&lt;W$36,10,(W$37-'Indicator Data'!BT16)/(W$37-W$36)*10)),1))</f>
        <v>8</v>
      </c>
      <c r="X14" s="88">
        <f>IF('Indicator Data'!BU16="No data","x",ROUND(IF('Indicator Data'!BU16&gt;X$37,0,IF('Indicator Data'!BU16&lt;X$36,10,(X$37-'Indicator Data'!BU16)/(X$37-X$36)*10)),1))</f>
        <v>2.5</v>
      </c>
      <c r="Y14" s="88">
        <f>IF('Indicator Data'!BV16="No data","x",ROUND(IF('Indicator Data'!BV16&gt;Y$37,0,IF('Indicator Data'!BV16&lt;Y$36,10,(Y$37-'Indicator Data'!BV16)/(Y$37-Y$36)*10)),1))</f>
        <v>0</v>
      </c>
      <c r="Z14" s="88">
        <f>IF('Indicator Data'!BW16="No data","x",ROUND(IF('Indicator Data'!BW16&gt;Z$37,0,IF('Indicator Data'!BW16&lt;Z$36,10,(Z$37-'Indicator Data'!BW16)/(Z$37-Z$36)*10)),1))</f>
        <v>0</v>
      </c>
      <c r="AA14" s="88">
        <f t="shared" si="8"/>
        <v>0</v>
      </c>
      <c r="AB14" s="89">
        <f t="shared" si="9"/>
        <v>2.6</v>
      </c>
      <c r="AC14" s="88">
        <f>IF('Indicator Data'!AH16="No data","x",ROUND(IF('Indicator Data'!AH16&gt;AC$37,0,IF('Indicator Data'!AH16&lt;AC$36,10,(AC$37-'Indicator Data'!AH16)/(AC$37-AC$36)*10)),1))</f>
        <v>7.6</v>
      </c>
      <c r="AD14" s="88">
        <f>IF('Indicator Data'!AI16="No data","x",ROUND(IF('Indicator Data'!AI16&gt;AD$37,0,IF('Indicator Data'!AI16&lt;AD$36,10,(AD$37-'Indicator Data'!AI16)/(AD$37-AD$36)*10)),1))</f>
        <v>0</v>
      </c>
      <c r="AE14" s="88">
        <f>IF('Indicator Data'!AJ16="No data","x",ROUND(IF('Indicator Data'!AJ16&gt;AE$37,0,IF('Indicator Data'!AJ16&lt;AE$36,10,(AE$37-'Indicator Data'!AJ16)/(AE$37-AE$36)*10)),1))</f>
        <v>0</v>
      </c>
      <c r="AF14" s="88">
        <f t="shared" si="10"/>
        <v>0</v>
      </c>
      <c r="AG14" s="88">
        <f>IF('Indicator Data'!AN16="No data","x",ROUND(IF('Indicator Data'!AN16&gt;AG$37,0,IF('Indicator Data'!AN16&lt;AG$36,10,(AG$37-'Indicator Data'!AN16)/(AG$37-AG$36)*10)),1))</f>
        <v>6.6</v>
      </c>
      <c r="AH14" s="88">
        <f>IF('Indicator Data'!AO16="No data","x",ROUND(IF('Indicator Data'!AO16&gt;AH$37,0,IF('Indicator Data'!AO16&lt;AH$36,10,(AH$37-'Indicator Data'!AO16)/(AH$37-AH$36)*10)),1))</f>
        <v>3.6</v>
      </c>
      <c r="AI14" s="88">
        <f>IF('Indicator Data'!AP16="No data","x",ROUND(IF('Indicator Data'!AP16&gt;AI$37,10,IF('Indicator Data'!AP16&lt;AI$36,0,10-(AI$37-'Indicator Data'!AP16)/(AI$37-AI$36)*10)),1))</f>
        <v>8.1999999999999993</v>
      </c>
      <c r="AJ14" s="88">
        <f t="shared" si="11"/>
        <v>6.5</v>
      </c>
      <c r="AK14" s="88">
        <f>IF('Indicator Data'!AQ16="No data","x",ROUND(IF('Indicator Data'!AQ16&gt;AK$37,10,IF('Indicator Data'!AQ16&lt;AK$36,0,10-(AK$37-'Indicator Data'!AQ16)/(AK$37-AK$36)*10)),1))</f>
        <v>3</v>
      </c>
      <c r="AL14" s="89">
        <f t="shared" si="12"/>
        <v>4.3</v>
      </c>
      <c r="AM14" s="88">
        <f>IF('Indicator Data'!BX16="No data","x",ROUND(IF('Indicator Data'!BX16&gt;AM$37,0,IF('Indicator Data'!BX16&lt;AM$36,10,(AM$37-'Indicator Data'!BX16)/(AM$37-AM$36)*10)),1))</f>
        <v>10</v>
      </c>
      <c r="AN14" s="88">
        <f>IF('Indicator Data'!BY16="No data","x",ROUND(IF('Indicator Data'!BY16&gt;AN$37,0,IF('Indicator Data'!BY16&lt;AN$36,10,(AN$37-'Indicator Data'!BY16)/(AN$37-AN$36)*10)),1))</f>
        <v>3.3</v>
      </c>
      <c r="AO14" s="88">
        <f t="shared" si="13"/>
        <v>6.7</v>
      </c>
      <c r="AP14" s="88" t="str">
        <f>IF('Indicator Data'!BZ16="No data","x",ROUND(IF('Indicator Data'!BZ16&gt;AP$37,0,IF('Indicator Data'!BZ16&lt;AP$36,10,(AP$37-'Indicator Data'!BZ16)/(AP$37-AP$36)*10)),1))</f>
        <v>x</v>
      </c>
      <c r="AQ14" s="88">
        <f t="shared" si="14"/>
        <v>6.7</v>
      </c>
      <c r="AR14" s="88">
        <f>IF('Indicator Data'!CA16="No data","x",ROUND(IF('Indicator Data'!CA16&gt;AR$37,0,IF('Indicator Data'!CA16&lt;AR$36,10,(AR$37-'Indicator Data'!CA16)/(AR$37-AR$36)*10)),1))</f>
        <v>3.6</v>
      </c>
      <c r="AS14" s="88">
        <f>IF('Indicator Data'!CB16="No data","x",ROUND(IF('Indicator Data'!CB16&gt;AS$37,10,IF('Indicator Data'!CB16&lt;AS$36,0,10-(AS$37-'Indicator Data'!CB16)/(AS$37-AS$36)*10)),1))</f>
        <v>2.8</v>
      </c>
      <c r="AT14" s="88">
        <f t="shared" si="15"/>
        <v>3.2</v>
      </c>
      <c r="AU14" s="168">
        <f t="shared" si="16"/>
        <v>5.5</v>
      </c>
      <c r="AV14" s="90">
        <f t="shared" si="17"/>
        <v>4.8</v>
      </c>
      <c r="AW14" s="157"/>
    </row>
    <row r="15" spans="1:49" s="3" customFormat="1" x14ac:dyDescent="0.25">
      <c r="A15" s="119" t="s">
        <v>60</v>
      </c>
      <c r="B15" s="102" t="s">
        <v>59</v>
      </c>
      <c r="C15" s="88">
        <f>IF('Indicator Data'!BH17="No data","x",ROUND(IF('Indicator Data'!BH17&gt;C$37,0,IF('Indicator Data'!BH17&lt;C$36,10,(C$37-'Indicator Data'!BH17)/(C$37-C$36)*10)),1))</f>
        <v>5.9</v>
      </c>
      <c r="D15" s="88">
        <f>IF('Indicator Data'!BI17="No data","x",ROUND(IF('Indicator Data'!BI17&gt;D$37,0,IF('Indicator Data'!BI17&lt;D$36,10,(D$37-'Indicator Data'!BI17)/(D$37-D$36)*10)),1))</f>
        <v>9.4</v>
      </c>
      <c r="E15" s="89">
        <f t="shared" si="1"/>
        <v>7.7</v>
      </c>
      <c r="F15" s="88">
        <f>IF('Indicator Data'!BK17="No data","x",ROUND(IF('Indicator Data'!BK17&gt;F$37,0,IF('Indicator Data'!BK17&lt;F$36,10,(F$37-'Indicator Data'!BK17)/(F$37-F$36)*10)),1))</f>
        <v>6.1</v>
      </c>
      <c r="G15" s="88">
        <f>IF('Indicator Data'!BJ17="No data","x",ROUND(IF('Indicator Data'!BJ17&gt;G$37,0,IF('Indicator Data'!BJ17&lt;G$36,10,(G$37-'Indicator Data'!BJ17)/(G$37-G$36)*10)),1))</f>
        <v>4.4000000000000004</v>
      </c>
      <c r="H15" s="89">
        <f t="shared" si="2"/>
        <v>5.3</v>
      </c>
      <c r="I15" s="88" t="str">
        <f>IF('Indicator Data'!BL17="No data","x",ROUND(IF('Indicator Data'!BL17&gt;I$37,0,IF('Indicator Data'!BL17&lt;I$36,10,(I$37-'Indicator Data'!BL17)/(I$37-I$36)*10)),1))</f>
        <v>x</v>
      </c>
      <c r="J15" s="168" t="str">
        <f t="shared" si="3"/>
        <v>x</v>
      </c>
      <c r="K15" s="88" t="str">
        <f>IF('Indicator Data'!BM17="No data","x",ROUND(IF('Indicator Data'!BM17&gt;K$37,10,IF('Indicator Data'!BM17&lt;K$36,0,10-(K$37-'Indicator Data'!BM17)/(K$37-K$36)*10)),1))</f>
        <v>x</v>
      </c>
      <c r="L15" s="88">
        <f>IF('Indicator Data'!BN17="No data","x",ROUND(IF('Indicator Data'!BN17&gt;L$37,10,IF('Indicator Data'!BN17&lt;L$36,0,10-(L$37-'Indicator Data'!BN17)/(L$37-L$36)*10)),1))</f>
        <v>9.6999999999999993</v>
      </c>
      <c r="M15" s="88">
        <f t="shared" si="4"/>
        <v>9.6999999999999993</v>
      </c>
      <c r="N15" s="88">
        <f>IF('Indicator Data'!BO17="No data","x",ROUND(IF('Indicator Data'!BO17&gt;N$37,10,IF('Indicator Data'!BO17&lt;N$36,0,10-(N$37-'Indicator Data'!BO17)/(N$37-N$36)*10)),1))</f>
        <v>8.6</v>
      </c>
      <c r="O15" s="168">
        <f t="shared" si="5"/>
        <v>9</v>
      </c>
      <c r="P15" s="90">
        <f t="shared" si="6"/>
        <v>7.6</v>
      </c>
      <c r="Q15" s="88">
        <f>IF(OR('Indicator Data'!BP17=0,'Indicator Data'!BP17="No data"),"x",ROUND(IF('Indicator Data'!BP17&gt;Q$37,0,IF('Indicator Data'!BP17&lt;Q$36,10,(Q$37-'Indicator Data'!BP17)/(Q$37-Q$36)*10)),1))</f>
        <v>0.1</v>
      </c>
      <c r="R15" s="88">
        <f>IF('Indicator Data'!BQ17="No data","x",ROUND(IF('Indicator Data'!BQ17&gt;R$37,0,IF('Indicator Data'!BQ17&lt;R$36,10,(R$37-'Indicator Data'!BQ17)/(R$37-R$36)*10)),1))</f>
        <v>4.4000000000000004</v>
      </c>
      <c r="S15" s="88">
        <f>IF('Indicator Data'!BR17="No data","x",ROUND(IF('Indicator Data'!BR17&gt;S$37,0,IF('Indicator Data'!BR17&lt;S$36,10,(S$37-'Indicator Data'!BR17)/(S$37-S$36)*10)),1))</f>
        <v>1.2</v>
      </c>
      <c r="T15" s="89">
        <f t="shared" si="7"/>
        <v>1.9</v>
      </c>
      <c r="U15" s="240">
        <f>IF('Indicator Data'!BS17="No data","x",'Indicator Data'!BS17/'Indicator Data'!CF17*100)</f>
        <v>173.48927875243666</v>
      </c>
      <c r="V15" s="88">
        <f t="shared" si="0"/>
        <v>0</v>
      </c>
      <c r="W15" s="88">
        <f>IF('Indicator Data'!BT17="No data","x",ROUND(IF('Indicator Data'!BT17&gt;W$37,0,IF('Indicator Data'!BT17&lt;W$36,10,(W$37-'Indicator Data'!BT17)/(W$37-W$36)*10)),1))</f>
        <v>2.8</v>
      </c>
      <c r="X15" s="88">
        <f>IF('Indicator Data'!BU17="No data","x",ROUND(IF('Indicator Data'!BU17&gt;X$37,0,IF('Indicator Data'!BU17&lt;X$36,10,(X$37-'Indicator Data'!BU17)/(X$37-X$36)*10)),1))</f>
        <v>2.4</v>
      </c>
      <c r="Y15" s="88">
        <f>IF('Indicator Data'!BV17="No data","x",ROUND(IF('Indicator Data'!BV17&gt;Y$37,0,IF('Indicator Data'!BV17&lt;Y$36,10,(Y$37-'Indicator Data'!BV17)/(Y$37-Y$36)*10)),1))</f>
        <v>0</v>
      </c>
      <c r="Z15" s="88">
        <f>IF('Indicator Data'!BW17="No data","x",ROUND(IF('Indicator Data'!BW17&gt;Z$37,0,IF('Indicator Data'!BW17&lt;Z$36,10,(Z$37-'Indicator Data'!BW17)/(Z$37-Z$36)*10)),1))</f>
        <v>0</v>
      </c>
      <c r="AA15" s="88">
        <f t="shared" si="8"/>
        <v>0</v>
      </c>
      <c r="AB15" s="89">
        <f t="shared" si="9"/>
        <v>1.3</v>
      </c>
      <c r="AC15" s="88">
        <f>IF('Indicator Data'!AH17="No data","x",ROUND(IF('Indicator Data'!AH17&gt;AC$37,0,IF('Indicator Data'!AH17&lt;AC$36,10,(AC$37-'Indicator Data'!AH17)/(AC$37-AC$36)*10)),1))</f>
        <v>7.1</v>
      </c>
      <c r="AD15" s="88">
        <f>IF('Indicator Data'!AI17="No data","x",ROUND(IF('Indicator Data'!AI17&gt;AD$37,0,IF('Indicator Data'!AI17&lt;AD$36,10,(AD$37-'Indicator Data'!AI17)/(AD$37-AD$36)*10)),1))</f>
        <v>2.1</v>
      </c>
      <c r="AE15" s="88">
        <f>IF('Indicator Data'!AJ17="No data","x",ROUND(IF('Indicator Data'!AJ17&gt;AE$37,0,IF('Indicator Data'!AJ17&lt;AE$36,10,(AE$37-'Indicator Data'!AJ17)/(AE$37-AE$36)*10)),1))</f>
        <v>2.1</v>
      </c>
      <c r="AF15" s="88">
        <f t="shared" si="10"/>
        <v>2.1</v>
      </c>
      <c r="AG15" s="88">
        <f>IF('Indicator Data'!AN17="No data","x",ROUND(IF('Indicator Data'!AN17&gt;AG$37,0,IF('Indicator Data'!AN17&lt;AG$36,10,(AG$37-'Indicator Data'!AN17)/(AG$37-AG$36)*10)),1))</f>
        <v>2.9</v>
      </c>
      <c r="AH15" s="88">
        <f>IF('Indicator Data'!AO17="No data","x",ROUND(IF('Indicator Data'!AO17&gt;AH$37,0,IF('Indicator Data'!AO17&lt;AH$36,10,(AH$37-'Indicator Data'!AO17)/(AH$37-AH$36)*10)),1))</f>
        <v>6.9</v>
      </c>
      <c r="AI15" s="88">
        <f>IF('Indicator Data'!AP17="No data","x",ROUND(IF('Indicator Data'!AP17&gt;AI$37,10,IF('Indicator Data'!AP17&lt;AI$36,0,10-(AI$37-'Indicator Data'!AP17)/(AI$37-AI$36)*10)),1))</f>
        <v>6.6</v>
      </c>
      <c r="AJ15" s="88">
        <f t="shared" si="11"/>
        <v>5.7</v>
      </c>
      <c r="AK15" s="88">
        <f>IF('Indicator Data'!AQ17="No data","x",ROUND(IF('Indicator Data'!AQ17&gt;AK$37,10,IF('Indicator Data'!AQ17&lt;AK$36,0,10-(AK$37-'Indicator Data'!AQ17)/(AK$37-AK$36)*10)),1))</f>
        <v>4.2</v>
      </c>
      <c r="AL15" s="89">
        <f t="shared" si="12"/>
        <v>4.8</v>
      </c>
      <c r="AM15" s="88" t="str">
        <f>IF('Indicator Data'!BX17="No data","x",ROUND(IF('Indicator Data'!BX17&gt;AM$37,0,IF('Indicator Data'!BX17&lt;AM$36,10,(AM$37-'Indicator Data'!BX17)/(AM$37-AM$36)*10)),1))</f>
        <v>x</v>
      </c>
      <c r="AN15" s="88" t="str">
        <f>IF('Indicator Data'!BY17="No data","x",ROUND(IF('Indicator Data'!BY17&gt;AN$37,0,IF('Indicator Data'!BY17&lt;AN$36,10,(AN$37-'Indicator Data'!BY17)/(AN$37-AN$36)*10)),1))</f>
        <v>x</v>
      </c>
      <c r="AO15" s="88" t="str">
        <f t="shared" si="13"/>
        <v>x</v>
      </c>
      <c r="AP15" s="88" t="str">
        <f>IF('Indicator Data'!BZ17="No data","x",ROUND(IF('Indicator Data'!BZ17&gt;AP$37,0,IF('Indicator Data'!BZ17&lt;AP$36,10,(AP$37-'Indicator Data'!BZ17)/(AP$37-AP$36)*10)),1))</f>
        <v>x</v>
      </c>
      <c r="AQ15" s="88" t="str">
        <f t="shared" si="14"/>
        <v>x</v>
      </c>
      <c r="AR15" s="88">
        <f>IF('Indicator Data'!CA17="No data","x",ROUND(IF('Indicator Data'!CA17&gt;AR$37,0,IF('Indicator Data'!CA17&lt;AR$36,10,(AR$37-'Indicator Data'!CA17)/(AR$37-AR$36)*10)),1))</f>
        <v>8.3000000000000007</v>
      </c>
      <c r="AS15" s="88" t="str">
        <f>IF('Indicator Data'!CB17="No data","x",ROUND(IF('Indicator Data'!CB17&gt;AS$37,10,IF('Indicator Data'!CB17&lt;AS$36,0,10-(AS$37-'Indicator Data'!CB17)/(AS$37-AS$36)*10)),1))</f>
        <v>x</v>
      </c>
      <c r="AT15" s="88">
        <f t="shared" si="15"/>
        <v>8.3000000000000007</v>
      </c>
      <c r="AU15" s="168">
        <f t="shared" si="16"/>
        <v>8.3000000000000007</v>
      </c>
      <c r="AV15" s="90">
        <f t="shared" si="17"/>
        <v>4.0999999999999996</v>
      </c>
      <c r="AW15" s="157"/>
    </row>
    <row r="16" spans="1:49" s="3" customFormat="1" x14ac:dyDescent="0.25">
      <c r="A16" s="119" t="s">
        <v>9</v>
      </c>
      <c r="B16" s="102" t="s">
        <v>8</v>
      </c>
      <c r="C16" s="88" t="str">
        <f>IF('Indicator Data'!BH18="No data","x",ROUND(IF('Indicator Data'!BH18&gt;C$37,0,IF('Indicator Data'!BH18&lt;C$36,10,(C$37-'Indicator Data'!BH18)/(C$37-C$36)*10)),1))</f>
        <v>x</v>
      </c>
      <c r="D16" s="88">
        <f>IF('Indicator Data'!BI18="No data","x",ROUND(IF('Indicator Data'!BI18&gt;D$37,0,IF('Indicator Data'!BI18&lt;D$36,10,(D$37-'Indicator Data'!BI18)/(D$37-D$36)*10)),1))</f>
        <v>5.9</v>
      </c>
      <c r="E16" s="89">
        <f t="shared" si="1"/>
        <v>5.9</v>
      </c>
      <c r="F16" s="88" t="str">
        <f>IF('Indicator Data'!BK18="No data","x",ROUND(IF('Indicator Data'!BK18&gt;F$37,0,IF('Indicator Data'!BK18&lt;F$36,10,(F$37-'Indicator Data'!BK18)/(F$37-F$36)*10)),1))</f>
        <v>x</v>
      </c>
      <c r="G16" s="88">
        <f>IF('Indicator Data'!BJ18="No data","x",ROUND(IF('Indicator Data'!BJ18&gt;G$37,0,IF('Indicator Data'!BJ18&lt;G$36,10,(G$37-'Indicator Data'!BJ18)/(G$37-G$36)*10)),1))</f>
        <v>6.3</v>
      </c>
      <c r="H16" s="89">
        <f t="shared" si="2"/>
        <v>6.3</v>
      </c>
      <c r="I16" s="88">
        <f>IF('Indicator Data'!BL18="No data","x",ROUND(IF('Indicator Data'!BL18&gt;I$37,0,IF('Indicator Data'!BL18&lt;I$36,10,(I$37-'Indicator Data'!BL18)/(I$37-I$36)*10)),1))</f>
        <v>0</v>
      </c>
      <c r="J16" s="168">
        <f t="shared" si="3"/>
        <v>0</v>
      </c>
      <c r="K16" s="88" t="str">
        <f>IF('Indicator Data'!BM18="No data","x",ROUND(IF('Indicator Data'!BM18&gt;K$37,10,IF('Indicator Data'!BM18&lt;K$36,0,10-(K$37-'Indicator Data'!BM18)/(K$37-K$36)*10)),1))</f>
        <v>x</v>
      </c>
      <c r="L16" s="88">
        <f>IF('Indicator Data'!BN18="No data","x",ROUND(IF('Indicator Data'!BN18&gt;L$37,10,IF('Indicator Data'!BN18&lt;L$36,0,10-(L$37-'Indicator Data'!BN18)/(L$37-L$36)*10)),1))</f>
        <v>1.3</v>
      </c>
      <c r="M16" s="88">
        <f t="shared" si="4"/>
        <v>1.3</v>
      </c>
      <c r="N16" s="88" t="str">
        <f>IF('Indicator Data'!BO18="No data","x",ROUND(IF('Indicator Data'!BO18&gt;N$37,10,IF('Indicator Data'!BO18&lt;N$36,0,10-(N$37-'Indicator Data'!BO18)/(N$37-N$36)*10)),1))</f>
        <v>x</v>
      </c>
      <c r="O16" s="168">
        <f t="shared" si="5"/>
        <v>1.3</v>
      </c>
      <c r="P16" s="90">
        <f t="shared" si="6"/>
        <v>3.9</v>
      </c>
      <c r="Q16" s="88">
        <f>IF(OR('Indicator Data'!BP18=0,'Indicator Data'!BP18="No data"),"x",ROUND(IF('Indicator Data'!BP18&gt;Q$37,0,IF('Indicator Data'!BP18&lt;Q$36,10,(Q$37-'Indicator Data'!BP18)/(Q$37-Q$36)*10)),1))</f>
        <v>0</v>
      </c>
      <c r="R16" s="88">
        <f>IF('Indicator Data'!BQ18="No data","x",ROUND(IF('Indicator Data'!BQ18&gt;R$37,0,IF('Indicator Data'!BQ18&lt;R$36,10,(R$37-'Indicator Data'!BQ18)/(R$37-R$36)*10)),1))</f>
        <v>7.7</v>
      </c>
      <c r="S16" s="88">
        <f>IF('Indicator Data'!BR18="No data","x",ROUND(IF('Indicator Data'!BR18&gt;S$37,0,IF('Indicator Data'!BR18&lt;S$36,10,(S$37-'Indicator Data'!BR18)/(S$37-S$36)*10)),1))</f>
        <v>9.9</v>
      </c>
      <c r="T16" s="89">
        <f t="shared" si="7"/>
        <v>5.9</v>
      </c>
      <c r="U16" s="240">
        <f>IF('Indicator Data'!BS18="No data","x",'Indicator Data'!BS18/'Indicator Data'!CF18*100)</f>
        <v>26.3042525208242</v>
      </c>
      <c r="V16" s="88">
        <f t="shared" si="0"/>
        <v>7.4</v>
      </c>
      <c r="W16" s="88">
        <f>IF('Indicator Data'!BT18="No data","x",ROUND(IF('Indicator Data'!BT18&gt;W$37,0,IF('Indicator Data'!BT18&lt;W$36,10,(W$37-'Indicator Data'!BT18)/(W$37-W$36)*10)),1))</f>
        <v>3.2</v>
      </c>
      <c r="X16" s="88">
        <f>IF('Indicator Data'!BU18="No data","x",ROUND(IF('Indicator Data'!BU18&gt;X$37,0,IF('Indicator Data'!BU18&lt;X$36,10,(X$37-'Indicator Data'!BU18)/(X$37-X$36)*10)),1))</f>
        <v>0.2</v>
      </c>
      <c r="Y16" s="88">
        <f>IF('Indicator Data'!BV18="No data","x",ROUND(IF('Indicator Data'!BV18&gt;Y$37,0,IF('Indicator Data'!BV18&lt;Y$36,10,(Y$37-'Indicator Data'!BV18)/(Y$37-Y$36)*10)),1))</f>
        <v>10</v>
      </c>
      <c r="Z16" s="88">
        <f>IF('Indicator Data'!BW18="No data","x",ROUND(IF('Indicator Data'!BW18&gt;Z$37,0,IF('Indicator Data'!BW18&lt;Z$36,10,(Z$37-'Indicator Data'!BW18)/(Z$37-Z$36)*10)),1))</f>
        <v>10</v>
      </c>
      <c r="AA16" s="88">
        <f t="shared" si="8"/>
        <v>10</v>
      </c>
      <c r="AB16" s="89">
        <f t="shared" si="9"/>
        <v>5.2</v>
      </c>
      <c r="AC16" s="88">
        <f>IF('Indicator Data'!AH18="No data","x",ROUND(IF('Indicator Data'!AH18&gt;AC$37,0,IF('Indicator Data'!AH18&lt;AC$36,10,(AC$37-'Indicator Data'!AH18)/(AC$37-AC$36)*10)),1))</f>
        <v>7.9</v>
      </c>
      <c r="AD16" s="88">
        <f>IF('Indicator Data'!AI18="No data","x",ROUND(IF('Indicator Data'!AI18&gt;AD$37,0,IF('Indicator Data'!AI18&lt;AD$36,10,(AD$37-'Indicator Data'!AI18)/(AD$37-AD$36)*10)),1))</f>
        <v>2.9</v>
      </c>
      <c r="AE16" s="88">
        <f>IF('Indicator Data'!AJ18="No data","x",ROUND(IF('Indicator Data'!AJ18&gt;AE$37,0,IF('Indicator Data'!AJ18&lt;AE$36,10,(AE$37-'Indicator Data'!AJ18)/(AE$37-AE$36)*10)),1))</f>
        <v>3.6</v>
      </c>
      <c r="AF16" s="88">
        <f t="shared" si="10"/>
        <v>3.25</v>
      </c>
      <c r="AG16" s="88">
        <f>IF('Indicator Data'!AN18="No data","x",ROUND(IF('Indicator Data'!AN18&gt;AG$37,0,IF('Indicator Data'!AN18&lt;AG$36,10,(AG$37-'Indicator Data'!AN18)/(AG$37-AG$36)*10)),1))</f>
        <v>8.4</v>
      </c>
      <c r="AH16" s="88">
        <f>IF('Indicator Data'!AO18="No data","x",ROUND(IF('Indicator Data'!AO18&gt;AH$37,0,IF('Indicator Data'!AO18&lt;AH$36,10,(AH$37-'Indicator Data'!AO18)/(AH$37-AH$36)*10)),1))</f>
        <v>4.7</v>
      </c>
      <c r="AI16" s="88">
        <f>IF('Indicator Data'!AP18="No data","x",ROUND(IF('Indicator Data'!AP18&gt;AI$37,10,IF('Indicator Data'!AP18&lt;AI$36,0,10-(AI$37-'Indicator Data'!AP18)/(AI$37-AI$36)*10)),1))</f>
        <v>3.8</v>
      </c>
      <c r="AJ16" s="88">
        <f t="shared" si="11"/>
        <v>6.1</v>
      </c>
      <c r="AK16" s="88">
        <f>IF('Indicator Data'!AQ18="No data","x",ROUND(IF('Indicator Data'!AQ18&gt;AK$37,10,IF('Indicator Data'!AQ18&lt;AK$36,0,10-(AK$37-'Indicator Data'!AQ18)/(AK$37-AK$36)*10)),1))</f>
        <v>1.9</v>
      </c>
      <c r="AL16" s="89">
        <f t="shared" si="12"/>
        <v>4.8</v>
      </c>
      <c r="AM16" s="88">
        <f>IF('Indicator Data'!BX18="No data","x",ROUND(IF('Indicator Data'!BX18&gt;AM$37,0,IF('Indicator Data'!BX18&lt;AM$36,10,(AM$37-'Indicator Data'!BX18)/(AM$37-AM$36)*10)),1))</f>
        <v>2.7</v>
      </c>
      <c r="AN16" s="88">
        <f>IF('Indicator Data'!BY18="No data","x",ROUND(IF('Indicator Data'!BY18&gt;AN$37,0,IF('Indicator Data'!BY18&lt;AN$36,10,(AN$37-'Indicator Data'!BY18)/(AN$37-AN$36)*10)),1))</f>
        <v>10</v>
      </c>
      <c r="AO16" s="88">
        <f t="shared" si="13"/>
        <v>6.4</v>
      </c>
      <c r="AP16" s="88">
        <f>IF('Indicator Data'!BZ18="No data","x",ROUND(IF('Indicator Data'!BZ18&gt;AP$37,0,IF('Indicator Data'!BZ18&lt;AP$36,10,(AP$37-'Indicator Data'!BZ18)/(AP$37-AP$36)*10)),1))</f>
        <v>8</v>
      </c>
      <c r="AQ16" s="88">
        <f t="shared" si="14"/>
        <v>7.2</v>
      </c>
      <c r="AR16" s="88">
        <f>IF('Indicator Data'!CA18="No data","x",ROUND(IF('Indicator Data'!CA18&gt;AR$37,0,IF('Indicator Data'!CA18&lt;AR$36,10,(AR$37-'Indicator Data'!CA18)/(AR$37-AR$36)*10)),1))</f>
        <v>1.2</v>
      </c>
      <c r="AS16" s="88">
        <f>IF('Indicator Data'!CB18="No data","x",ROUND(IF('Indicator Data'!CB18&gt;AS$37,10,IF('Indicator Data'!CB18&lt;AS$36,0,10-(AS$37-'Indicator Data'!CB18)/(AS$37-AS$36)*10)),1))</f>
        <v>8</v>
      </c>
      <c r="AT16" s="88">
        <f t="shared" si="15"/>
        <v>4.5999999999999996</v>
      </c>
      <c r="AU16" s="168">
        <f t="shared" si="16"/>
        <v>6.3</v>
      </c>
      <c r="AV16" s="90">
        <f t="shared" si="17"/>
        <v>5.6</v>
      </c>
      <c r="AW16" s="157"/>
    </row>
    <row r="17" spans="1:49" s="3" customFormat="1" x14ac:dyDescent="0.25">
      <c r="A17" s="119" t="s">
        <v>18</v>
      </c>
      <c r="B17" s="102" t="s">
        <v>17</v>
      </c>
      <c r="C17" s="88">
        <f>IF('Indicator Data'!BH19="No data","x",ROUND(IF('Indicator Data'!BH19&gt;C$37,0,IF('Indicator Data'!BH19&lt;C$36,10,(C$37-'Indicator Data'!BH19)/(C$37-C$36)*10)),1))</f>
        <v>1.9</v>
      </c>
      <c r="D17" s="88">
        <f>IF('Indicator Data'!BI19="No data","x",ROUND(IF('Indicator Data'!BI19&gt;D$37,0,IF('Indicator Data'!BI19&lt;D$36,10,(D$37-'Indicator Data'!BI19)/(D$37-D$36)*10)),1))</f>
        <v>3.1</v>
      </c>
      <c r="E17" s="89">
        <f t="shared" si="1"/>
        <v>2.5</v>
      </c>
      <c r="F17" s="88">
        <f>IF('Indicator Data'!BK19="No data","x",ROUND(IF('Indicator Data'!BK19&gt;F$37,0,IF('Indicator Data'!BK19&lt;F$36,10,(F$37-'Indicator Data'!BK19)/(F$37-F$36)*10)),1))</f>
        <v>4.5</v>
      </c>
      <c r="G17" s="88">
        <f>IF('Indicator Data'!BJ19="No data","x",ROUND(IF('Indicator Data'!BJ19&gt;G$37,0,IF('Indicator Data'!BJ19&lt;G$36,10,(G$37-'Indicator Data'!BJ19)/(G$37-G$36)*10)),1))</f>
        <v>4.2</v>
      </c>
      <c r="H17" s="89">
        <f t="shared" si="2"/>
        <v>4.4000000000000004</v>
      </c>
      <c r="I17" s="88">
        <f>IF('Indicator Data'!BL19="No data","x",ROUND(IF('Indicator Data'!BL19&gt;I$37,0,IF('Indicator Data'!BL19&lt;I$36,10,(I$37-'Indicator Data'!BL19)/(I$37-I$36)*10)),1))</f>
        <v>5</v>
      </c>
      <c r="J17" s="168">
        <f t="shared" si="3"/>
        <v>5</v>
      </c>
      <c r="K17" s="88">
        <f>IF('Indicator Data'!BM19="No data","x",ROUND(IF('Indicator Data'!BM19&gt;K$37,10,IF('Indicator Data'!BM19&lt;K$36,0,10-(K$37-'Indicator Data'!BM19)/(K$37-K$36)*10)),1))</f>
        <v>2.7</v>
      </c>
      <c r="L17" s="88">
        <f>IF('Indicator Data'!BN19="No data","x",ROUND(IF('Indicator Data'!BN19&gt;L$37,10,IF('Indicator Data'!BN19&lt;L$36,0,10-(L$37-'Indicator Data'!BN19)/(L$37-L$36)*10)),1))</f>
        <v>3.1</v>
      </c>
      <c r="M17" s="88">
        <f t="shared" si="4"/>
        <v>2.9</v>
      </c>
      <c r="N17" s="88">
        <f>IF('Indicator Data'!BO19="No data","x",ROUND(IF('Indicator Data'!BO19&gt;N$37,10,IF('Indicator Data'!BO19&lt;N$36,0,10-(N$37-'Indicator Data'!BO19)/(N$37-N$36)*10)),1))</f>
        <v>4.3</v>
      </c>
      <c r="O17" s="168">
        <f t="shared" si="5"/>
        <v>3.8</v>
      </c>
      <c r="P17" s="90">
        <f t="shared" si="6"/>
        <v>4</v>
      </c>
      <c r="Q17" s="88">
        <f>IF(OR('Indicator Data'!BP19=0,'Indicator Data'!BP19="No data"),"x",ROUND(IF('Indicator Data'!BP19&gt;Q$37,0,IF('Indicator Data'!BP19&lt;Q$36,10,(Q$37-'Indicator Data'!BP19)/(Q$37-Q$36)*10)),1))</f>
        <v>0.3</v>
      </c>
      <c r="R17" s="88">
        <f>IF('Indicator Data'!BQ19="No data","x",ROUND(IF('Indicator Data'!BQ19&gt;R$37,0,IF('Indicator Data'!BQ19&lt;R$36,10,(R$37-'Indicator Data'!BQ19)/(R$37-R$36)*10)),1))</f>
        <v>6.3</v>
      </c>
      <c r="S17" s="88">
        <f>IF('Indicator Data'!BR19="No data","x",ROUND(IF('Indicator Data'!BR19&gt;S$37,0,IF('Indicator Data'!BR19&lt;S$36,10,(S$37-'Indicator Data'!BR19)/(S$37-S$36)*10)),1))</f>
        <v>1.5</v>
      </c>
      <c r="T17" s="89">
        <f t="shared" si="7"/>
        <v>2.7</v>
      </c>
      <c r="U17" s="240">
        <f>IF('Indicator Data'!BS19="No data","x",'Indicator Data'!BS19/'Indicator Data'!CF19*100)</f>
        <v>45.045045045045043</v>
      </c>
      <c r="V17" s="88">
        <f t="shared" si="0"/>
        <v>5.6</v>
      </c>
      <c r="W17" s="88">
        <f>IF('Indicator Data'!BT19="No data","x",ROUND(IF('Indicator Data'!BT19&gt;W$37,0,IF('Indicator Data'!BT19&lt;W$36,10,(W$37-'Indicator Data'!BT19)/(W$37-W$36)*10)),1))</f>
        <v>1.8</v>
      </c>
      <c r="X17" s="88">
        <f>IF('Indicator Data'!BU19="No data","x",ROUND(IF('Indicator Data'!BU19&gt;X$37,0,IF('Indicator Data'!BU19&lt;X$36,10,(X$37-'Indicator Data'!BU19)/(X$37-X$36)*10)),1))</f>
        <v>1.1000000000000001</v>
      </c>
      <c r="Y17" s="88">
        <f>IF('Indicator Data'!BV19="No data","x",ROUND(IF('Indicator Data'!BV19&gt;Y$37,0,IF('Indicator Data'!BV19&lt;Y$36,10,(Y$37-'Indicator Data'!BV19)/(Y$37-Y$36)*10)),1))</f>
        <v>7.1</v>
      </c>
      <c r="Z17" s="88">
        <f>IF('Indicator Data'!BW19="No data","x",ROUND(IF('Indicator Data'!BW19&gt;Z$37,0,IF('Indicator Data'!BW19&lt;Z$36,10,(Z$37-'Indicator Data'!BW19)/(Z$37-Z$36)*10)),1))</f>
        <v>10</v>
      </c>
      <c r="AA17" s="88">
        <f t="shared" si="8"/>
        <v>8.6</v>
      </c>
      <c r="AB17" s="89">
        <f t="shared" si="9"/>
        <v>4.3</v>
      </c>
      <c r="AC17" s="88">
        <f>IF('Indicator Data'!AH19="No data","x",ROUND(IF('Indicator Data'!AH19&gt;AC$37,0,IF('Indicator Data'!AH19&lt;AC$36,10,(AC$37-'Indicator Data'!AH19)/(AC$37-AC$36)*10)),1))</f>
        <v>7.2</v>
      </c>
      <c r="AD17" s="88">
        <f>IF('Indicator Data'!AI19="No data","x",ROUND(IF('Indicator Data'!AI19&gt;AD$37,0,IF('Indicator Data'!AI19&lt;AD$36,10,(AD$37-'Indicator Data'!AI19)/(AD$37-AD$36)*10)),1))</f>
        <v>2.9</v>
      </c>
      <c r="AE17" s="88">
        <f>IF('Indicator Data'!AJ19="No data","x",ROUND(IF('Indicator Data'!AJ19&gt;AE$37,0,IF('Indicator Data'!AJ19&lt;AE$36,10,(AE$37-'Indicator Data'!AJ19)/(AE$37-AE$36)*10)),1))</f>
        <v>5</v>
      </c>
      <c r="AF17" s="88">
        <f t="shared" si="10"/>
        <v>3.95</v>
      </c>
      <c r="AG17" s="88">
        <f>IF('Indicator Data'!AN19="No data","x",ROUND(IF('Indicator Data'!AN19&gt;AG$37,0,IF('Indicator Data'!AN19&lt;AG$36,10,(AG$37-'Indicator Data'!AN19)/(AG$37-AG$36)*10)),1))</f>
        <v>4.5999999999999996</v>
      </c>
      <c r="AH17" s="88">
        <f>IF('Indicator Data'!AO19="No data","x",ROUND(IF('Indicator Data'!AO19&gt;AH$37,0,IF('Indicator Data'!AO19&lt;AH$36,10,(AH$37-'Indicator Data'!AO19)/(AH$37-AH$36)*10)),1))</f>
        <v>0</v>
      </c>
      <c r="AI17" s="88">
        <f>IF('Indicator Data'!AP19="No data","x",ROUND(IF('Indicator Data'!AP19&gt;AI$37,10,IF('Indicator Data'!AP19&lt;AI$36,0,10-(AI$37-'Indicator Data'!AP19)/(AI$37-AI$36)*10)),1))</f>
        <v>4.2</v>
      </c>
      <c r="AJ17" s="88">
        <f t="shared" si="11"/>
        <v>3.2</v>
      </c>
      <c r="AK17" s="88">
        <f>IF('Indicator Data'!AQ19="No data","x",ROUND(IF('Indicator Data'!AQ19&gt;AK$37,10,IF('Indicator Data'!AQ19&lt;AK$36,0,10-(AK$37-'Indicator Data'!AQ19)/(AK$37-AK$36)*10)),1))</f>
        <v>1.7</v>
      </c>
      <c r="AL17" s="89">
        <f t="shared" si="12"/>
        <v>4</v>
      </c>
      <c r="AM17" s="88">
        <f>IF('Indicator Data'!BX19="No data","x",ROUND(IF('Indicator Data'!BX19&gt;AM$37,0,IF('Indicator Data'!BX19&lt;AM$36,10,(AM$37-'Indicator Data'!BX19)/(AM$37-AM$36)*10)),1))</f>
        <v>4.8</v>
      </c>
      <c r="AN17" s="88">
        <f>IF('Indicator Data'!BY19="No data","x",ROUND(IF('Indicator Data'!BY19&gt;AN$37,0,IF('Indicator Data'!BY19&lt;AN$36,10,(AN$37-'Indicator Data'!BY19)/(AN$37-AN$36)*10)),1))</f>
        <v>10</v>
      </c>
      <c r="AO17" s="88">
        <f t="shared" si="13"/>
        <v>7.4</v>
      </c>
      <c r="AP17" s="88">
        <f>IF('Indicator Data'!BZ19="No data","x",ROUND(IF('Indicator Data'!BZ19&gt;AP$37,0,IF('Indicator Data'!BZ19&lt;AP$36,10,(AP$37-'Indicator Data'!BZ19)/(AP$37-AP$36)*10)),1))</f>
        <v>5.6</v>
      </c>
      <c r="AQ17" s="88">
        <f t="shared" si="14"/>
        <v>6.5</v>
      </c>
      <c r="AR17" s="88">
        <f>IF('Indicator Data'!CA19="No data","x",ROUND(IF('Indicator Data'!CA19&gt;AR$37,0,IF('Indicator Data'!CA19&lt;AR$36,10,(AR$37-'Indicator Data'!CA19)/(AR$37-AR$36)*10)),1))</f>
        <v>0</v>
      </c>
      <c r="AS17" s="88">
        <f>IF('Indicator Data'!CB19="No data","x",ROUND(IF('Indicator Data'!CB19&gt;AS$37,10,IF('Indicator Data'!CB19&lt;AS$36,0,10-(AS$37-'Indicator Data'!CB19)/(AS$37-AS$36)*10)),1))</f>
        <v>0.9</v>
      </c>
      <c r="AT17" s="88">
        <f t="shared" si="15"/>
        <v>0.5</v>
      </c>
      <c r="AU17" s="168">
        <f t="shared" si="16"/>
        <v>4.5</v>
      </c>
      <c r="AV17" s="90">
        <f t="shared" si="17"/>
        <v>3.9</v>
      </c>
      <c r="AW17" s="157"/>
    </row>
    <row r="18" spans="1:49" s="3" customFormat="1" x14ac:dyDescent="0.25">
      <c r="A18" s="119" t="s">
        <v>28</v>
      </c>
      <c r="B18" s="102" t="s">
        <v>27</v>
      </c>
      <c r="C18" s="88">
        <f>IF('Indicator Data'!BH20="No data","x",ROUND(IF('Indicator Data'!BH20&gt;C$37,0,IF('Indicator Data'!BH20&lt;C$36,10,(C$37-'Indicator Data'!BH20)/(C$37-C$36)*10)),1))</f>
        <v>6.9</v>
      </c>
      <c r="D18" s="88">
        <f>IF('Indicator Data'!BI20="No data","x",ROUND(IF('Indicator Data'!BI20&gt;D$37,0,IF('Indicator Data'!BI20&lt;D$36,10,(D$37-'Indicator Data'!BI20)/(D$37-D$36)*10)),1))</f>
        <v>9.1</v>
      </c>
      <c r="E18" s="89">
        <f t="shared" si="1"/>
        <v>8</v>
      </c>
      <c r="F18" s="88">
        <f>IF('Indicator Data'!BK20="No data","x",ROUND(IF('Indicator Data'!BK20&gt;F$37,0,IF('Indicator Data'!BK20&lt;F$36,10,(F$37-'Indicator Data'!BK20)/(F$37-F$36)*10)),1))</f>
        <v>6.1</v>
      </c>
      <c r="G18" s="88">
        <f>IF('Indicator Data'!BJ20="No data","x",ROUND(IF('Indicator Data'!BJ20&gt;G$37,0,IF('Indicator Data'!BJ20&lt;G$36,10,(G$37-'Indicator Data'!BJ20)/(G$37-G$36)*10)),1))</f>
        <v>5</v>
      </c>
      <c r="H18" s="89">
        <f t="shared" si="2"/>
        <v>5.6</v>
      </c>
      <c r="I18" s="88">
        <f>IF('Indicator Data'!BL20="No data","x",ROUND(IF('Indicator Data'!BL20&gt;I$37,0,IF('Indicator Data'!BL20&lt;I$36,10,(I$37-'Indicator Data'!BL20)/(I$37-I$36)*10)),1))</f>
        <v>9.8000000000000007</v>
      </c>
      <c r="J18" s="168">
        <f t="shared" si="3"/>
        <v>9.8000000000000007</v>
      </c>
      <c r="K18" s="88">
        <f>IF('Indicator Data'!BM20="No data","x",ROUND(IF('Indicator Data'!BM20&gt;K$37,10,IF('Indicator Data'!BM20&lt;K$36,0,10-(K$37-'Indicator Data'!BM20)/(K$37-K$36)*10)),1))</f>
        <v>10</v>
      </c>
      <c r="L18" s="88">
        <f>IF('Indicator Data'!BN20="No data","x",ROUND(IF('Indicator Data'!BN20&gt;L$37,10,IF('Indicator Data'!BN20&lt;L$36,0,10-(L$37-'Indicator Data'!BN20)/(L$37-L$36)*10)),1))</f>
        <v>9.3000000000000007</v>
      </c>
      <c r="M18" s="88">
        <f t="shared" si="4"/>
        <v>9.6999999999999993</v>
      </c>
      <c r="N18" s="88">
        <f>IF('Indicator Data'!BO20="No data","x",ROUND(IF('Indicator Data'!BO20&gt;N$37,10,IF('Indicator Data'!BO20&lt;N$36,0,10-(N$37-'Indicator Data'!BO20)/(N$37-N$36)*10)),1))</f>
        <v>10</v>
      </c>
      <c r="O18" s="168">
        <f t="shared" si="5"/>
        <v>9.9</v>
      </c>
      <c r="P18" s="90">
        <f t="shared" si="6"/>
        <v>8.8000000000000007</v>
      </c>
      <c r="Q18" s="88">
        <f>IF(OR('Indicator Data'!BP20=0,'Indicator Data'!BP20="No data"),"x",ROUND(IF('Indicator Data'!BP20&gt;Q$37,0,IF('Indicator Data'!BP20&lt;Q$36,10,(Q$37-'Indicator Data'!BP20)/(Q$37-Q$36)*10)),1))</f>
        <v>3.2</v>
      </c>
      <c r="R18" s="88">
        <f>IF('Indicator Data'!BQ20="No data","x",ROUND(IF('Indicator Data'!BQ20&gt;R$37,0,IF('Indicator Data'!BQ20&lt;R$36,10,(R$37-'Indicator Data'!BQ20)/(R$37-R$36)*10)),1))</f>
        <v>8.8000000000000007</v>
      </c>
      <c r="S18" s="88">
        <f>IF('Indicator Data'!BR20="No data","x",ROUND(IF('Indicator Data'!BR20&gt;S$37,0,IF('Indicator Data'!BR20&lt;S$36,10,(S$37-'Indicator Data'!BR20)/(S$37-S$36)*10)),1))</f>
        <v>1.5</v>
      </c>
      <c r="T18" s="89">
        <f t="shared" si="7"/>
        <v>4.5</v>
      </c>
      <c r="U18" s="240">
        <f>IF('Indicator Data'!BS20="No data","x",'Indicator Data'!BS20/'Indicator Data'!CF20*100)</f>
        <v>53.088803088803097</v>
      </c>
      <c r="V18" s="88">
        <f t="shared" si="0"/>
        <v>4.7</v>
      </c>
      <c r="W18" s="88">
        <f>IF('Indicator Data'!BT20="No data","x",ROUND(IF('Indicator Data'!BT20&gt;W$37,0,IF('Indicator Data'!BT20&lt;W$36,10,(W$37-'Indicator Data'!BT20)/(W$37-W$36)*10)),1))</f>
        <v>8.3000000000000007</v>
      </c>
      <c r="X18" s="88">
        <f>IF('Indicator Data'!BU20="No data","x",ROUND(IF('Indicator Data'!BU20&gt;X$37,0,IF('Indicator Data'!BU20&lt;X$36,10,(X$37-'Indicator Data'!BU20)/(X$37-X$36)*10)),1))</f>
        <v>3.1</v>
      </c>
      <c r="Y18" s="88">
        <f>IF('Indicator Data'!BV20="No data","x",ROUND(IF('Indicator Data'!BV20&gt;Y$37,0,IF('Indicator Data'!BV20&lt;Y$36,10,(Y$37-'Indicator Data'!BV20)/(Y$37-Y$36)*10)),1))</f>
        <v>0</v>
      </c>
      <c r="Z18" s="88">
        <f>IF('Indicator Data'!BW20="No data","x",ROUND(IF('Indicator Data'!BW20&gt;Z$37,0,IF('Indicator Data'!BW20&lt;Z$36,10,(Z$37-'Indicator Data'!BW20)/(Z$37-Z$36)*10)),1))</f>
        <v>8.3000000000000007</v>
      </c>
      <c r="AA18" s="88">
        <f t="shared" si="8"/>
        <v>4.2</v>
      </c>
      <c r="AB18" s="89">
        <f t="shared" si="9"/>
        <v>5.0999999999999996</v>
      </c>
      <c r="AC18" s="88">
        <f>IF('Indicator Data'!AH20="No data","x",ROUND(IF('Indicator Data'!AH20&gt;AC$37,0,IF('Indicator Data'!AH20&lt;AC$36,10,(AC$37-'Indicator Data'!AH20)/(AC$37-AC$36)*10)),1))</f>
        <v>6</v>
      </c>
      <c r="AD18" s="88">
        <f>IF('Indicator Data'!AI20="No data","x",ROUND(IF('Indicator Data'!AI20&gt;AD$37,0,IF('Indicator Data'!AI20&lt;AD$36,10,(AD$37-'Indicator Data'!AI20)/(AD$37-AD$36)*10)),1))</f>
        <v>3.6</v>
      </c>
      <c r="AE18" s="88">
        <f>IF('Indicator Data'!AJ20="No data","x",ROUND(IF('Indicator Data'!AJ20&gt;AE$37,0,IF('Indicator Data'!AJ20&lt;AE$36,10,(AE$37-'Indicator Data'!AJ20)/(AE$37-AE$36)*10)),1))</f>
        <v>5.7</v>
      </c>
      <c r="AF18" s="88">
        <f t="shared" si="10"/>
        <v>4.6500000000000004</v>
      </c>
      <c r="AG18" s="88">
        <f>IF('Indicator Data'!AN20="No data","x",ROUND(IF('Indicator Data'!AN20&gt;AG$37,0,IF('Indicator Data'!AN20&lt;AG$36,10,(AG$37-'Indicator Data'!AN20)/(AG$37-AG$36)*10)),1))</f>
        <v>8.1</v>
      </c>
      <c r="AH18" s="88">
        <f>IF('Indicator Data'!AO20="No data","x",ROUND(IF('Indicator Data'!AO20&gt;AH$37,0,IF('Indicator Data'!AO20&lt;AH$36,10,(AH$37-'Indicator Data'!AO20)/(AH$37-AH$36)*10)),1))</f>
        <v>3.3</v>
      </c>
      <c r="AI18" s="88">
        <f>IF('Indicator Data'!AP20="No data","x",ROUND(IF('Indicator Data'!AP20&gt;AI$37,10,IF('Indicator Data'!AP20&lt;AI$36,0,10-(AI$37-'Indicator Data'!AP20)/(AI$37-AI$36)*10)),1))</f>
        <v>4.8</v>
      </c>
      <c r="AJ18" s="88">
        <f t="shared" si="11"/>
        <v>5.8</v>
      </c>
      <c r="AK18" s="88">
        <f>IF('Indicator Data'!AQ20="No data","x",ROUND(IF('Indicator Data'!AQ20&gt;AK$37,10,IF('Indicator Data'!AQ20&lt;AK$36,0,10-(AK$37-'Indicator Data'!AQ20)/(AK$37-AK$36)*10)),1))</f>
        <v>3.6</v>
      </c>
      <c r="AL18" s="89">
        <f t="shared" si="12"/>
        <v>5</v>
      </c>
      <c r="AM18" s="88">
        <f>IF('Indicator Data'!BX20="No data","x",ROUND(IF('Indicator Data'!BX20&gt;AM$37,0,IF('Indicator Data'!BX20&lt;AM$36,10,(AM$37-'Indicator Data'!BX20)/(AM$37-AM$36)*10)),1))</f>
        <v>8.6999999999999993</v>
      </c>
      <c r="AN18" s="88">
        <f>IF('Indicator Data'!BY20="No data","x",ROUND(IF('Indicator Data'!BY20&gt;AN$37,0,IF('Indicator Data'!BY20&lt;AN$36,10,(AN$37-'Indicator Data'!BY20)/(AN$37-AN$36)*10)),1))</f>
        <v>10</v>
      </c>
      <c r="AO18" s="88">
        <f t="shared" si="13"/>
        <v>9.4</v>
      </c>
      <c r="AP18" s="88">
        <f>IF('Indicator Data'!BZ20="No data","x",ROUND(IF('Indicator Data'!BZ20&gt;AP$37,0,IF('Indicator Data'!BZ20&lt;AP$36,10,(AP$37-'Indicator Data'!BZ20)/(AP$37-AP$36)*10)),1))</f>
        <v>8.6999999999999993</v>
      </c>
      <c r="AQ18" s="88">
        <f t="shared" si="14"/>
        <v>9.1</v>
      </c>
      <c r="AR18" s="88">
        <f>IF('Indicator Data'!CA20="No data","x",ROUND(IF('Indicator Data'!CA20&gt;AR$37,0,IF('Indicator Data'!CA20&lt;AR$36,10,(AR$37-'Indicator Data'!CA20)/(AR$37-AR$36)*10)),1))</f>
        <v>7.7</v>
      </c>
      <c r="AS18" s="88">
        <f>IF('Indicator Data'!CB20="No data","x",ROUND(IF('Indicator Data'!CB20&gt;AS$37,10,IF('Indicator Data'!CB20&lt;AS$36,0,10-(AS$37-'Indicator Data'!CB20)/(AS$37-AS$36)*10)),1))</f>
        <v>9.6</v>
      </c>
      <c r="AT18" s="88">
        <f t="shared" si="15"/>
        <v>8.6999999999999993</v>
      </c>
      <c r="AU18" s="168">
        <f>ROUND(AVERAGE(AQ18,AQ18,AT18),1)</f>
        <v>9</v>
      </c>
      <c r="AV18" s="90">
        <f t="shared" si="17"/>
        <v>5.9</v>
      </c>
      <c r="AW18" s="157"/>
    </row>
    <row r="19" spans="1:49" s="3" customFormat="1" x14ac:dyDescent="0.25">
      <c r="A19" s="119" t="s">
        <v>32</v>
      </c>
      <c r="B19" s="102" t="s">
        <v>31</v>
      </c>
      <c r="C19" s="88">
        <f>IF('Indicator Data'!BH21="No data","x",ROUND(IF('Indicator Data'!BH21&gt;C$37,0,IF('Indicator Data'!BH21&lt;C$36,10,(C$37-'Indicator Data'!BH21)/(C$37-C$36)*10)),1))</f>
        <v>7.3</v>
      </c>
      <c r="D19" s="88">
        <f>IF('Indicator Data'!BI21="No data","x",ROUND(IF('Indicator Data'!BI21&gt;D$37,0,IF('Indicator Data'!BI21&lt;D$36,10,(D$37-'Indicator Data'!BI21)/(D$37-D$36)*10)),1))</f>
        <v>5.5</v>
      </c>
      <c r="E19" s="89">
        <f t="shared" si="1"/>
        <v>6.4</v>
      </c>
      <c r="F19" s="88">
        <f>IF('Indicator Data'!BK21="No data","x",ROUND(IF('Indicator Data'!BK21&gt;F$37,0,IF('Indicator Data'!BK21&lt;F$36,10,(F$37-'Indicator Data'!BK21)/(F$37-F$36)*10)),1))</f>
        <v>7.2</v>
      </c>
      <c r="G19" s="88">
        <f>IF('Indicator Data'!BJ21="No data","x",ROUND(IF('Indicator Data'!BJ21&gt;G$37,0,IF('Indicator Data'!BJ21&lt;G$36,10,(G$37-'Indicator Data'!BJ21)/(G$37-G$36)*10)),1))</f>
        <v>6.4</v>
      </c>
      <c r="H19" s="89">
        <f t="shared" si="2"/>
        <v>6.8</v>
      </c>
      <c r="I19" s="88">
        <f>IF('Indicator Data'!BL21="No data","x",ROUND(IF('Indicator Data'!BL21&gt;I$37,0,IF('Indicator Data'!BL21&lt;I$36,10,(I$37-'Indicator Data'!BL21)/(I$37-I$36)*10)),1))</f>
        <v>10</v>
      </c>
      <c r="J19" s="168">
        <f t="shared" si="3"/>
        <v>10</v>
      </c>
      <c r="K19" s="88">
        <f>IF('Indicator Data'!BM21="No data","x",ROUND(IF('Indicator Data'!BM21&gt;K$37,10,IF('Indicator Data'!BM21&lt;K$36,0,10-(K$37-'Indicator Data'!BM21)/(K$37-K$36)*10)),1))</f>
        <v>7.6</v>
      </c>
      <c r="L19" s="88">
        <f>IF('Indicator Data'!BN21="No data","x",ROUND(IF('Indicator Data'!BN21&gt;L$37,10,IF('Indicator Data'!BN21&lt;L$36,0,10-(L$37-'Indicator Data'!BN21)/(L$37-L$36)*10)),1))</f>
        <v>6.5</v>
      </c>
      <c r="M19" s="88">
        <f t="shared" si="4"/>
        <v>7.1</v>
      </c>
      <c r="N19" s="88">
        <f>IF('Indicator Data'!BO21="No data","x",ROUND(IF('Indicator Data'!BO21&gt;N$37,10,IF('Indicator Data'!BO21&lt;N$36,0,10-(N$37-'Indicator Data'!BO21)/(N$37-N$36)*10)),1))</f>
        <v>10</v>
      </c>
      <c r="O19" s="168">
        <f t="shared" si="5"/>
        <v>9</v>
      </c>
      <c r="P19" s="90">
        <f t="shared" si="6"/>
        <v>8.5</v>
      </c>
      <c r="Q19" s="88">
        <f>IF(OR('Indicator Data'!BP21=0,'Indicator Data'!BP21="No data"),"x",ROUND(IF('Indicator Data'!BP21&gt;Q$37,0,IF('Indicator Data'!BP21&lt;Q$36,10,(Q$37-'Indicator Data'!BP21)/(Q$37-Q$36)*10)),1))</f>
        <v>10</v>
      </c>
      <c r="R19" s="88">
        <f>IF('Indicator Data'!BQ21="No data","x",ROUND(IF('Indicator Data'!BQ21&gt;R$37,0,IF('Indicator Data'!BQ21&lt;R$36,10,(R$37-'Indicator Data'!BQ21)/(R$37-R$36)*10)),1))</f>
        <v>9.6</v>
      </c>
      <c r="S19" s="88">
        <f>IF('Indicator Data'!BR21="No data","x",ROUND(IF('Indicator Data'!BR21&gt;S$37,0,IF('Indicator Data'!BR21&lt;S$36,10,(S$37-'Indicator Data'!BR21)/(S$37-S$36)*10)),1))</f>
        <v>4.9000000000000004</v>
      </c>
      <c r="T19" s="89">
        <f t="shared" si="7"/>
        <v>8.1999999999999993</v>
      </c>
      <c r="U19" s="240">
        <f>IF('Indicator Data'!BS21="No data","x",'Indicator Data'!BS21/'Indicator Data'!CF21*100)</f>
        <v>19.596864501679732</v>
      </c>
      <c r="V19" s="88">
        <f t="shared" si="0"/>
        <v>8.1</v>
      </c>
      <c r="W19" s="88">
        <f>IF('Indicator Data'!BT21="No data","x",ROUND(IF('Indicator Data'!BT21&gt;W$37,0,IF('Indicator Data'!BT21&lt;W$36,10,(W$37-'Indicator Data'!BT21)/(W$37-W$36)*10)),1))</f>
        <v>10</v>
      </c>
      <c r="X19" s="88">
        <f>IF('Indicator Data'!BU21="No data","x",ROUND(IF('Indicator Data'!BU21&gt;X$37,0,IF('Indicator Data'!BU21&lt;X$36,10,(X$37-'Indicator Data'!BU21)/(X$37-X$36)*10)),1))</f>
        <v>3.6</v>
      </c>
      <c r="Y19" s="88">
        <f>IF('Indicator Data'!BV21="No data","x",ROUND(IF('Indicator Data'!BV21&gt;Y$37,0,IF('Indicator Data'!BV21&lt;Y$36,10,(Y$37-'Indicator Data'!BV21)/(Y$37-Y$36)*10)),1))</f>
        <v>8.6</v>
      </c>
      <c r="Z19" s="88">
        <f>IF('Indicator Data'!BW21="No data","x",ROUND(IF('Indicator Data'!BW21&gt;Z$37,0,IF('Indicator Data'!BW21&lt;Z$36,10,(Z$37-'Indicator Data'!BW21)/(Z$37-Z$36)*10)),1))</f>
        <v>10</v>
      </c>
      <c r="AA19" s="88">
        <f t="shared" si="8"/>
        <v>9.3000000000000007</v>
      </c>
      <c r="AB19" s="89">
        <f t="shared" si="9"/>
        <v>7.8</v>
      </c>
      <c r="AC19" s="88">
        <f>IF('Indicator Data'!AH21="No data","x",ROUND(IF('Indicator Data'!AH21&gt;AC$37,0,IF('Indicator Data'!AH21&lt;AC$36,10,(AC$37-'Indicator Data'!AH21)/(AC$37-AC$36)*10)),1))</f>
        <v>7.7</v>
      </c>
      <c r="AD19" s="88">
        <f>IF('Indicator Data'!AI21="No data","x",ROUND(IF('Indicator Data'!AI21&gt;AD$37,0,IF('Indicator Data'!AI21&lt;AD$36,10,(AD$37-'Indicator Data'!AI21)/(AD$37-AD$36)*10)),1))</f>
        <v>10</v>
      </c>
      <c r="AE19" s="88">
        <f>IF('Indicator Data'!AJ21="No data","x",ROUND(IF('Indicator Data'!AJ21&gt;AE$37,0,IF('Indicator Data'!AJ21&lt;AE$36,10,(AE$37-'Indicator Data'!AJ21)/(AE$37-AE$36)*10)),1))</f>
        <v>10</v>
      </c>
      <c r="AF19" s="88">
        <f t="shared" si="10"/>
        <v>10</v>
      </c>
      <c r="AG19" s="88">
        <f>IF('Indicator Data'!AN21="No data","x",ROUND(IF('Indicator Data'!AN21&gt;AG$37,0,IF('Indicator Data'!AN21&lt;AG$36,10,(AG$37-'Indicator Data'!AN21)/(AG$37-AG$36)*10)),1))</f>
        <v>8.4</v>
      </c>
      <c r="AH19" s="88">
        <f>IF('Indicator Data'!AO21="No data","x",ROUND(IF('Indicator Data'!AO21&gt;AH$37,0,IF('Indicator Data'!AO21&lt;AH$36,10,(AH$37-'Indicator Data'!AO21)/(AH$37-AH$36)*10)),1))</f>
        <v>8.1999999999999993</v>
      </c>
      <c r="AI19" s="88">
        <f>IF('Indicator Data'!AP21="No data","x",ROUND(IF('Indicator Data'!AP21&gt;AI$37,10,IF('Indicator Data'!AP21&lt;AI$36,0,10-(AI$37-'Indicator Data'!AP21)/(AI$37-AI$36)*10)),1))</f>
        <v>8.6999999999999993</v>
      </c>
      <c r="AJ19" s="88">
        <f t="shared" si="11"/>
        <v>8.4</v>
      </c>
      <c r="AK19" s="88">
        <f>IF('Indicator Data'!AQ21="No data","x",ROUND(IF('Indicator Data'!AQ21&gt;AK$37,10,IF('Indicator Data'!AQ21&lt;AK$36,0,10-(AK$37-'Indicator Data'!AQ21)/(AK$37-AK$36)*10)),1))</f>
        <v>5.9</v>
      </c>
      <c r="AL19" s="89">
        <f t="shared" si="12"/>
        <v>8</v>
      </c>
      <c r="AM19" s="88">
        <f>IF('Indicator Data'!BX21="No data","x",ROUND(IF('Indicator Data'!BX21&gt;AM$37,0,IF('Indicator Data'!BX21&lt;AM$36,10,(AM$37-'Indicator Data'!BX21)/(AM$37-AM$36)*10)),1))</f>
        <v>10</v>
      </c>
      <c r="AN19" s="88">
        <f>IF('Indicator Data'!BY21="No data","x",ROUND(IF('Indicator Data'!BY21&gt;AN$37,0,IF('Indicator Data'!BY21&lt;AN$36,10,(AN$37-'Indicator Data'!BY21)/(AN$37-AN$36)*10)),1))</f>
        <v>10</v>
      </c>
      <c r="AO19" s="88">
        <f t="shared" si="13"/>
        <v>10</v>
      </c>
      <c r="AP19" s="88">
        <f>IF('Indicator Data'!BZ21="No data","x",ROUND(IF('Indicator Data'!BZ21&gt;AP$37,0,IF('Indicator Data'!BZ21&lt;AP$36,10,(AP$37-'Indicator Data'!BZ21)/(AP$37-AP$36)*10)),1))</f>
        <v>9.6</v>
      </c>
      <c r="AQ19" s="88">
        <f t="shared" si="14"/>
        <v>9.8000000000000007</v>
      </c>
      <c r="AR19" s="88">
        <f>IF('Indicator Data'!CA21="No data","x",ROUND(IF('Indicator Data'!CA21&gt;AR$37,0,IF('Indicator Data'!CA21&lt;AR$36,10,(AR$37-'Indicator Data'!CA21)/(AR$37-AR$36)*10)),1))</f>
        <v>8.3000000000000007</v>
      </c>
      <c r="AS19" s="88">
        <f>IF('Indicator Data'!CB21="No data","x",ROUND(IF('Indicator Data'!CB21&gt;AS$37,10,IF('Indicator Data'!CB21&lt;AS$36,0,10-(AS$37-'Indicator Data'!CB21)/(AS$37-AS$36)*10)),1))</f>
        <v>8.4</v>
      </c>
      <c r="AT19" s="88">
        <f t="shared" si="15"/>
        <v>8.4</v>
      </c>
      <c r="AU19" s="168">
        <f t="shared" si="16"/>
        <v>9.3000000000000007</v>
      </c>
      <c r="AV19" s="90">
        <f t="shared" si="17"/>
        <v>8.3000000000000007</v>
      </c>
      <c r="AW19" s="157"/>
    </row>
    <row r="20" spans="1:49" s="3" customFormat="1" x14ac:dyDescent="0.25">
      <c r="A20" s="119" t="s">
        <v>38</v>
      </c>
      <c r="B20" s="102" t="s">
        <v>37</v>
      </c>
      <c r="C20" s="88">
        <f>IF('Indicator Data'!BH22="No data","x",ROUND(IF('Indicator Data'!BH22&gt;C$37,0,IF('Indicator Data'!BH22&lt;C$36,10,(C$37-'Indicator Data'!BH22)/(C$37-C$36)*10)),1))</f>
        <v>6.9</v>
      </c>
      <c r="D20" s="88" t="str">
        <f>IF('Indicator Data'!BI22="No data","x",ROUND(IF('Indicator Data'!BI22&gt;D$37,0,IF('Indicator Data'!BI22&lt;D$36,10,(D$37-'Indicator Data'!BI22)/(D$37-D$36)*10)),1))</f>
        <v>x</v>
      </c>
      <c r="E20" s="89">
        <f t="shared" si="1"/>
        <v>6.9</v>
      </c>
      <c r="F20" s="88">
        <f>IF('Indicator Data'!BK22="No data","x",ROUND(IF('Indicator Data'!BK22&gt;F$37,0,IF('Indicator Data'!BK22&lt;F$36,10,(F$37-'Indicator Data'!BK22)/(F$37-F$36)*10)),1))</f>
        <v>6.9</v>
      </c>
      <c r="G20" s="88">
        <f>IF('Indicator Data'!BJ22="No data","x",ROUND(IF('Indicator Data'!BJ22&gt;G$37,0,IF('Indicator Data'!BJ22&lt;G$36,10,(G$37-'Indicator Data'!BJ22)/(G$37-G$36)*10)),1))</f>
        <v>6.6</v>
      </c>
      <c r="H20" s="89">
        <f t="shared" si="2"/>
        <v>6.8</v>
      </c>
      <c r="I20" s="88">
        <f>IF('Indicator Data'!BL22="No data","x",ROUND(IF('Indicator Data'!BL22&gt;I$37,0,IF('Indicator Data'!BL22&lt;I$36,10,(I$37-'Indicator Data'!BL22)/(I$37-I$36)*10)),1))</f>
        <v>10</v>
      </c>
      <c r="J20" s="168">
        <f t="shared" si="3"/>
        <v>10</v>
      </c>
      <c r="K20" s="88">
        <f>IF('Indicator Data'!BM22="No data","x",ROUND(IF('Indicator Data'!BM22&gt;K$37,10,IF('Indicator Data'!BM22&lt;K$36,0,10-(K$37-'Indicator Data'!BM22)/(K$37-K$36)*10)),1))</f>
        <v>9.1</v>
      </c>
      <c r="L20" s="88">
        <f>IF('Indicator Data'!BN22="No data","x",ROUND(IF('Indicator Data'!BN22&gt;L$37,10,IF('Indicator Data'!BN22&lt;L$36,0,10-(L$37-'Indicator Data'!BN22)/(L$37-L$36)*10)),1))</f>
        <v>6.8</v>
      </c>
      <c r="M20" s="88">
        <f t="shared" si="4"/>
        <v>8</v>
      </c>
      <c r="N20" s="88">
        <f>IF('Indicator Data'!BO22="No data","x",ROUND(IF('Indicator Data'!BO22&gt;N$37,10,IF('Indicator Data'!BO22&lt;N$36,0,10-(N$37-'Indicator Data'!BO22)/(N$37-N$36)*10)),1))</f>
        <v>10</v>
      </c>
      <c r="O20" s="168">
        <f t="shared" si="5"/>
        <v>9.3000000000000007</v>
      </c>
      <c r="P20" s="90">
        <f t="shared" si="6"/>
        <v>8.6999999999999993</v>
      </c>
      <c r="Q20" s="88">
        <f>IF(OR('Indicator Data'!BP22=0,'Indicator Data'!BP22="No data"),"x",ROUND(IF('Indicator Data'!BP22&gt;Q$37,0,IF('Indicator Data'!BP22&lt;Q$36,10,(Q$37-'Indicator Data'!BP22)/(Q$37-Q$36)*10)),1))</f>
        <v>8.9</v>
      </c>
      <c r="R20" s="88">
        <f>IF('Indicator Data'!BQ22="No data","x",ROUND(IF('Indicator Data'!BQ22&gt;R$37,0,IF('Indicator Data'!BQ22&lt;R$36,10,(R$37-'Indicator Data'!BQ22)/(R$37-R$36)*10)),1))</f>
        <v>10</v>
      </c>
      <c r="S20" s="88">
        <f>IF('Indicator Data'!BR22="No data","x",ROUND(IF('Indicator Data'!BR22&gt;S$37,0,IF('Indicator Data'!BR22&lt;S$36,10,(S$37-'Indicator Data'!BR22)/(S$37-S$36)*10)),1))</f>
        <v>6</v>
      </c>
      <c r="T20" s="89">
        <f t="shared" si="7"/>
        <v>8.3000000000000007</v>
      </c>
      <c r="U20" s="240">
        <f>IF('Indicator Data'!BS22="No data","x",'Indicator Data'!BS22/'Indicator Data'!CF22*100)</f>
        <v>13.406023773348824</v>
      </c>
      <c r="V20" s="88">
        <f t="shared" si="0"/>
        <v>8.6999999999999993</v>
      </c>
      <c r="W20" s="88">
        <f>IF('Indicator Data'!BT22="No data","x",ROUND(IF('Indicator Data'!BT22&gt;W$37,0,IF('Indicator Data'!BT22&lt;W$36,10,(W$37-'Indicator Data'!BT22)/(W$37-W$36)*10)),1))</f>
        <v>5.8</v>
      </c>
      <c r="X20" s="88">
        <f>IF('Indicator Data'!BU22="No data","x",ROUND(IF('Indicator Data'!BU22&gt;X$37,0,IF('Indicator Data'!BU22&lt;X$36,10,(X$37-'Indicator Data'!BU22)/(X$37-X$36)*10)),1))</f>
        <v>4.4000000000000004</v>
      </c>
      <c r="Y20" s="88">
        <f>IF('Indicator Data'!BV22="No data","x",ROUND(IF('Indicator Data'!BV22&gt;Y$37,0,IF('Indicator Data'!BV22&lt;Y$36,10,(Y$37-'Indicator Data'!BV22)/(Y$37-Y$36)*10)),1))</f>
        <v>9.6999999999999993</v>
      </c>
      <c r="Z20" s="88">
        <f>IF('Indicator Data'!BW22="No data","x",ROUND(IF('Indicator Data'!BW22&gt;Z$37,0,IF('Indicator Data'!BW22&lt;Z$36,10,(Z$37-'Indicator Data'!BW22)/(Z$37-Z$36)*10)),1))</f>
        <v>10</v>
      </c>
      <c r="AA20" s="88">
        <f t="shared" si="8"/>
        <v>9.9</v>
      </c>
      <c r="AB20" s="89">
        <f t="shared" si="9"/>
        <v>7.2</v>
      </c>
      <c r="AC20" s="88" t="str">
        <f>IF('Indicator Data'!AH22="No data","x",ROUND(IF('Indicator Data'!AH22&gt;AC$37,0,IF('Indicator Data'!AH22&lt;AC$36,10,(AC$37-'Indicator Data'!AH22)/(AC$37-AC$36)*10)),1))</f>
        <v>x</v>
      </c>
      <c r="AD20" s="88">
        <f>IF('Indicator Data'!AI22="No data","x",ROUND(IF('Indicator Data'!AI22&gt;AD$37,0,IF('Indicator Data'!AI22&lt;AD$36,10,(AD$37-'Indicator Data'!AI22)/(AD$37-AD$36)*10)),1))</f>
        <v>7.9</v>
      </c>
      <c r="AE20" s="88">
        <f>IF('Indicator Data'!AJ22="No data","x",ROUND(IF('Indicator Data'!AJ22&gt;AE$37,0,IF('Indicator Data'!AJ22&lt;AE$36,10,(AE$37-'Indicator Data'!AJ22)/(AE$37-AE$36)*10)),1))</f>
        <v>0</v>
      </c>
      <c r="AF20" s="88">
        <f t="shared" si="10"/>
        <v>3.95</v>
      </c>
      <c r="AG20" s="88">
        <f>IF('Indicator Data'!AN22="No data","x",ROUND(IF('Indicator Data'!AN22&gt;AG$37,0,IF('Indicator Data'!AN22&lt;AG$36,10,(AG$37-'Indicator Data'!AN22)/(AG$37-AG$36)*10)),1))</f>
        <v>8.8000000000000007</v>
      </c>
      <c r="AH20" s="88">
        <f>IF('Indicator Data'!AO22="No data","x",ROUND(IF('Indicator Data'!AO22&gt;AH$37,0,IF('Indicator Data'!AO22&lt;AH$36,10,(AH$37-'Indicator Data'!AO22)/(AH$37-AH$36)*10)),1))</f>
        <v>3.6</v>
      </c>
      <c r="AI20" s="88">
        <f>IF('Indicator Data'!AP22="No data","x",ROUND(IF('Indicator Data'!AP22&gt;AI$37,10,IF('Indicator Data'!AP22&lt;AI$36,0,10-(AI$37-'Indicator Data'!AP22)/(AI$37-AI$36)*10)),1))</f>
        <v>7.3</v>
      </c>
      <c r="AJ20" s="88">
        <f t="shared" si="11"/>
        <v>7.1</v>
      </c>
      <c r="AK20" s="88">
        <f>IF('Indicator Data'!AQ22="No data","x",ROUND(IF('Indicator Data'!AQ22&gt;AK$37,10,IF('Indicator Data'!AQ22&lt;AK$36,0,10-(AK$37-'Indicator Data'!AQ22)/(AK$37-AK$36)*10)),1))</f>
        <v>8.6</v>
      </c>
      <c r="AL20" s="89">
        <f t="shared" si="12"/>
        <v>6.6</v>
      </c>
      <c r="AM20" s="88">
        <f>IF('Indicator Data'!BX22="No data","x",ROUND(IF('Indicator Data'!BX22&gt;AM$37,0,IF('Indicator Data'!BX22&lt;AM$36,10,(AM$37-'Indicator Data'!BX22)/(AM$37-AM$36)*10)),1))</f>
        <v>10</v>
      </c>
      <c r="AN20" s="88">
        <f>IF('Indicator Data'!BY22="No data","x",ROUND(IF('Indicator Data'!BY22&gt;AN$37,0,IF('Indicator Data'!BY22&lt;AN$36,10,(AN$37-'Indicator Data'!BY22)/(AN$37-AN$36)*10)),1))</f>
        <v>4.9000000000000004</v>
      </c>
      <c r="AO20" s="88">
        <f t="shared" si="13"/>
        <v>7.5</v>
      </c>
      <c r="AP20" s="88">
        <f>IF('Indicator Data'!BZ22="No data","x",ROUND(IF('Indicator Data'!BZ22&gt;AP$37,0,IF('Indicator Data'!BZ22&lt;AP$36,10,(AP$37-'Indicator Data'!BZ22)/(AP$37-AP$36)*10)),1))</f>
        <v>10</v>
      </c>
      <c r="AQ20" s="88">
        <f t="shared" si="14"/>
        <v>8.8000000000000007</v>
      </c>
      <c r="AR20" s="88">
        <f>IF('Indicator Data'!CA22="No data","x",ROUND(IF('Indicator Data'!CA22&gt;AR$37,0,IF('Indicator Data'!CA22&lt;AR$36,10,(AR$37-'Indicator Data'!CA22)/(AR$37-AR$36)*10)),1))</f>
        <v>1.3</v>
      </c>
      <c r="AS20" s="88">
        <f>IF('Indicator Data'!CB22="No data","x",ROUND(IF('Indicator Data'!CB22&gt;AS$37,10,IF('Indicator Data'!CB22&lt;AS$36,0,10-(AS$37-'Indicator Data'!CB22)/(AS$37-AS$36)*10)),1))</f>
        <v>1.3</v>
      </c>
      <c r="AT20" s="88">
        <f t="shared" si="15"/>
        <v>1.3</v>
      </c>
      <c r="AU20" s="168">
        <f t="shared" si="16"/>
        <v>6.3</v>
      </c>
      <c r="AV20" s="90">
        <f t="shared" si="17"/>
        <v>7.1</v>
      </c>
      <c r="AW20" s="157"/>
    </row>
    <row r="21" spans="1:49" s="3" customFormat="1" x14ac:dyDescent="0.25">
      <c r="A21" s="119" t="s">
        <v>42</v>
      </c>
      <c r="B21" s="102" t="s">
        <v>41</v>
      </c>
      <c r="C21" s="88">
        <f>IF('Indicator Data'!BH23="No data","x",ROUND(IF('Indicator Data'!BH23&gt;C$37,0,IF('Indicator Data'!BH23&lt;C$36,10,(C$37-'Indicator Data'!BH23)/(C$37-C$36)*10)),1))</f>
        <v>6.8</v>
      </c>
      <c r="D21" s="88">
        <f>IF('Indicator Data'!BI23="No data","x",ROUND(IF('Indicator Data'!BI23&gt;D$37,0,IF('Indicator Data'!BI23&lt;D$36,10,(D$37-'Indicator Data'!BI23)/(D$37-D$36)*10)),1))</f>
        <v>5.3</v>
      </c>
      <c r="E21" s="89">
        <f t="shared" si="1"/>
        <v>6.1</v>
      </c>
      <c r="F21" s="88">
        <f>IF('Indicator Data'!BK23="No data","x",ROUND(IF('Indicator Data'!BK23&gt;F$37,0,IF('Indicator Data'!BK23&lt;F$36,10,(F$37-'Indicator Data'!BK23)/(F$37-F$36)*10)),1))</f>
        <v>6.5</v>
      </c>
      <c r="G21" s="88">
        <f>IF('Indicator Data'!BJ23="No data","x",ROUND(IF('Indicator Data'!BJ23&gt;G$37,0,IF('Indicator Data'!BJ23&lt;G$36,10,(G$37-'Indicator Data'!BJ23)/(G$37-G$36)*10)),1))</f>
        <v>4.5999999999999996</v>
      </c>
      <c r="H21" s="89">
        <f t="shared" si="2"/>
        <v>5.6</v>
      </c>
      <c r="I21" s="88">
        <f>IF('Indicator Data'!BL23="No data","x",ROUND(IF('Indicator Data'!BL23&gt;I$37,0,IF('Indicator Data'!BL23&lt;I$36,10,(I$37-'Indicator Data'!BL23)/(I$37-I$36)*10)),1))</f>
        <v>0</v>
      </c>
      <c r="J21" s="168">
        <f t="shared" si="3"/>
        <v>0</v>
      </c>
      <c r="K21" s="88">
        <f>IF('Indicator Data'!BM23="No data","x",ROUND(IF('Indicator Data'!BM23&gt;K$37,10,IF('Indicator Data'!BM23&lt;K$36,0,10-(K$37-'Indicator Data'!BM23)/(K$37-K$36)*10)),1))</f>
        <v>10</v>
      </c>
      <c r="L21" s="88">
        <f>IF('Indicator Data'!BN23="No data","x",ROUND(IF('Indicator Data'!BN23&gt;L$37,10,IF('Indicator Data'!BN23&lt;L$36,0,10-(L$37-'Indicator Data'!BN23)/(L$37-L$36)*10)),1))</f>
        <v>5</v>
      </c>
      <c r="M21" s="88">
        <f t="shared" si="4"/>
        <v>7.5</v>
      </c>
      <c r="N21" s="88">
        <f>IF('Indicator Data'!BO23="No data","x",ROUND(IF('Indicator Data'!BO23&gt;N$37,10,IF('Indicator Data'!BO23&lt;N$36,0,10-(N$37-'Indicator Data'!BO23)/(N$37-N$36)*10)),1))</f>
        <v>10</v>
      </c>
      <c r="O21" s="168">
        <f t="shared" si="5"/>
        <v>9.1999999999999993</v>
      </c>
      <c r="P21" s="90">
        <f t="shared" si="6"/>
        <v>6.2</v>
      </c>
      <c r="Q21" s="88">
        <f>IF(OR('Indicator Data'!BP23=0,'Indicator Data'!BP23="No data"),"x",ROUND(IF('Indicator Data'!BP23&gt;Q$37,0,IF('Indicator Data'!BP23&lt;Q$36,10,(Q$37-'Indicator Data'!BP23)/(Q$37-Q$36)*10)),1))</f>
        <v>0.5</v>
      </c>
      <c r="R21" s="88">
        <f>IF('Indicator Data'!BQ23="No data","x",ROUND(IF('Indicator Data'!BQ23&gt;R$37,0,IF('Indicator Data'!BQ23&lt;R$36,10,(R$37-'Indicator Data'!BQ23)/(R$37-R$36)*10)),1))</f>
        <v>7</v>
      </c>
      <c r="S21" s="88">
        <f>IF('Indicator Data'!BR23="No data","x",ROUND(IF('Indicator Data'!BR23&gt;S$37,0,IF('Indicator Data'!BR23&lt;S$36,10,(S$37-'Indicator Data'!BR23)/(S$37-S$36)*10)),1))</f>
        <v>7</v>
      </c>
      <c r="T21" s="89">
        <f t="shared" si="7"/>
        <v>4.8</v>
      </c>
      <c r="U21" s="240">
        <f>IF('Indicator Data'!BS23="No data","x",'Indicator Data'!BS23/'Indicator Data'!CF23*100)</f>
        <v>18.518994830113943</v>
      </c>
      <c r="V21" s="88">
        <f t="shared" si="0"/>
        <v>8.1999999999999993</v>
      </c>
      <c r="W21" s="88">
        <f>IF('Indicator Data'!BT23="No data","x",ROUND(IF('Indicator Data'!BT23&gt;W$37,0,IF('Indicator Data'!BT23&lt;W$36,10,(W$37-'Indicator Data'!BT23)/(W$37-W$36)*10)),1))</f>
        <v>4.9000000000000004</v>
      </c>
      <c r="X21" s="88">
        <f>IF('Indicator Data'!BU23="No data","x",ROUND(IF('Indicator Data'!BU23&gt;X$37,0,IF('Indicator Data'!BU23&lt;X$36,10,(X$37-'Indicator Data'!BU23)/(X$37-X$36)*10)),1))</f>
        <v>1.9</v>
      </c>
      <c r="Y21" s="88">
        <f>IF('Indicator Data'!BV23="No data","x",ROUND(IF('Indicator Data'!BV23&gt;Y$37,0,IF('Indicator Data'!BV23&lt;Y$36,10,(Y$37-'Indicator Data'!BV23)/(Y$37-Y$36)*10)),1))</f>
        <v>1.4</v>
      </c>
      <c r="Z21" s="88">
        <f>IF('Indicator Data'!BW23="No data","x",ROUND(IF('Indicator Data'!BW23&gt;Z$37,0,IF('Indicator Data'!BW23&lt;Z$36,10,(Z$37-'Indicator Data'!BW23)/(Z$37-Z$36)*10)),1))</f>
        <v>8</v>
      </c>
      <c r="AA21" s="88">
        <f t="shared" si="8"/>
        <v>4.7</v>
      </c>
      <c r="AB21" s="89">
        <f t="shared" si="9"/>
        <v>4.9000000000000004</v>
      </c>
      <c r="AC21" s="88">
        <f>IF('Indicator Data'!AH23="No data","x",ROUND(IF('Indicator Data'!AH23&gt;AC$37,0,IF('Indicator Data'!AH23&lt;AC$36,10,(AC$37-'Indicator Data'!AH23)/(AC$37-AC$36)*10)),1))</f>
        <v>4.8</v>
      </c>
      <c r="AD21" s="88">
        <f>IF('Indicator Data'!AI23="No data","x",ROUND(IF('Indicator Data'!AI23&gt;AD$37,0,IF('Indicator Data'!AI23&lt;AD$36,10,(AD$37-'Indicator Data'!AI23)/(AD$37-AD$36)*10)),1))</f>
        <v>1.4</v>
      </c>
      <c r="AE21" s="88">
        <f>IF('Indicator Data'!AJ23="No data","x",ROUND(IF('Indicator Data'!AJ23&gt;AE$37,0,IF('Indicator Data'!AJ23&lt;AE$36,10,(AE$37-'Indicator Data'!AJ23)/(AE$37-AE$36)*10)),1))</f>
        <v>8.6</v>
      </c>
      <c r="AF21" s="88">
        <f t="shared" si="10"/>
        <v>5</v>
      </c>
      <c r="AG21" s="88">
        <f>IF('Indicator Data'!AN23="No data","x",ROUND(IF('Indicator Data'!AN23&gt;AG$37,0,IF('Indicator Data'!AN23&lt;AG$36,10,(AG$37-'Indicator Data'!AN23)/(AG$37-AG$36)*10)),1))</f>
        <v>5.7</v>
      </c>
      <c r="AH21" s="88">
        <f>IF('Indicator Data'!AO23="No data","x",ROUND(IF('Indicator Data'!AO23&gt;AH$37,0,IF('Indicator Data'!AO23&lt;AH$36,10,(AH$37-'Indicator Data'!AO23)/(AH$37-AH$36)*10)),1))</f>
        <v>6</v>
      </c>
      <c r="AI21" s="88">
        <f>IF('Indicator Data'!AP23="No data","x",ROUND(IF('Indicator Data'!AP23&gt;AI$37,10,IF('Indicator Data'!AP23&lt;AI$36,0,10-(AI$37-'Indicator Data'!AP23)/(AI$37-AI$36)*10)),1))</f>
        <v>7.3</v>
      </c>
      <c r="AJ21" s="88">
        <f t="shared" si="11"/>
        <v>6.4</v>
      </c>
      <c r="AK21" s="88">
        <f>IF('Indicator Data'!AQ23="No data","x",ROUND(IF('Indicator Data'!AQ23&gt;AK$37,10,IF('Indicator Data'!AQ23&lt;AK$36,0,10-(AK$37-'Indicator Data'!AQ23)/(AK$37-AK$36)*10)),1))</f>
        <v>2.5</v>
      </c>
      <c r="AL21" s="89">
        <f t="shared" si="12"/>
        <v>4.7</v>
      </c>
      <c r="AM21" s="88">
        <f>IF('Indicator Data'!BX23="No data","x",ROUND(IF('Indicator Data'!BX23&gt;AM$37,0,IF('Indicator Data'!BX23&lt;AM$36,10,(AM$37-'Indicator Data'!BX23)/(AM$37-AM$36)*10)),1))</f>
        <v>2.1</v>
      </c>
      <c r="AN21" s="88">
        <f>IF('Indicator Data'!BY23="No data","x",ROUND(IF('Indicator Data'!BY23&gt;AN$37,0,IF('Indicator Data'!BY23&lt;AN$36,10,(AN$37-'Indicator Data'!BY23)/(AN$37-AN$36)*10)),1))</f>
        <v>5.0999999999999996</v>
      </c>
      <c r="AO21" s="88">
        <f t="shared" si="13"/>
        <v>3.6</v>
      </c>
      <c r="AP21" s="88">
        <f>IF('Indicator Data'!BZ23="No data","x",ROUND(IF('Indicator Data'!BZ23&gt;AP$37,0,IF('Indicator Data'!BZ23&lt;AP$36,10,(AP$37-'Indicator Data'!BZ23)/(AP$37-AP$36)*10)),1))</f>
        <v>5</v>
      </c>
      <c r="AQ21" s="88">
        <f t="shared" si="14"/>
        <v>4.3</v>
      </c>
      <c r="AR21" s="88">
        <f>IF('Indicator Data'!CA23="No data","x",ROUND(IF('Indicator Data'!CA23&gt;AR$37,0,IF('Indicator Data'!CA23&lt;AR$36,10,(AR$37-'Indicator Data'!CA23)/(AR$37-AR$36)*10)),1))</f>
        <v>3.9</v>
      </c>
      <c r="AS21" s="88">
        <f>IF('Indicator Data'!CB23="No data","x",ROUND(IF('Indicator Data'!CB23&gt;AS$37,10,IF('Indicator Data'!CB23&lt;AS$36,0,10-(AS$37-'Indicator Data'!CB23)/(AS$37-AS$36)*10)),1))</f>
        <v>10</v>
      </c>
      <c r="AT21" s="88">
        <f t="shared" si="15"/>
        <v>7</v>
      </c>
      <c r="AU21" s="168">
        <f t="shared" si="16"/>
        <v>5.2</v>
      </c>
      <c r="AV21" s="90">
        <f t="shared" si="17"/>
        <v>4.9000000000000004</v>
      </c>
      <c r="AW21" s="157"/>
    </row>
    <row r="22" spans="1:49" s="3" customFormat="1" x14ac:dyDescent="0.25">
      <c r="A22" s="119" t="s">
        <v>44</v>
      </c>
      <c r="B22" s="102" t="s">
        <v>43</v>
      </c>
      <c r="C22" s="88">
        <f>IF('Indicator Data'!BH24="No data","x",ROUND(IF('Indicator Data'!BH24&gt;C$37,0,IF('Indicator Data'!BH24&lt;C$36,10,(C$37-'Indicator Data'!BH24)/(C$37-C$36)*10)),1))</f>
        <v>6.2</v>
      </c>
      <c r="D22" s="88">
        <f>IF('Indicator Data'!BI24="No data","x",ROUND(IF('Indicator Data'!BI24&gt;D$37,0,IF('Indicator Data'!BI24&lt;D$36,10,(D$37-'Indicator Data'!BI24)/(D$37-D$36)*10)),1))</f>
        <v>3.9</v>
      </c>
      <c r="E22" s="89">
        <f t="shared" si="1"/>
        <v>5.0999999999999996</v>
      </c>
      <c r="F22" s="88">
        <f>IF('Indicator Data'!BK24="No data","x",ROUND(IF('Indicator Data'!BK24&gt;F$37,0,IF('Indicator Data'!BK24&lt;F$36,10,(F$37-'Indicator Data'!BK24)/(F$37-F$36)*10)),1))</f>
        <v>7.3</v>
      </c>
      <c r="G22" s="88">
        <f>IF('Indicator Data'!BJ24="No data","x",ROUND(IF('Indicator Data'!BJ24&gt;G$37,0,IF('Indicator Data'!BJ24&lt;G$36,10,(G$37-'Indicator Data'!BJ24)/(G$37-G$36)*10)),1))</f>
        <v>6.7</v>
      </c>
      <c r="H22" s="89">
        <f t="shared" si="2"/>
        <v>7</v>
      </c>
      <c r="I22" s="88">
        <f>IF('Indicator Data'!BL24="No data","x",ROUND(IF('Indicator Data'!BL24&gt;I$37,0,IF('Indicator Data'!BL24&lt;I$36,10,(I$37-'Indicator Data'!BL24)/(I$37-I$36)*10)),1))</f>
        <v>9.6999999999999993</v>
      </c>
      <c r="J22" s="168">
        <f t="shared" si="3"/>
        <v>9.6999999999999993</v>
      </c>
      <c r="K22" s="88">
        <f>IF('Indicator Data'!BM24="No data","x",ROUND(IF('Indicator Data'!BM24&gt;K$37,10,IF('Indicator Data'!BM24&lt;K$36,0,10-(K$37-'Indicator Data'!BM24)/(K$37-K$36)*10)),1))</f>
        <v>1.6</v>
      </c>
      <c r="L22" s="88">
        <f>IF('Indicator Data'!BN24="No data","x",ROUND(IF('Indicator Data'!BN24&gt;L$37,10,IF('Indicator Data'!BN24&lt;L$36,0,10-(L$37-'Indicator Data'!BN24)/(L$37-L$36)*10)),1))</f>
        <v>0.7</v>
      </c>
      <c r="M22" s="88">
        <f t="shared" si="4"/>
        <v>1.2</v>
      </c>
      <c r="N22" s="88">
        <f>IF('Indicator Data'!BO24="No data","x",ROUND(IF('Indicator Data'!BO24&gt;N$37,10,IF('Indicator Data'!BO24&lt;N$36,0,10-(N$37-'Indicator Data'!BO24)/(N$37-N$36)*10)),1))</f>
        <v>2.9</v>
      </c>
      <c r="O22" s="168">
        <f t="shared" si="5"/>
        <v>2.2999999999999998</v>
      </c>
      <c r="P22" s="90">
        <f t="shared" si="6"/>
        <v>6.9</v>
      </c>
      <c r="Q22" s="88">
        <f>IF(OR('Indicator Data'!BP24=0,'Indicator Data'!BP24="No data"),"x",ROUND(IF('Indicator Data'!BP24&gt;Q$37,0,IF('Indicator Data'!BP24&lt;Q$36,10,(Q$37-'Indicator Data'!BP24)/(Q$37-Q$36)*10)),1))</f>
        <v>10</v>
      </c>
      <c r="R22" s="88">
        <f>IF('Indicator Data'!BQ24="No data","x",ROUND(IF('Indicator Data'!BQ24&gt;R$37,0,IF('Indicator Data'!BQ24&lt;R$36,10,(R$37-'Indicator Data'!BQ24)/(R$37-R$36)*10)),1))</f>
        <v>10</v>
      </c>
      <c r="S22" s="88">
        <f>IF('Indicator Data'!BR24="No data","x",ROUND(IF('Indicator Data'!BR24&gt;S$37,0,IF('Indicator Data'!BR24&lt;S$36,10,(S$37-'Indicator Data'!BR24)/(S$37-S$36)*10)),1))</f>
        <v>4.0999999999999996</v>
      </c>
      <c r="T22" s="89">
        <f t="shared" si="7"/>
        <v>8</v>
      </c>
      <c r="U22" s="240">
        <f>IF('Indicator Data'!BS24="No data","x",'Indicator Data'!BS24/'Indicator Data'!CF24*100)</f>
        <v>14.957620076450059</v>
      </c>
      <c r="V22" s="88">
        <f t="shared" si="0"/>
        <v>8.6</v>
      </c>
      <c r="W22" s="88">
        <f>IF('Indicator Data'!BT24="No data","x",ROUND(IF('Indicator Data'!BT24&gt;W$37,0,IF('Indicator Data'!BT24&lt;W$36,10,(W$37-'Indicator Data'!BT24)/(W$37-W$36)*10)),1))</f>
        <v>10</v>
      </c>
      <c r="X22" s="88">
        <f>IF('Indicator Data'!BU24="No data","x",ROUND(IF('Indicator Data'!BU24&gt;X$37,0,IF('Indicator Data'!BU24&lt;X$36,10,(X$37-'Indicator Data'!BU24)/(X$37-X$36)*10)),1))</f>
        <v>6.5</v>
      </c>
      <c r="Y22" s="88">
        <f>IF('Indicator Data'!BV24="No data","x",ROUND(IF('Indicator Data'!BV24&gt;Y$37,0,IF('Indicator Data'!BV24&lt;Y$36,10,(Y$37-'Indicator Data'!BV24)/(Y$37-Y$36)*10)),1))</f>
        <v>10</v>
      </c>
      <c r="Z22" s="88">
        <f>IF('Indicator Data'!BW24="No data","x",ROUND(IF('Indicator Data'!BW24&gt;Z$37,0,IF('Indicator Data'!BW24&lt;Z$36,10,(Z$37-'Indicator Data'!BW24)/(Z$37-Z$36)*10)),1))</f>
        <v>10</v>
      </c>
      <c r="AA22" s="88">
        <f t="shared" si="8"/>
        <v>10</v>
      </c>
      <c r="AB22" s="89">
        <f t="shared" si="9"/>
        <v>8.8000000000000007</v>
      </c>
      <c r="AC22" s="88">
        <f>IF('Indicator Data'!AH24="No data","x",ROUND(IF('Indicator Data'!AH24&gt;AC$37,0,IF('Indicator Data'!AH24&lt;AC$36,10,(AC$37-'Indicator Data'!AH24)/(AC$37-AC$36)*10)),1))</f>
        <v>7.8</v>
      </c>
      <c r="AD22" s="88">
        <f>IF('Indicator Data'!AI24="No data","x",ROUND(IF('Indicator Data'!AI24&gt;AD$37,0,IF('Indicator Data'!AI24&lt;AD$36,10,(AD$37-'Indicator Data'!AI24)/(AD$37-AD$36)*10)),1))</f>
        <v>0</v>
      </c>
      <c r="AE22" s="88">
        <f>IF('Indicator Data'!AJ24="No data","x",ROUND(IF('Indicator Data'!AJ24&gt;AE$37,0,IF('Indicator Data'!AJ24&lt;AE$36,10,(AE$37-'Indicator Data'!AJ24)/(AE$37-AE$36)*10)),1))</f>
        <v>0</v>
      </c>
      <c r="AF22" s="88">
        <f t="shared" si="10"/>
        <v>0</v>
      </c>
      <c r="AG22" s="88">
        <f>IF('Indicator Data'!AN24="No data","x",ROUND(IF('Indicator Data'!AN24&gt;AG$37,0,IF('Indicator Data'!AN24&lt;AG$36,10,(AG$37-'Indicator Data'!AN24)/(AG$37-AG$36)*10)),1))</f>
        <v>8.6</v>
      </c>
      <c r="AH22" s="88">
        <f>IF('Indicator Data'!AO24="No data","x",ROUND(IF('Indicator Data'!AO24&gt;AH$37,0,IF('Indicator Data'!AO24&lt;AH$36,10,(AH$37-'Indicator Data'!AO24)/(AH$37-AH$36)*10)),1))</f>
        <v>2</v>
      </c>
      <c r="AI22" s="88">
        <f>IF('Indicator Data'!AP24="No data","x",ROUND(IF('Indicator Data'!AP24&gt;AI$37,10,IF('Indicator Data'!AP24&lt;AI$36,0,10-(AI$37-'Indicator Data'!AP24)/(AI$37-AI$36)*10)),1))</f>
        <v>6.3</v>
      </c>
      <c r="AJ22" s="88">
        <f t="shared" si="11"/>
        <v>6.3</v>
      </c>
      <c r="AK22" s="88">
        <f>IF('Indicator Data'!AQ24="No data","x",ROUND(IF('Indicator Data'!AQ24&gt;AK$37,10,IF('Indicator Data'!AQ24&lt;AK$36,0,10-(AK$37-'Indicator Data'!AQ24)/(AK$37-AK$36)*10)),1))</f>
        <v>10</v>
      </c>
      <c r="AL22" s="89">
        <f t="shared" si="12"/>
        <v>6</v>
      </c>
      <c r="AM22" s="88" t="str">
        <f>IF('Indicator Data'!BX24="No data","x",ROUND(IF('Indicator Data'!BX24&gt;AM$37,0,IF('Indicator Data'!BX24&lt;AM$36,10,(AM$37-'Indicator Data'!BX24)/(AM$37-AM$36)*10)),1))</f>
        <v>x</v>
      </c>
      <c r="AN22" s="88" t="str">
        <f>IF('Indicator Data'!BY24="No data","x",ROUND(IF('Indicator Data'!BY24&gt;AN$37,0,IF('Indicator Data'!BY24&lt;AN$36,10,(AN$37-'Indicator Data'!BY24)/(AN$37-AN$36)*10)),1))</f>
        <v>x</v>
      </c>
      <c r="AO22" s="88" t="str">
        <f t="shared" si="13"/>
        <v>x</v>
      </c>
      <c r="AP22" s="88" t="str">
        <f>IF('Indicator Data'!BZ24="No data","x",ROUND(IF('Indicator Data'!BZ24&gt;AP$37,0,IF('Indicator Data'!BZ24&lt;AP$36,10,(AP$37-'Indicator Data'!BZ24)/(AP$37-AP$36)*10)),1))</f>
        <v>x</v>
      </c>
      <c r="AQ22" s="88" t="str">
        <f t="shared" si="14"/>
        <v>x</v>
      </c>
      <c r="AR22" s="88">
        <f>IF('Indicator Data'!CA24="No data","x",ROUND(IF('Indicator Data'!CA24&gt;AR$37,0,IF('Indicator Data'!CA24&lt;AR$36,10,(AR$37-'Indicator Data'!CA24)/(AR$37-AR$36)*10)),1))</f>
        <v>5.8</v>
      </c>
      <c r="AS22" s="88">
        <f>IF('Indicator Data'!CB24="No data","x",ROUND(IF('Indicator Data'!CB24&gt;AS$37,10,IF('Indicator Data'!CB24&lt;AS$36,0,10-(AS$37-'Indicator Data'!CB24)/(AS$37-AS$36)*10)),1))</f>
        <v>10</v>
      </c>
      <c r="AT22" s="88">
        <f t="shared" si="15"/>
        <v>7.9</v>
      </c>
      <c r="AU22" s="168">
        <f t="shared" si="16"/>
        <v>7.9</v>
      </c>
      <c r="AV22" s="90">
        <f t="shared" si="17"/>
        <v>7.7</v>
      </c>
      <c r="AW22" s="157"/>
    </row>
    <row r="23" spans="1:49" s="3" customFormat="1" x14ac:dyDescent="0.25">
      <c r="A23" s="119" t="s">
        <v>46</v>
      </c>
      <c r="B23" s="102" t="s">
        <v>45</v>
      </c>
      <c r="C23" s="88">
        <f>IF('Indicator Data'!BH25="No data","x",ROUND(IF('Indicator Data'!BH25&gt;C$37,0,IF('Indicator Data'!BH25&lt;C$36,10,(C$37-'Indicator Data'!BH25)/(C$37-C$36)*10)),1))</f>
        <v>5.7</v>
      </c>
      <c r="D23" s="88">
        <f>IF('Indicator Data'!BI25="No data","x",ROUND(IF('Indicator Data'!BI25&gt;D$37,0,IF('Indicator Data'!BI25&lt;D$36,10,(D$37-'Indicator Data'!BI25)/(D$37-D$36)*10)),1))</f>
        <v>4.7</v>
      </c>
      <c r="E23" s="89">
        <f t="shared" si="1"/>
        <v>5.2</v>
      </c>
      <c r="F23" s="88">
        <f>IF('Indicator Data'!BK25="No data","x",ROUND(IF('Indicator Data'!BK25&gt;F$37,0,IF('Indicator Data'!BK25&lt;F$36,10,(F$37-'Indicator Data'!BK25)/(F$37-F$36)*10)),1))</f>
        <v>6.1</v>
      </c>
      <c r="G23" s="88">
        <f>IF('Indicator Data'!BJ25="No data","x",ROUND(IF('Indicator Data'!BJ25&gt;G$37,0,IF('Indicator Data'!BJ25&lt;G$36,10,(G$37-'Indicator Data'!BJ25)/(G$37-G$36)*10)),1))</f>
        <v>4.5</v>
      </c>
      <c r="H23" s="89">
        <f t="shared" si="2"/>
        <v>5.3</v>
      </c>
      <c r="I23" s="88">
        <f>IF('Indicator Data'!BL25="No data","x",ROUND(IF('Indicator Data'!BL25&gt;I$37,0,IF('Indicator Data'!BL25&lt;I$36,10,(I$37-'Indicator Data'!BL25)/(I$37-I$36)*10)),1))</f>
        <v>3.9</v>
      </c>
      <c r="J23" s="168">
        <f t="shared" si="3"/>
        <v>3.9</v>
      </c>
      <c r="K23" s="88">
        <f>IF('Indicator Data'!BM25="No data","x",ROUND(IF('Indicator Data'!BM25&gt;K$37,10,IF('Indicator Data'!BM25&lt;K$36,0,10-(K$37-'Indicator Data'!BM25)/(K$37-K$36)*10)),1))</f>
        <v>5.3</v>
      </c>
      <c r="L23" s="88">
        <f>IF('Indicator Data'!BN25="No data","x",ROUND(IF('Indicator Data'!BN25&gt;L$37,10,IF('Indicator Data'!BN25&lt;L$36,0,10-(L$37-'Indicator Data'!BN25)/(L$37-L$36)*10)),1))</f>
        <v>3.7</v>
      </c>
      <c r="M23" s="88">
        <f t="shared" si="4"/>
        <v>4.5</v>
      </c>
      <c r="N23" s="88">
        <f>IF('Indicator Data'!BO25="No data","x",ROUND(IF('Indicator Data'!BO25&gt;N$37,10,IF('Indicator Data'!BO25&lt;N$36,0,10-(N$37-'Indicator Data'!BO25)/(N$37-N$36)*10)),1))</f>
        <v>8.6</v>
      </c>
      <c r="O23" s="168">
        <f t="shared" si="5"/>
        <v>7.2</v>
      </c>
      <c r="P23" s="90">
        <f t="shared" si="6"/>
        <v>5.5</v>
      </c>
      <c r="Q23" s="88">
        <f>IF(OR('Indicator Data'!BP25=0,'Indicator Data'!BP25="No data"),"x",ROUND(IF('Indicator Data'!BP25&gt;Q$37,0,IF('Indicator Data'!BP25&lt;Q$36,10,(Q$37-'Indicator Data'!BP25)/(Q$37-Q$36)*10)),1))</f>
        <v>4.5999999999999996</v>
      </c>
      <c r="R23" s="88">
        <f>IF('Indicator Data'!BQ25="No data","x",ROUND(IF('Indicator Data'!BQ25&gt;R$37,0,IF('Indicator Data'!BQ25&lt;R$36,10,(R$37-'Indicator Data'!BQ25)/(R$37-R$36)*10)),1))</f>
        <v>6.9</v>
      </c>
      <c r="S23" s="88">
        <f>IF('Indicator Data'!BR25="No data","x",ROUND(IF('Indicator Data'!BR25&gt;S$37,0,IF('Indicator Data'!BR25&lt;S$36,10,(S$37-'Indicator Data'!BR25)/(S$37-S$36)*10)),1))</f>
        <v>0.2</v>
      </c>
      <c r="T23" s="89">
        <f t="shared" si="7"/>
        <v>3.9</v>
      </c>
      <c r="U23" s="240">
        <f>IF('Indicator Data'!BS25="No data","x",'Indicator Data'!BS25/'Indicator Data'!CF25*100)</f>
        <v>16.142050040355123</v>
      </c>
      <c r="V23" s="88">
        <f t="shared" si="0"/>
        <v>8.5</v>
      </c>
      <c r="W23" s="88">
        <f>IF('Indicator Data'!BT25="No data","x",ROUND(IF('Indicator Data'!BT25&gt;W$37,0,IF('Indicator Data'!BT25&lt;W$36,10,(W$37-'Indicator Data'!BT25)/(W$37-W$36)*10)),1))</f>
        <v>8.3000000000000007</v>
      </c>
      <c r="X23" s="88">
        <f>IF('Indicator Data'!BU25="No data","x",ROUND(IF('Indicator Data'!BU25&gt;X$37,0,IF('Indicator Data'!BU25&lt;X$36,10,(X$37-'Indicator Data'!BU25)/(X$37-X$36)*10)),1))</f>
        <v>2.7</v>
      </c>
      <c r="Y23" s="88">
        <f>IF('Indicator Data'!BV25="No data","x",ROUND(IF('Indicator Data'!BV25&gt;Y$37,0,IF('Indicator Data'!BV25&lt;Y$36,10,(Y$37-'Indicator Data'!BV25)/(Y$37-Y$36)*10)),1))</f>
        <v>2.9</v>
      </c>
      <c r="Z23" s="88">
        <f>IF('Indicator Data'!BW25="No data","x",ROUND(IF('Indicator Data'!BW25&gt;Z$37,0,IF('Indicator Data'!BW25&lt;Z$36,10,(Z$37-'Indicator Data'!BW25)/(Z$37-Z$36)*10)),1))</f>
        <v>4</v>
      </c>
      <c r="AA23" s="88">
        <f t="shared" si="8"/>
        <v>3.5</v>
      </c>
      <c r="AB23" s="89">
        <f t="shared" si="9"/>
        <v>5.8</v>
      </c>
      <c r="AC23" s="88">
        <f>IF('Indicator Data'!AH25="No data","x",ROUND(IF('Indicator Data'!AH25&gt;AC$37,0,IF('Indicator Data'!AH25&lt;AC$36,10,(AC$37-'Indicator Data'!AH25)/(AC$37-AC$36)*10)),1))</f>
        <v>5.9</v>
      </c>
      <c r="AD23" s="88">
        <f>IF('Indicator Data'!AI25="No data","x",ROUND(IF('Indicator Data'!AI25&gt;AD$37,0,IF('Indicator Data'!AI25&lt;AD$36,10,(AD$37-'Indicator Data'!AI25)/(AD$37-AD$36)*10)),1))</f>
        <v>6.4</v>
      </c>
      <c r="AE23" s="88">
        <f>IF('Indicator Data'!AJ25="No data","x",ROUND(IF('Indicator Data'!AJ25&gt;AE$37,0,IF('Indicator Data'!AJ25&lt;AE$36,10,(AE$37-'Indicator Data'!AJ25)/(AE$37-AE$36)*10)),1))</f>
        <v>10</v>
      </c>
      <c r="AF23" s="88">
        <f t="shared" si="10"/>
        <v>8.1999999999999993</v>
      </c>
      <c r="AG23" s="88">
        <f>IF('Indicator Data'!AN25="No data","x",ROUND(IF('Indicator Data'!AN25&gt;AG$37,0,IF('Indicator Data'!AN25&lt;AG$36,10,(AG$37-'Indicator Data'!AN25)/(AG$37-AG$36)*10)),1))</f>
        <v>3.4</v>
      </c>
      <c r="AH23" s="88">
        <f>IF('Indicator Data'!AO25="No data","x",ROUND(IF('Indicator Data'!AO25&gt;AH$37,0,IF('Indicator Data'!AO25&lt;AH$36,10,(AH$37-'Indicator Data'!AO25)/(AH$37-AH$36)*10)),1))</f>
        <v>0.2</v>
      </c>
      <c r="AI23" s="88">
        <f>IF('Indicator Data'!AP25="No data","x",ROUND(IF('Indicator Data'!AP25&gt;AI$37,10,IF('Indicator Data'!AP25&lt;AI$36,0,10-(AI$37-'Indicator Data'!AP25)/(AI$37-AI$36)*10)),1))</f>
        <v>3.7</v>
      </c>
      <c r="AJ23" s="88">
        <f t="shared" si="11"/>
        <v>2.6</v>
      </c>
      <c r="AK23" s="88">
        <f>IF('Indicator Data'!AQ25="No data","x",ROUND(IF('Indicator Data'!AQ25&gt;AK$37,10,IF('Indicator Data'!AQ25&lt;AK$36,0,10-(AK$37-'Indicator Data'!AQ25)/(AK$37-AK$36)*10)),1))</f>
        <v>6.3</v>
      </c>
      <c r="AL23" s="89">
        <f t="shared" si="12"/>
        <v>5.8</v>
      </c>
      <c r="AM23" s="88">
        <f>IF('Indicator Data'!BX25="No data","x",ROUND(IF('Indicator Data'!BX25&gt;AM$37,0,IF('Indicator Data'!BX25&lt;AM$36,10,(AM$37-'Indicator Data'!BX25)/(AM$37-AM$36)*10)),1))</f>
        <v>3.4</v>
      </c>
      <c r="AN23" s="88">
        <f>IF('Indicator Data'!BY25="No data","x",ROUND(IF('Indicator Data'!BY25&gt;AN$37,0,IF('Indicator Data'!BY25&lt;AN$36,10,(AN$37-'Indicator Data'!BY25)/(AN$37-AN$36)*10)),1))</f>
        <v>10</v>
      </c>
      <c r="AO23" s="88">
        <f t="shared" si="13"/>
        <v>6.7</v>
      </c>
      <c r="AP23" s="88">
        <f>IF('Indicator Data'!BZ25="No data","x",ROUND(IF('Indicator Data'!BZ25&gt;AP$37,0,IF('Indicator Data'!BZ25&lt;AP$36,10,(AP$37-'Indicator Data'!BZ25)/(AP$37-AP$36)*10)),1))</f>
        <v>0.6</v>
      </c>
      <c r="AQ23" s="88">
        <f t="shared" si="14"/>
        <v>3.7</v>
      </c>
      <c r="AR23" s="88">
        <f>IF('Indicator Data'!CA25="No data","x",ROUND(IF('Indicator Data'!CA25&gt;AR$37,0,IF('Indicator Data'!CA25&lt;AR$36,10,(AR$37-'Indicator Data'!CA25)/(AR$37-AR$36)*10)),1))</f>
        <v>8.4</v>
      </c>
      <c r="AS23" s="88">
        <f>IF('Indicator Data'!CB25="No data","x",ROUND(IF('Indicator Data'!CB25&gt;AS$37,10,IF('Indicator Data'!CB25&lt;AS$36,0,10-(AS$37-'Indicator Data'!CB25)/(AS$37-AS$36)*10)),1))</f>
        <v>10</v>
      </c>
      <c r="AT23" s="88">
        <f t="shared" si="15"/>
        <v>9.1999999999999993</v>
      </c>
      <c r="AU23" s="168">
        <f t="shared" si="16"/>
        <v>5.5</v>
      </c>
      <c r="AV23" s="90">
        <f t="shared" si="17"/>
        <v>5.3</v>
      </c>
      <c r="AW23" s="157"/>
    </row>
    <row r="24" spans="1:49" s="3" customFormat="1" x14ac:dyDescent="0.25">
      <c r="A24" s="119" t="s">
        <v>3</v>
      </c>
      <c r="B24" s="102" t="s">
        <v>2</v>
      </c>
      <c r="C24" s="88">
        <f>IF('Indicator Data'!BH26="No data","x",ROUND(IF('Indicator Data'!BH26&gt;C$37,0,IF('Indicator Data'!BH26&lt;C$36,10,(C$37-'Indicator Data'!BH26)/(C$37-C$36)*10)),1))</f>
        <v>5</v>
      </c>
      <c r="D24" s="88">
        <f>IF('Indicator Data'!BI26="No data","x",ROUND(IF('Indicator Data'!BI26&gt;D$37,0,IF('Indicator Data'!BI26&lt;D$36,10,(D$37-'Indicator Data'!BI26)/(D$37-D$36)*10)),1))</f>
        <v>5.8</v>
      </c>
      <c r="E24" s="89">
        <f t="shared" si="1"/>
        <v>5.4</v>
      </c>
      <c r="F24" s="88">
        <f>IF('Indicator Data'!BK26="No data","x",ROUND(IF('Indicator Data'!BK26&gt;F$37,0,IF('Indicator Data'!BK26&lt;F$36,10,(F$37-'Indicator Data'!BK26)/(F$37-F$36)*10)),1))</f>
        <v>6.8</v>
      </c>
      <c r="G24" s="88">
        <f>IF('Indicator Data'!BJ26="No data","x",ROUND(IF('Indicator Data'!BJ26&gt;G$37,0,IF('Indicator Data'!BJ26&lt;G$36,10,(G$37-'Indicator Data'!BJ26)/(G$37-G$36)*10)),1))</f>
        <v>5.4</v>
      </c>
      <c r="H24" s="89">
        <f t="shared" si="2"/>
        <v>6.1</v>
      </c>
      <c r="I24" s="88">
        <f>IF('Indicator Data'!BL26="No data","x",ROUND(IF('Indicator Data'!BL26&gt;I$37,0,IF('Indicator Data'!BL26&lt;I$36,10,(I$37-'Indicator Data'!BL26)/(I$37-I$36)*10)),1))</f>
        <v>0</v>
      </c>
      <c r="J24" s="168">
        <f t="shared" si="3"/>
        <v>0</v>
      </c>
      <c r="K24" s="88">
        <f>IF('Indicator Data'!BM26="No data","x",ROUND(IF('Indicator Data'!BM26&gt;K$37,10,IF('Indicator Data'!BM26&lt;K$36,0,10-(K$37-'Indicator Data'!BM26)/(K$37-K$36)*10)),1))</f>
        <v>10</v>
      </c>
      <c r="L24" s="88">
        <f>IF('Indicator Data'!BN26="No data","x",ROUND(IF('Indicator Data'!BN26&gt;L$37,10,IF('Indicator Data'!BN26&lt;L$36,0,10-(L$37-'Indicator Data'!BN26)/(L$37-L$36)*10)),1))</f>
        <v>4.8</v>
      </c>
      <c r="M24" s="88">
        <f t="shared" si="4"/>
        <v>7.4</v>
      </c>
      <c r="N24" s="88">
        <f>IF('Indicator Data'!BO26="No data","x",ROUND(IF('Indicator Data'!BO26&gt;N$37,10,IF('Indicator Data'!BO26&lt;N$36,0,10-(N$37-'Indicator Data'!BO26)/(N$37-N$36)*10)),1))</f>
        <v>1.4</v>
      </c>
      <c r="O24" s="168">
        <f t="shared" si="5"/>
        <v>3.4</v>
      </c>
      <c r="P24" s="90">
        <f t="shared" si="6"/>
        <v>4.0999999999999996</v>
      </c>
      <c r="Q24" s="88">
        <f>IF(OR('Indicator Data'!BP26=0,'Indicator Data'!BP26="No data"),"x",ROUND(IF('Indicator Data'!BP26&gt;Q$37,0,IF('Indicator Data'!BP26&lt;Q$36,10,(Q$37-'Indicator Data'!BP26)/(Q$37-Q$36)*10)),1))</f>
        <v>0.1</v>
      </c>
      <c r="R24" s="88">
        <f>IF('Indicator Data'!BQ26="No data","x",ROUND(IF('Indicator Data'!BQ26&gt;R$37,0,IF('Indicator Data'!BQ26&lt;R$36,10,(R$37-'Indicator Data'!BQ26)/(R$37-R$36)*10)),1))</f>
        <v>4.4000000000000004</v>
      </c>
      <c r="S24" s="88">
        <f>IF('Indicator Data'!BR26="No data","x",ROUND(IF('Indicator Data'!BR26&gt;S$37,0,IF('Indicator Data'!BR26&lt;S$36,10,(S$37-'Indicator Data'!BR26)/(S$37-S$36)*10)),1))</f>
        <v>0.1</v>
      </c>
      <c r="T24" s="89">
        <f t="shared" si="7"/>
        <v>1.5</v>
      </c>
      <c r="U24" s="240">
        <f>IF('Indicator Data'!BS26="No data","x",'Indicator Data'!BS26/'Indicator Data'!CF26*100)</f>
        <v>19.001056020228816</v>
      </c>
      <c r="V24" s="88">
        <f t="shared" si="0"/>
        <v>8.1999999999999993</v>
      </c>
      <c r="W24" s="88">
        <f>IF('Indicator Data'!BT26="No data","x",ROUND(IF('Indicator Data'!BT26&gt;W$37,0,IF('Indicator Data'!BT26&lt;W$36,10,(W$37-'Indicator Data'!BT26)/(W$37-W$36)*10)),1))</f>
        <v>1.2</v>
      </c>
      <c r="X24" s="88">
        <f>IF('Indicator Data'!BU26="No data","x",ROUND(IF('Indicator Data'!BU26&gt;X$37,0,IF('Indicator Data'!BU26&lt;X$36,10,(X$37-'Indicator Data'!BU26)/(X$37-X$36)*10)),1))</f>
        <v>0.5</v>
      </c>
      <c r="Y24" s="88">
        <f>IF('Indicator Data'!BV26="No data","x",ROUND(IF('Indicator Data'!BV26&gt;Y$37,0,IF('Indicator Data'!BV26&lt;Y$36,10,(Y$37-'Indicator Data'!BV26)/(Y$37-Y$36)*10)),1))</f>
        <v>8.6</v>
      </c>
      <c r="Z24" s="88">
        <f>IF('Indicator Data'!BW26="No data","x",ROUND(IF('Indicator Data'!BW26&gt;Z$37,0,IF('Indicator Data'!BW26&lt;Z$36,10,(Z$37-'Indicator Data'!BW26)/(Z$37-Z$36)*10)),1))</f>
        <v>8</v>
      </c>
      <c r="AA24" s="88">
        <f t="shared" si="8"/>
        <v>8.3000000000000007</v>
      </c>
      <c r="AB24" s="89">
        <f t="shared" si="9"/>
        <v>4.5999999999999996</v>
      </c>
      <c r="AC24" s="88">
        <f>IF('Indicator Data'!AH26="No data","x",ROUND(IF('Indicator Data'!AH26&gt;AC$37,0,IF('Indicator Data'!AH26&lt;AC$36,10,(AC$37-'Indicator Data'!AH26)/(AC$37-AC$36)*10)),1))</f>
        <v>0.4</v>
      </c>
      <c r="AD24" s="88">
        <f>IF('Indicator Data'!AI26="No data","x",ROUND(IF('Indicator Data'!AI26&gt;AD$37,0,IF('Indicator Data'!AI26&lt;AD$36,10,(AD$37-'Indicator Data'!AI26)/(AD$37-AD$36)*10)),1))</f>
        <v>2.9</v>
      </c>
      <c r="AE24" s="88">
        <f>IF('Indicator Data'!AJ26="No data","x",ROUND(IF('Indicator Data'!AJ26&gt;AE$37,0,IF('Indicator Data'!AJ26&lt;AE$36,10,(AE$37-'Indicator Data'!AJ26)/(AE$37-AE$36)*10)),1))</f>
        <v>3.6</v>
      </c>
      <c r="AF24" s="88">
        <f t="shared" si="10"/>
        <v>3.25</v>
      </c>
      <c r="AG24" s="88">
        <f>IF('Indicator Data'!AN26="No data","x",ROUND(IF('Indicator Data'!AN26&gt;AG$37,0,IF('Indicator Data'!AN26&lt;AG$36,10,(AG$37-'Indicator Data'!AN26)/(AG$37-AG$36)*10)),1))</f>
        <v>5.7</v>
      </c>
      <c r="AH24" s="88">
        <f>IF('Indicator Data'!AO26="No data","x",ROUND(IF('Indicator Data'!AO26&gt;AH$37,0,IF('Indicator Data'!AO26&lt;AH$36,10,(AH$37-'Indicator Data'!AO26)/(AH$37-AH$36)*10)),1))</f>
        <v>7.3</v>
      </c>
      <c r="AI24" s="88">
        <f>IF('Indicator Data'!AP26="No data","x",ROUND(IF('Indicator Data'!AP26&gt;AI$37,10,IF('Indicator Data'!AP26&lt;AI$36,0,10-(AI$37-'Indicator Data'!AP26)/(AI$37-AI$36)*10)),1))</f>
        <v>5.0999999999999996</v>
      </c>
      <c r="AJ24" s="88">
        <f t="shared" si="11"/>
        <v>6.1</v>
      </c>
      <c r="AK24" s="88">
        <f>IF('Indicator Data'!AQ26="No data","x",ROUND(IF('Indicator Data'!AQ26&gt;AK$37,10,IF('Indicator Data'!AQ26&lt;AK$36,0,10-(AK$37-'Indicator Data'!AQ26)/(AK$37-AK$36)*10)),1))</f>
        <v>3.5</v>
      </c>
      <c r="AL24" s="89">
        <f t="shared" si="12"/>
        <v>3.3</v>
      </c>
      <c r="AM24" s="88">
        <f>IF('Indicator Data'!BX26="No data","x",ROUND(IF('Indicator Data'!BX26&gt;AM$37,0,IF('Indicator Data'!BX26&lt;AM$36,10,(AM$37-'Indicator Data'!BX26)/(AM$37-AM$36)*10)),1))</f>
        <v>2.7</v>
      </c>
      <c r="AN24" s="88">
        <f>IF('Indicator Data'!BY26="No data","x",ROUND(IF('Indicator Data'!BY26&gt;AN$37,0,IF('Indicator Data'!BY26&lt;AN$36,10,(AN$37-'Indicator Data'!BY26)/(AN$37-AN$36)*10)),1))</f>
        <v>8.5</v>
      </c>
      <c r="AO24" s="88">
        <f t="shared" si="13"/>
        <v>5.6</v>
      </c>
      <c r="AP24" s="88">
        <f>IF('Indicator Data'!BZ26="No data","x",ROUND(IF('Indicator Data'!BZ26&gt;AP$37,0,IF('Indicator Data'!BZ26&lt;AP$36,10,(AP$37-'Indicator Data'!BZ26)/(AP$37-AP$36)*10)),1))</f>
        <v>0.8</v>
      </c>
      <c r="AQ24" s="88">
        <f t="shared" si="14"/>
        <v>3.2</v>
      </c>
      <c r="AR24" s="88">
        <f>IF('Indicator Data'!CA26="No data","x",ROUND(IF('Indicator Data'!CA26&gt;AR$37,0,IF('Indicator Data'!CA26&lt;AR$36,10,(AR$37-'Indicator Data'!CA26)/(AR$37-AR$36)*10)),1))</f>
        <v>5</v>
      </c>
      <c r="AS24" s="88" t="str">
        <f>IF('Indicator Data'!CB26="No data","x",ROUND(IF('Indicator Data'!CB26&gt;AS$37,10,IF('Indicator Data'!CB26&lt;AS$36,0,10-(AS$37-'Indicator Data'!CB26)/(AS$37-AS$36)*10)),1))</f>
        <v>x</v>
      </c>
      <c r="AT24" s="88">
        <f t="shared" si="15"/>
        <v>5</v>
      </c>
      <c r="AU24" s="168">
        <f t="shared" si="16"/>
        <v>3.8</v>
      </c>
      <c r="AV24" s="90">
        <f t="shared" si="17"/>
        <v>3.3</v>
      </c>
      <c r="AW24" s="157"/>
    </row>
    <row r="25" spans="1:49" s="3" customFormat="1" x14ac:dyDescent="0.25">
      <c r="A25" s="119" t="s">
        <v>442</v>
      </c>
      <c r="B25" s="102" t="s">
        <v>10</v>
      </c>
      <c r="C25" s="88">
        <f>IF('Indicator Data'!BH27="No data","x",ROUND(IF('Indicator Data'!BH27&gt;C$37,0,IF('Indicator Data'!BH27&lt;C$36,10,(C$37-'Indicator Data'!BH27)/(C$37-C$36)*10)),1))</f>
        <v>7.4</v>
      </c>
      <c r="D25" s="88">
        <f>IF('Indicator Data'!BI27="No data","x",ROUND(IF('Indicator Data'!BI27&gt;D$37,0,IF('Indicator Data'!BI27&lt;D$36,10,(D$37-'Indicator Data'!BI27)/(D$37-D$36)*10)),1))</f>
        <v>8.6</v>
      </c>
      <c r="E25" s="89">
        <f t="shared" si="1"/>
        <v>8</v>
      </c>
      <c r="F25" s="88">
        <f>IF('Indicator Data'!BK27="No data","x",ROUND(IF('Indicator Data'!BK27&gt;F$37,0,IF('Indicator Data'!BK27&lt;F$36,10,(F$37-'Indicator Data'!BK27)/(F$37-F$36)*10)),1))</f>
        <v>6.6</v>
      </c>
      <c r="G25" s="88">
        <f>IF('Indicator Data'!BJ27="No data","x",ROUND(IF('Indicator Data'!BJ27&gt;G$37,0,IF('Indicator Data'!BJ27&lt;G$36,10,(G$37-'Indicator Data'!BJ27)/(G$37-G$36)*10)),1))</f>
        <v>6.2</v>
      </c>
      <c r="H25" s="89">
        <f t="shared" si="2"/>
        <v>6.4</v>
      </c>
      <c r="I25" s="88">
        <f>IF('Indicator Data'!BL27="No data","x",ROUND(IF('Indicator Data'!BL27&gt;I$37,0,IF('Indicator Data'!BL27&lt;I$36,10,(I$37-'Indicator Data'!BL27)/(I$37-I$36)*10)),1))</f>
        <v>8.1999999999999993</v>
      </c>
      <c r="J25" s="168">
        <f t="shared" si="3"/>
        <v>8.1999999999999993</v>
      </c>
      <c r="K25" s="88">
        <f>IF('Indicator Data'!BM27="No data","x",ROUND(IF('Indicator Data'!BM27&gt;K$37,10,IF('Indicator Data'!BM27&lt;K$36,0,10-(K$37-'Indicator Data'!BM27)/(K$37-K$36)*10)),1))</f>
        <v>6.3</v>
      </c>
      <c r="L25" s="88">
        <f>IF('Indicator Data'!BN27="No data","x",ROUND(IF('Indicator Data'!BN27&gt;L$37,10,IF('Indicator Data'!BN27&lt;L$36,0,10-(L$37-'Indicator Data'!BN27)/(L$37-L$36)*10)),1))</f>
        <v>3</v>
      </c>
      <c r="M25" s="88">
        <f t="shared" si="4"/>
        <v>4.7</v>
      </c>
      <c r="N25" s="88">
        <f>IF('Indicator Data'!BO27="No data","x",ROUND(IF('Indicator Data'!BO27&gt;N$37,10,IF('Indicator Data'!BO27&lt;N$36,0,10-(N$37-'Indicator Data'!BO27)/(N$37-N$36)*10)),1))</f>
        <v>1.4</v>
      </c>
      <c r="O25" s="168">
        <f t="shared" si="5"/>
        <v>2.5</v>
      </c>
      <c r="P25" s="90">
        <f t="shared" si="6"/>
        <v>6.7</v>
      </c>
      <c r="Q25" s="88">
        <f>IF(OR('Indicator Data'!BP27=0,'Indicator Data'!BP27="No data"),"x",ROUND(IF('Indicator Data'!BP27&gt;Q$37,0,IF('Indicator Data'!BP27&lt;Q$36,10,(Q$37-'Indicator Data'!BP27)/(Q$37-Q$36)*10)),1))</f>
        <v>4.8</v>
      </c>
      <c r="R25" s="88">
        <f>IF('Indicator Data'!BQ27="No data","x",ROUND(IF('Indicator Data'!BQ27&gt;R$37,0,IF('Indicator Data'!BQ27&lt;R$36,10,(R$37-'Indicator Data'!BQ27)/(R$37-R$36)*10)),1))</f>
        <v>7.6</v>
      </c>
      <c r="S25" s="88">
        <f>IF('Indicator Data'!BR27="No data","x",ROUND(IF('Indicator Data'!BR27&gt;S$37,0,IF('Indicator Data'!BR27&lt;S$36,10,(S$37-'Indicator Data'!BR27)/(S$37-S$36)*10)),1))</f>
        <v>5.8</v>
      </c>
      <c r="T25" s="89">
        <f t="shared" si="7"/>
        <v>6.1</v>
      </c>
      <c r="U25" s="240">
        <f>IF('Indicator Data'!BS27="No data","x",'Indicator Data'!BS27/'Indicator Data'!CF27*100)</f>
        <v>8.7695006000184623</v>
      </c>
      <c r="V25" s="88">
        <f t="shared" si="0"/>
        <v>9.1999999999999993</v>
      </c>
      <c r="W25" s="88">
        <f>IF('Indicator Data'!BT27="No data","x",ROUND(IF('Indicator Data'!BT27&gt;W$37,0,IF('Indicator Data'!BT27&lt;W$36,10,(W$37-'Indicator Data'!BT27)/(W$37-W$36)*10)),1))</f>
        <v>10</v>
      </c>
      <c r="X25" s="88">
        <f>IF('Indicator Data'!BU27="No data","x",ROUND(IF('Indicator Data'!BU27&gt;X$37,0,IF('Indicator Data'!BU27&lt;X$36,10,(X$37-'Indicator Data'!BU27)/(X$37-X$36)*10)),1))</f>
        <v>5</v>
      </c>
      <c r="Y25" s="88">
        <f>IF('Indicator Data'!BV27="No data","x",ROUND(IF('Indicator Data'!BV27&gt;Y$37,0,IF('Indicator Data'!BV27&lt;Y$36,10,(Y$37-'Indicator Data'!BV27)/(Y$37-Y$36)*10)),1))</f>
        <v>3.7</v>
      </c>
      <c r="Z25" s="88">
        <f>IF('Indicator Data'!BW27="No data","x",ROUND(IF('Indicator Data'!BW27&gt;Z$37,0,IF('Indicator Data'!BW27&lt;Z$36,10,(Z$37-'Indicator Data'!BW27)/(Z$37-Z$36)*10)),1))</f>
        <v>6.5</v>
      </c>
      <c r="AA25" s="88">
        <f t="shared" si="8"/>
        <v>5.0999999999999996</v>
      </c>
      <c r="AB25" s="89">
        <f t="shared" si="9"/>
        <v>7.3</v>
      </c>
      <c r="AC25" s="88">
        <f>IF('Indicator Data'!AH27="No data","x",ROUND(IF('Indicator Data'!AH27&gt;AC$37,0,IF('Indicator Data'!AH27&lt;AC$36,10,(AC$37-'Indicator Data'!AH27)/(AC$37-AC$36)*10)),1))</f>
        <v>9</v>
      </c>
      <c r="AD25" s="88">
        <f>IF('Indicator Data'!AI27="No data","x",ROUND(IF('Indicator Data'!AI27&gt;AD$37,0,IF('Indicator Data'!AI27&lt;AD$36,10,(AD$37-'Indicator Data'!AI27)/(AD$37-AD$36)*10)),1))</f>
        <v>2.9</v>
      </c>
      <c r="AE25" s="88">
        <f>IF('Indicator Data'!AJ27="No data","x",ROUND(IF('Indicator Data'!AJ27&gt;AE$37,0,IF('Indicator Data'!AJ27&lt;AE$36,10,(AE$37-'Indicator Data'!AJ27)/(AE$37-AE$36)*10)),1))</f>
        <v>7.1</v>
      </c>
      <c r="AF25" s="88">
        <f t="shared" si="10"/>
        <v>5</v>
      </c>
      <c r="AG25" s="88">
        <f>IF('Indicator Data'!AN27="No data","x",ROUND(IF('Indicator Data'!AN27&gt;AG$37,0,IF('Indicator Data'!AN27&lt;AG$36,10,(AG$37-'Indicator Data'!AN27)/(AG$37-AG$36)*10)),1))</f>
        <v>8.6</v>
      </c>
      <c r="AH25" s="88">
        <f>IF('Indicator Data'!AO27="No data","x",ROUND(IF('Indicator Data'!AO27&gt;AH$37,0,IF('Indicator Data'!AO27&lt;AH$36,10,(AH$37-'Indicator Data'!AO27)/(AH$37-AH$36)*10)),1))</f>
        <v>3.1</v>
      </c>
      <c r="AI25" s="88">
        <f>IF('Indicator Data'!AP27="No data","x",ROUND(IF('Indicator Data'!AP27&gt;AI$37,10,IF('Indicator Data'!AP27&lt;AI$36,0,10-(AI$37-'Indicator Data'!AP27)/(AI$37-AI$36)*10)),1))</f>
        <v>3.9</v>
      </c>
      <c r="AJ25" s="88">
        <f t="shared" si="11"/>
        <v>5.9</v>
      </c>
      <c r="AK25" s="88">
        <f>IF('Indicator Data'!AQ27="No data","x",ROUND(IF('Indicator Data'!AQ27&gt;AK$37,10,IF('Indicator Data'!AQ27&lt;AK$36,0,10-(AK$37-'Indicator Data'!AQ27)/(AK$37-AK$36)*10)),1))</f>
        <v>10</v>
      </c>
      <c r="AL25" s="89">
        <f t="shared" si="12"/>
        <v>7.5</v>
      </c>
      <c r="AM25" s="88">
        <f>IF('Indicator Data'!BX27="No data","x",ROUND(IF('Indicator Data'!BX27&gt;AM$37,0,IF('Indicator Data'!BX27&lt;AM$36,10,(AM$37-'Indicator Data'!BX27)/(AM$37-AM$36)*10)),1))</f>
        <v>1.6</v>
      </c>
      <c r="AN25" s="88">
        <f>IF('Indicator Data'!BY27="No data","x",ROUND(IF('Indicator Data'!BY27&gt;AN$37,0,IF('Indicator Data'!BY27&lt;AN$36,10,(AN$37-'Indicator Data'!BY27)/(AN$37-AN$36)*10)),1))</f>
        <v>2</v>
      </c>
      <c r="AO25" s="88">
        <f t="shared" si="13"/>
        <v>1.8</v>
      </c>
      <c r="AP25" s="88">
        <f>IF('Indicator Data'!BZ27="No data","x",ROUND(IF('Indicator Data'!BZ27&gt;AP$37,0,IF('Indicator Data'!BZ27&lt;AP$36,10,(AP$37-'Indicator Data'!BZ27)/(AP$37-AP$36)*10)),1))</f>
        <v>6.2</v>
      </c>
      <c r="AQ25" s="88">
        <f t="shared" si="14"/>
        <v>4</v>
      </c>
      <c r="AR25" s="88">
        <f>IF('Indicator Data'!CA27="No data","x",ROUND(IF('Indicator Data'!CA27&gt;AR$37,0,IF('Indicator Data'!CA27&lt;AR$36,10,(AR$37-'Indicator Data'!CA27)/(AR$37-AR$36)*10)),1))</f>
        <v>1.8</v>
      </c>
      <c r="AS25" s="88" t="str">
        <f>IF('Indicator Data'!CB27="No data","x",ROUND(IF('Indicator Data'!CB27&gt;AS$37,10,IF('Indicator Data'!CB27&lt;AS$36,0,10-(AS$37-'Indicator Data'!CB27)/(AS$37-AS$36)*10)),1))</f>
        <v>x</v>
      </c>
      <c r="AT25" s="88">
        <f t="shared" si="15"/>
        <v>1.8</v>
      </c>
      <c r="AU25" s="168">
        <f t="shared" si="16"/>
        <v>3.3</v>
      </c>
      <c r="AV25" s="90">
        <f t="shared" si="17"/>
        <v>6.1</v>
      </c>
      <c r="AW25" s="157"/>
    </row>
    <row r="26" spans="1:49" s="3" customFormat="1" x14ac:dyDescent="0.25">
      <c r="A26" s="119" t="s">
        <v>12</v>
      </c>
      <c r="B26" s="102" t="s">
        <v>11</v>
      </c>
      <c r="C26" s="88">
        <f>IF('Indicator Data'!BH28="No data","x",ROUND(IF('Indicator Data'!BH28&gt;C$37,0,IF('Indicator Data'!BH28&lt;C$36,10,(C$37-'Indicator Data'!BH28)/(C$37-C$36)*10)),1))</f>
        <v>5.7</v>
      </c>
      <c r="D26" s="88" t="str">
        <f>IF('Indicator Data'!BI28="No data","x",ROUND(IF('Indicator Data'!BI28&gt;D$37,0,IF('Indicator Data'!BI28&lt;D$36,10,(D$37-'Indicator Data'!BI28)/(D$37-D$36)*10)),1))</f>
        <v>x</v>
      </c>
      <c r="E26" s="89">
        <f t="shared" si="1"/>
        <v>5.7</v>
      </c>
      <c r="F26" s="88">
        <f>IF('Indicator Data'!BK28="No data","x",ROUND(IF('Indicator Data'!BK28&gt;F$37,0,IF('Indicator Data'!BK28&lt;F$36,10,(F$37-'Indicator Data'!BK28)/(F$37-F$36)*10)),1))</f>
        <v>6.2</v>
      </c>
      <c r="G26" s="88">
        <f>IF('Indicator Data'!BJ28="No data","x",ROUND(IF('Indicator Data'!BJ28&gt;G$37,0,IF('Indicator Data'!BJ28&lt;G$36,10,(G$37-'Indicator Data'!BJ28)/(G$37-G$36)*10)),1))</f>
        <v>5.3</v>
      </c>
      <c r="H26" s="89">
        <f t="shared" si="2"/>
        <v>5.8</v>
      </c>
      <c r="I26" s="88">
        <f>IF('Indicator Data'!BL28="No data","x",ROUND(IF('Indicator Data'!BL28&gt;I$37,0,IF('Indicator Data'!BL28&lt;I$36,10,(I$37-'Indicator Data'!BL28)/(I$37-I$36)*10)),1))</f>
        <v>0</v>
      </c>
      <c r="J26" s="168">
        <f t="shared" si="3"/>
        <v>0</v>
      </c>
      <c r="K26" s="88">
        <f>IF('Indicator Data'!BM28="No data","x",ROUND(IF('Indicator Data'!BM28&gt;K$37,10,IF('Indicator Data'!BM28&lt;K$36,0,10-(K$37-'Indicator Data'!BM28)/(K$37-K$36)*10)),1))</f>
        <v>10</v>
      </c>
      <c r="L26" s="88">
        <f>IF('Indicator Data'!BN28="No data","x",ROUND(IF('Indicator Data'!BN28&gt;L$37,10,IF('Indicator Data'!BN28&lt;L$36,0,10-(L$37-'Indicator Data'!BN28)/(L$37-L$36)*10)),1))</f>
        <v>3.9</v>
      </c>
      <c r="M26" s="88">
        <f t="shared" si="4"/>
        <v>7</v>
      </c>
      <c r="N26" s="88">
        <f>IF('Indicator Data'!BO28="No data","x",ROUND(IF('Indicator Data'!BO28&gt;N$37,10,IF('Indicator Data'!BO28&lt;N$36,0,10-(N$37-'Indicator Data'!BO28)/(N$37-N$36)*10)),1))</f>
        <v>7.1</v>
      </c>
      <c r="O26" s="168">
        <f t="shared" si="5"/>
        <v>7.1</v>
      </c>
      <c r="P26" s="90">
        <f t="shared" si="6"/>
        <v>5.0999999999999996</v>
      </c>
      <c r="Q26" s="88">
        <f>IF(OR('Indicator Data'!BP28=0,'Indicator Data'!BP28="No data"),"x",ROUND(IF('Indicator Data'!BP28&gt;Q$37,0,IF('Indicator Data'!BP28&lt;Q$36,10,(Q$37-'Indicator Data'!BP28)/(Q$37-Q$36)*10)),1))</f>
        <v>0.3</v>
      </c>
      <c r="R26" s="88">
        <f>IF('Indicator Data'!BQ28="No data","x",ROUND(IF('Indicator Data'!BQ28&gt;R$37,0,IF('Indicator Data'!BQ28&lt;R$36,10,(R$37-'Indicator Data'!BQ28)/(R$37-R$36)*10)),1))</f>
        <v>5.3</v>
      </c>
      <c r="S26" s="88">
        <f>IF('Indicator Data'!BR28="No data","x",ROUND(IF('Indicator Data'!BR28&gt;S$37,0,IF('Indicator Data'!BR28&lt;S$36,10,(S$37-'Indicator Data'!BR28)/(S$37-S$36)*10)),1))</f>
        <v>1.9</v>
      </c>
      <c r="T26" s="89">
        <f t="shared" si="7"/>
        <v>2.5</v>
      </c>
      <c r="U26" s="240">
        <f>IF('Indicator Data'!BS28="No data","x",'Indicator Data'!BS28/'Indicator Data'!CF28*100)</f>
        <v>10.639027261916302</v>
      </c>
      <c r="V26" s="88">
        <f t="shared" si="0"/>
        <v>9</v>
      </c>
      <c r="W26" s="88">
        <f>IF('Indicator Data'!BT28="No data","x",ROUND(IF('Indicator Data'!BT28&gt;W$37,0,IF('Indicator Data'!BT28&lt;W$36,10,(W$37-'Indicator Data'!BT28)/(W$37-W$36)*10)),1))</f>
        <v>5.7</v>
      </c>
      <c r="X26" s="88">
        <f>IF('Indicator Data'!BU28="No data","x",ROUND(IF('Indicator Data'!BU28&gt;X$37,0,IF('Indicator Data'!BU28&lt;X$36,10,(X$37-'Indicator Data'!BU28)/(X$37-X$36)*10)),1))</f>
        <v>0.9</v>
      </c>
      <c r="Y26" s="88">
        <f>IF('Indicator Data'!BV28="No data","x",ROUND(IF('Indicator Data'!BV28&gt;Y$37,0,IF('Indicator Data'!BV28&lt;Y$36,10,(Y$37-'Indicator Data'!BV28)/(Y$37-Y$36)*10)),1))</f>
        <v>2</v>
      </c>
      <c r="Z26" s="88">
        <f>IF('Indicator Data'!BW28="No data","x",ROUND(IF('Indicator Data'!BW28&gt;Z$37,0,IF('Indicator Data'!BW28&lt;Z$36,10,(Z$37-'Indicator Data'!BW28)/(Z$37-Z$36)*10)),1))</f>
        <v>0.5</v>
      </c>
      <c r="AA26" s="88">
        <f t="shared" si="8"/>
        <v>1.3</v>
      </c>
      <c r="AB26" s="89">
        <f t="shared" si="9"/>
        <v>4.2</v>
      </c>
      <c r="AC26" s="88">
        <f>IF('Indicator Data'!AH28="No data","x",ROUND(IF('Indicator Data'!AH28&gt;AC$37,0,IF('Indicator Data'!AH28&lt;AC$36,10,(AC$37-'Indicator Data'!AH28)/(AC$37-AC$36)*10)),1))</f>
        <v>5.3</v>
      </c>
      <c r="AD26" s="88">
        <f>IF('Indicator Data'!AI28="No data","x",ROUND(IF('Indicator Data'!AI28&gt;AD$37,0,IF('Indicator Data'!AI28&lt;AD$36,10,(AD$37-'Indicator Data'!AI28)/(AD$37-AD$36)*10)),1))</f>
        <v>1.4</v>
      </c>
      <c r="AE26" s="88">
        <f>IF('Indicator Data'!AJ28="No data","x",ROUND(IF('Indicator Data'!AJ28&gt;AE$37,0,IF('Indicator Data'!AJ28&lt;AE$36,10,(AE$37-'Indicator Data'!AJ28)/(AE$37-AE$36)*10)),1))</f>
        <v>2.1</v>
      </c>
      <c r="AF26" s="88">
        <f t="shared" si="10"/>
        <v>1.75</v>
      </c>
      <c r="AG26" s="88">
        <f>IF('Indicator Data'!AN28="No data","x",ROUND(IF('Indicator Data'!AN28&gt;AG$37,0,IF('Indicator Data'!AN28&lt;AG$36,10,(AG$37-'Indicator Data'!AN28)/(AG$37-AG$36)*10)),1))</f>
        <v>4.9000000000000004</v>
      </c>
      <c r="AH26" s="88">
        <f>IF('Indicator Data'!AO28="No data","x",ROUND(IF('Indicator Data'!AO28&gt;AH$37,0,IF('Indicator Data'!AO28&lt;AH$36,10,(AH$37-'Indicator Data'!AO28)/(AH$37-AH$36)*10)),1))</f>
        <v>4.9000000000000004</v>
      </c>
      <c r="AI26" s="88">
        <f>IF('Indicator Data'!AP28="No data","x",ROUND(IF('Indicator Data'!AP28&gt;AI$37,10,IF('Indicator Data'!AP28&lt;AI$36,0,10-(AI$37-'Indicator Data'!AP28)/(AI$37-AI$36)*10)),1))</f>
        <v>4.3</v>
      </c>
      <c r="AJ26" s="88">
        <f t="shared" si="11"/>
        <v>4.7</v>
      </c>
      <c r="AK26" s="88">
        <f>IF('Indicator Data'!AQ28="No data","x",ROUND(IF('Indicator Data'!AQ28&gt;AK$37,10,IF('Indicator Data'!AQ28&lt;AK$36,0,10-(AK$37-'Indicator Data'!AQ28)/(AK$37-AK$36)*10)),1))</f>
        <v>2.9</v>
      </c>
      <c r="AL26" s="89">
        <f t="shared" si="12"/>
        <v>3.7</v>
      </c>
      <c r="AM26" s="88" t="str">
        <f>IF('Indicator Data'!BX28="No data","x",ROUND(IF('Indicator Data'!BX28&gt;AM$37,0,IF('Indicator Data'!BX28&lt;AM$36,10,(AM$37-'Indicator Data'!BX28)/(AM$37-AM$36)*10)),1))</f>
        <v>x</v>
      </c>
      <c r="AN26" s="88" t="str">
        <f>IF('Indicator Data'!BY28="No data","x",ROUND(IF('Indicator Data'!BY28&gt;AN$37,0,IF('Indicator Data'!BY28&lt;AN$36,10,(AN$37-'Indicator Data'!BY28)/(AN$37-AN$36)*10)),1))</f>
        <v>x</v>
      </c>
      <c r="AO26" s="88" t="str">
        <f t="shared" si="13"/>
        <v>x</v>
      </c>
      <c r="AP26" s="88">
        <f>IF('Indicator Data'!BZ28="No data","x",ROUND(IF('Indicator Data'!BZ28&gt;AP$37,0,IF('Indicator Data'!BZ28&lt;AP$36,10,(AP$37-'Indicator Data'!BZ28)/(AP$37-AP$36)*10)),1))</f>
        <v>5.4</v>
      </c>
      <c r="AQ26" s="88">
        <f t="shared" si="14"/>
        <v>5.4</v>
      </c>
      <c r="AR26" s="88">
        <f>IF('Indicator Data'!CA28="No data","x",ROUND(IF('Indicator Data'!CA28&gt;AR$37,0,IF('Indicator Data'!CA28&lt;AR$36,10,(AR$37-'Indicator Data'!CA28)/(AR$37-AR$36)*10)),1))</f>
        <v>2.9</v>
      </c>
      <c r="AS26" s="88">
        <f>IF('Indicator Data'!CB28="No data","x",ROUND(IF('Indicator Data'!CB28&gt;AS$37,10,IF('Indicator Data'!CB28&lt;AS$36,0,10-(AS$37-'Indicator Data'!CB28)/(AS$37-AS$36)*10)),1))</f>
        <v>7.1</v>
      </c>
      <c r="AT26" s="88">
        <f t="shared" si="15"/>
        <v>5</v>
      </c>
      <c r="AU26" s="168">
        <f t="shared" si="16"/>
        <v>5.3</v>
      </c>
      <c r="AV26" s="90">
        <f t="shared" si="17"/>
        <v>3.9</v>
      </c>
      <c r="AW26" s="157"/>
    </row>
    <row r="27" spans="1:49" s="3" customFormat="1" x14ac:dyDescent="0.25">
      <c r="A27" s="119" t="s">
        <v>14</v>
      </c>
      <c r="B27" s="102" t="s">
        <v>13</v>
      </c>
      <c r="C27" s="88">
        <f>IF('Indicator Data'!BH29="No data","x",ROUND(IF('Indicator Data'!BH29&gt;C$37,0,IF('Indicator Data'!BH29&lt;C$36,10,(C$37-'Indicator Data'!BH29)/(C$37-C$36)*10)),1))</f>
        <v>4.3</v>
      </c>
      <c r="D27" s="88">
        <f>IF('Indicator Data'!BI29="No data","x",ROUND(IF('Indicator Data'!BI29&gt;D$37,0,IF('Indicator Data'!BI29&lt;D$36,10,(D$37-'Indicator Data'!BI29)/(D$37-D$36)*10)),1))</f>
        <v>4.5999999999999996</v>
      </c>
      <c r="E27" s="89">
        <f t="shared" si="1"/>
        <v>4.5</v>
      </c>
      <c r="F27" s="88">
        <f>IF('Indicator Data'!BK29="No data","x",ROUND(IF('Indicator Data'!BK29&gt;F$37,0,IF('Indicator Data'!BK29&lt;F$36,10,(F$37-'Indicator Data'!BK29)/(F$37-F$36)*10)),1))</f>
        <v>3</v>
      </c>
      <c r="G27" s="88">
        <f>IF('Indicator Data'!BJ29="No data","x",ROUND(IF('Indicator Data'!BJ29&gt;G$37,0,IF('Indicator Data'!BJ29&lt;G$36,10,(G$37-'Indicator Data'!BJ29)/(G$37-G$36)*10)),1))</f>
        <v>2.7</v>
      </c>
      <c r="H27" s="89">
        <f t="shared" si="2"/>
        <v>2.9</v>
      </c>
      <c r="I27" s="88">
        <f>IF('Indicator Data'!BL29="No data","x",ROUND(IF('Indicator Data'!BL29&gt;I$37,0,IF('Indicator Data'!BL29&lt;I$36,10,(I$37-'Indicator Data'!BL29)/(I$37-I$36)*10)),1))</f>
        <v>0</v>
      </c>
      <c r="J27" s="168">
        <f t="shared" si="3"/>
        <v>0</v>
      </c>
      <c r="K27" s="88">
        <f>IF('Indicator Data'!BM29="No data","x",ROUND(IF('Indicator Data'!BM29&gt;K$37,10,IF('Indicator Data'!BM29&lt;K$36,0,10-(K$37-'Indicator Data'!BM29)/(K$37-K$36)*10)),1))</f>
        <v>5.5</v>
      </c>
      <c r="L27" s="88">
        <f>IF('Indicator Data'!BN29="No data","x",ROUND(IF('Indicator Data'!BN29&gt;L$37,10,IF('Indicator Data'!BN29&lt;L$36,0,10-(L$37-'Indicator Data'!BN29)/(L$37-L$36)*10)),1))</f>
        <v>3.8</v>
      </c>
      <c r="M27" s="88">
        <f t="shared" si="4"/>
        <v>4.7</v>
      </c>
      <c r="N27" s="88">
        <f>IF('Indicator Data'!BO29="No data","x",ROUND(IF('Indicator Data'!BO29&gt;N$37,10,IF('Indicator Data'!BO29&lt;N$36,0,10-(N$37-'Indicator Data'!BO29)/(N$37-N$36)*10)),1))</f>
        <v>2.9</v>
      </c>
      <c r="O27" s="168">
        <f t="shared" si="5"/>
        <v>3.5</v>
      </c>
      <c r="P27" s="90">
        <f t="shared" si="6"/>
        <v>2.9</v>
      </c>
      <c r="Q27" s="88">
        <f>IF(OR('Indicator Data'!BP29=0,'Indicator Data'!BP29="No data"),"x",ROUND(IF('Indicator Data'!BP29&gt;Q$37,0,IF('Indicator Data'!BP29&lt;Q$36,10,(Q$37-'Indicator Data'!BP29)/(Q$37-Q$36)*10)),1))</f>
        <v>0.2</v>
      </c>
      <c r="R27" s="88">
        <f>IF('Indicator Data'!BQ29="No data","x",ROUND(IF('Indicator Data'!BQ29&gt;R$37,0,IF('Indicator Data'!BQ29&lt;R$36,10,(R$37-'Indicator Data'!BQ29)/(R$37-R$36)*10)),1))</f>
        <v>3.5</v>
      </c>
      <c r="S27" s="88">
        <f>IF('Indicator Data'!BR29="No data","x",ROUND(IF('Indicator Data'!BR29&gt;S$37,0,IF('Indicator Data'!BR29&lt;S$36,10,(S$37-'Indicator Data'!BR29)/(S$37-S$36)*10)),1))</f>
        <v>2.4</v>
      </c>
      <c r="T27" s="89">
        <f t="shared" si="7"/>
        <v>2</v>
      </c>
      <c r="U27" s="240">
        <f>IF('Indicator Data'!BS29="No data","x",'Indicator Data'!BS29/'Indicator Data'!CF29*100)</f>
        <v>20.173980407030228</v>
      </c>
      <c r="V27" s="88">
        <f t="shared" si="0"/>
        <v>8.1</v>
      </c>
      <c r="W27" s="88">
        <f>IF('Indicator Data'!BT29="No data","x",ROUND(IF('Indicator Data'!BT29&gt;W$37,0,IF('Indicator Data'!BT29&lt;W$36,10,(W$37-'Indicator Data'!BT29)/(W$37-W$36)*10)),1))</f>
        <v>0.3</v>
      </c>
      <c r="X27" s="88">
        <f>IF('Indicator Data'!BU29="No data","x",ROUND(IF('Indicator Data'!BU29&gt;X$37,0,IF('Indicator Data'!BU29&lt;X$36,10,(X$37-'Indicator Data'!BU29)/(X$37-X$36)*10)),1))</f>
        <v>0.5</v>
      </c>
      <c r="Y27" s="88">
        <f>IF('Indicator Data'!BV29="No data","x",ROUND(IF('Indicator Data'!BV29&gt;Y$37,0,IF('Indicator Data'!BV29&lt;Y$36,10,(Y$37-'Indicator Data'!BV29)/(Y$37-Y$36)*10)),1))</f>
        <v>2.9</v>
      </c>
      <c r="Z27" s="88">
        <f>IF('Indicator Data'!BW29="No data","x",ROUND(IF('Indicator Data'!BW29&gt;Z$37,0,IF('Indicator Data'!BW29&lt;Z$36,10,(Z$37-'Indicator Data'!BW29)/(Z$37-Z$36)*10)),1))</f>
        <v>2.5</v>
      </c>
      <c r="AA27" s="88">
        <f t="shared" si="8"/>
        <v>2.7</v>
      </c>
      <c r="AB27" s="89">
        <f t="shared" si="9"/>
        <v>2.9</v>
      </c>
      <c r="AC27" s="88">
        <f>IF('Indicator Data'!AH29="No data","x",ROUND(IF('Indicator Data'!AH29&gt;AC$37,0,IF('Indicator Data'!AH29&lt;AC$36,10,(AC$37-'Indicator Data'!AH29)/(AC$37-AC$36)*10)),1))</f>
        <v>7.4</v>
      </c>
      <c r="AD27" s="88">
        <f>IF('Indicator Data'!AI29="No data","x",ROUND(IF('Indicator Data'!AI29&gt;AD$37,0,IF('Indicator Data'!AI29&lt;AD$36,10,(AD$37-'Indicator Data'!AI29)/(AD$37-AD$36)*10)),1))</f>
        <v>3.6</v>
      </c>
      <c r="AE27" s="88">
        <f>IF('Indicator Data'!AJ29="No data","x",ROUND(IF('Indicator Data'!AJ29&gt;AE$37,0,IF('Indicator Data'!AJ29&lt;AE$36,10,(AE$37-'Indicator Data'!AJ29)/(AE$37-AE$36)*10)),1))</f>
        <v>2.1</v>
      </c>
      <c r="AF27" s="88">
        <f t="shared" si="10"/>
        <v>2.85</v>
      </c>
      <c r="AG27" s="88">
        <f>IF('Indicator Data'!AN29="No data","x",ROUND(IF('Indicator Data'!AN29&gt;AG$37,0,IF('Indicator Data'!AN29&lt;AG$36,10,(AG$37-'Indicator Data'!AN29)/(AG$37-AG$36)*10)),1))</f>
        <v>3.1</v>
      </c>
      <c r="AH27" s="88">
        <f>IF('Indicator Data'!AO29="No data","x",ROUND(IF('Indicator Data'!AO29&gt;AH$37,0,IF('Indicator Data'!AO29&lt;AH$36,10,(AH$37-'Indicator Data'!AO29)/(AH$37-AH$36)*10)),1))</f>
        <v>4.7</v>
      </c>
      <c r="AI27" s="88">
        <f>IF('Indicator Data'!AP29="No data","x",ROUND(IF('Indicator Data'!AP29&gt;AI$37,10,IF('Indicator Data'!AP29&lt;AI$36,0,10-(AI$37-'Indicator Data'!AP29)/(AI$37-AI$36)*10)),1))</f>
        <v>5.3</v>
      </c>
      <c r="AJ27" s="88">
        <f t="shared" si="11"/>
        <v>4.4000000000000004</v>
      </c>
      <c r="AK27" s="88">
        <f>IF('Indicator Data'!AQ29="No data","x",ROUND(IF('Indicator Data'!AQ29&gt;AK$37,10,IF('Indicator Data'!AQ29&lt;AK$36,0,10-(AK$37-'Indicator Data'!AQ29)/(AK$37-AK$36)*10)),1))</f>
        <v>1.5</v>
      </c>
      <c r="AL27" s="89">
        <f t="shared" si="12"/>
        <v>4</v>
      </c>
      <c r="AM27" s="88">
        <f>IF('Indicator Data'!BX29="No data","x",ROUND(IF('Indicator Data'!BX29&gt;AM$37,0,IF('Indicator Data'!BX29&lt;AM$36,10,(AM$37-'Indicator Data'!BX29)/(AM$37-AM$36)*10)),1))</f>
        <v>0.2</v>
      </c>
      <c r="AN27" s="88">
        <f>IF('Indicator Data'!BY29="No data","x",ROUND(IF('Indicator Data'!BY29&gt;AN$37,0,IF('Indicator Data'!BY29&lt;AN$36,10,(AN$37-'Indicator Data'!BY29)/(AN$37-AN$36)*10)),1))</f>
        <v>1.4</v>
      </c>
      <c r="AO27" s="88">
        <f t="shared" si="13"/>
        <v>0.8</v>
      </c>
      <c r="AP27" s="88">
        <f>IF('Indicator Data'!BZ29="No data","x",ROUND(IF('Indicator Data'!BZ29&gt;AP$37,0,IF('Indicator Data'!BZ29&lt;AP$36,10,(AP$37-'Indicator Data'!BZ29)/(AP$37-AP$36)*10)),1))</f>
        <v>0.9</v>
      </c>
      <c r="AQ27" s="88">
        <f t="shared" si="14"/>
        <v>0.9</v>
      </c>
      <c r="AR27" s="88">
        <f>IF('Indicator Data'!CA29="No data","x",ROUND(IF('Indicator Data'!CA29&gt;AR$37,0,IF('Indicator Data'!CA29&lt;AR$36,10,(AR$37-'Indicator Data'!CA29)/(AR$37-AR$36)*10)),1))</f>
        <v>4.9000000000000004</v>
      </c>
      <c r="AS27" s="88">
        <f>IF('Indicator Data'!CB29="No data","x",ROUND(IF('Indicator Data'!CB29&gt;AS$37,10,IF('Indicator Data'!CB29&lt;AS$36,0,10-(AS$37-'Indicator Data'!CB29)/(AS$37-AS$36)*10)),1))</f>
        <v>5.8</v>
      </c>
      <c r="AT27" s="88">
        <f t="shared" si="15"/>
        <v>5.4</v>
      </c>
      <c r="AU27" s="168">
        <f t="shared" si="16"/>
        <v>2.4</v>
      </c>
      <c r="AV27" s="90">
        <f t="shared" si="17"/>
        <v>2.8</v>
      </c>
      <c r="AW27" s="157"/>
    </row>
    <row r="28" spans="1:49" s="3" customFormat="1" x14ac:dyDescent="0.25">
      <c r="A28" s="119" t="s">
        <v>16</v>
      </c>
      <c r="B28" s="102" t="s">
        <v>15</v>
      </c>
      <c r="C28" s="88">
        <f>IF('Indicator Data'!BH30="No data","x",ROUND(IF('Indicator Data'!BH30&gt;C$37,0,IF('Indicator Data'!BH30&lt;C$36,10,(C$37-'Indicator Data'!BH30)/(C$37-C$36)*10)),1))</f>
        <v>4.0999999999999996</v>
      </c>
      <c r="D28" s="88">
        <f>IF('Indicator Data'!BI30="No data","x",ROUND(IF('Indicator Data'!BI30&gt;D$37,0,IF('Indicator Data'!BI30&lt;D$36,10,(D$37-'Indicator Data'!BI30)/(D$37-D$36)*10)),1))</f>
        <v>3.6</v>
      </c>
      <c r="E28" s="89">
        <f t="shared" si="1"/>
        <v>3.9</v>
      </c>
      <c r="F28" s="88">
        <f>IF('Indicator Data'!BK30="No data","x",ROUND(IF('Indicator Data'!BK30&gt;F$37,0,IF('Indicator Data'!BK30&lt;F$36,10,(F$37-'Indicator Data'!BK30)/(F$37-F$36)*10)),1))</f>
        <v>6.3</v>
      </c>
      <c r="G28" s="88">
        <f>IF('Indicator Data'!BJ30="No data","x",ROUND(IF('Indicator Data'!BJ30&gt;G$37,0,IF('Indicator Data'!BJ30&lt;G$36,10,(G$37-'Indicator Data'!BJ30)/(G$37-G$36)*10)),1))</f>
        <v>5.2</v>
      </c>
      <c r="H28" s="89">
        <f t="shared" si="2"/>
        <v>5.8</v>
      </c>
      <c r="I28" s="88">
        <f>IF('Indicator Data'!BL30="No data","x",ROUND(IF('Indicator Data'!BL30&gt;I$37,0,IF('Indicator Data'!BL30&lt;I$36,10,(I$37-'Indicator Data'!BL30)/(I$37-I$36)*10)),1))</f>
        <v>8.1</v>
      </c>
      <c r="J28" s="168">
        <f t="shared" si="3"/>
        <v>8.1</v>
      </c>
      <c r="K28" s="88">
        <f>IF('Indicator Data'!BM30="No data","x",ROUND(IF('Indicator Data'!BM30&gt;K$37,10,IF('Indicator Data'!BM30&lt;K$36,0,10-(K$37-'Indicator Data'!BM30)/(K$37-K$36)*10)),1))</f>
        <v>8.5</v>
      </c>
      <c r="L28" s="88">
        <f>IF('Indicator Data'!BN30="No data","x",ROUND(IF('Indicator Data'!BN30&gt;L$37,10,IF('Indicator Data'!BN30&lt;L$36,0,10-(L$37-'Indicator Data'!BN30)/(L$37-L$36)*10)),1))</f>
        <v>5.0999999999999996</v>
      </c>
      <c r="M28" s="88">
        <f t="shared" si="4"/>
        <v>6.8</v>
      </c>
      <c r="N28" s="88">
        <f>IF('Indicator Data'!BO30="No data","x",ROUND(IF('Indicator Data'!BO30&gt;N$37,10,IF('Indicator Data'!BO30&lt;N$36,0,10-(N$37-'Indicator Data'!BO30)/(N$37-N$36)*10)),1))</f>
        <v>10</v>
      </c>
      <c r="O28" s="168">
        <f t="shared" si="5"/>
        <v>8.9</v>
      </c>
      <c r="P28" s="90">
        <f t="shared" si="6"/>
        <v>7.1</v>
      </c>
      <c r="Q28" s="88">
        <f>IF(OR('Indicator Data'!BP30=0,'Indicator Data'!BP30="No data"),"x",ROUND(IF('Indicator Data'!BP30&gt;Q$37,0,IF('Indicator Data'!BP30&lt;Q$36,10,(Q$37-'Indicator Data'!BP30)/(Q$37-Q$36)*10)),1))</f>
        <v>1.5</v>
      </c>
      <c r="R28" s="88">
        <f>IF('Indicator Data'!BQ30="No data","x",ROUND(IF('Indicator Data'!BQ30&gt;R$37,0,IF('Indicator Data'!BQ30&lt;R$36,10,(R$37-'Indicator Data'!BQ30)/(R$37-R$36)*10)),1))</f>
        <v>5.9</v>
      </c>
      <c r="S28" s="88">
        <f>IF('Indicator Data'!BR30="No data","x",ROUND(IF('Indicator Data'!BR30&gt;S$37,0,IF('Indicator Data'!BR30&lt;S$36,10,(S$37-'Indicator Data'!BR30)/(S$37-S$36)*10)),1))</f>
        <v>4.3</v>
      </c>
      <c r="T28" s="89">
        <f t="shared" si="7"/>
        <v>3.9</v>
      </c>
      <c r="U28" s="240">
        <f>IF('Indicator Data'!BS30="No data","x",'Indicator Data'!BS30/'Indicator Data'!CF30*100)</f>
        <v>10.81568273997296</v>
      </c>
      <c r="V28" s="88">
        <f t="shared" si="0"/>
        <v>9</v>
      </c>
      <c r="W28" s="88">
        <f>IF('Indicator Data'!BT30="No data","x",ROUND(IF('Indicator Data'!BT30&gt;W$37,0,IF('Indicator Data'!BT30&lt;W$36,10,(W$37-'Indicator Data'!BT30)/(W$37-W$36)*10)),1))</f>
        <v>6.3</v>
      </c>
      <c r="X28" s="88">
        <f>IF('Indicator Data'!BU30="No data","x",ROUND(IF('Indicator Data'!BU30&gt;X$37,0,IF('Indicator Data'!BU30&lt;X$36,10,(X$37-'Indicator Data'!BU30)/(X$37-X$36)*10)),1))</f>
        <v>4.3</v>
      </c>
      <c r="Y28" s="88">
        <f>IF('Indicator Data'!BV30="No data","x",ROUND(IF('Indicator Data'!BV30&gt;Y$37,0,IF('Indicator Data'!BV30&lt;Y$36,10,(Y$37-'Indicator Data'!BV30)/(Y$37-Y$36)*10)),1))</f>
        <v>7.7</v>
      </c>
      <c r="Z28" s="88">
        <f>IF('Indicator Data'!BW30="No data","x",ROUND(IF('Indicator Data'!BW30&gt;Z$37,0,IF('Indicator Data'!BW30&lt;Z$36,10,(Z$37-'Indicator Data'!BW30)/(Z$37-Z$36)*10)),1))</f>
        <v>0</v>
      </c>
      <c r="AA28" s="88">
        <f t="shared" si="8"/>
        <v>3.9</v>
      </c>
      <c r="AB28" s="89">
        <f t="shared" si="9"/>
        <v>5.9</v>
      </c>
      <c r="AC28" s="88">
        <f>IF('Indicator Data'!AH30="No data","x",ROUND(IF('Indicator Data'!AH30&gt;AC$37,0,IF('Indicator Data'!AH30&lt;AC$36,10,(AC$37-'Indicator Data'!AH30)/(AC$37-AC$36)*10)),1))</f>
        <v>6.3</v>
      </c>
      <c r="AD28" s="88">
        <f>IF('Indicator Data'!AI30="No data","x",ROUND(IF('Indicator Data'!AI30&gt;AD$37,0,IF('Indicator Data'!AI30&lt;AD$36,10,(AD$37-'Indicator Data'!AI30)/(AD$37-AD$36)*10)),1))</f>
        <v>5.7</v>
      </c>
      <c r="AE28" s="88">
        <f>IF('Indicator Data'!AJ30="No data","x",ROUND(IF('Indicator Data'!AJ30&gt;AE$37,0,IF('Indicator Data'!AJ30&lt;AE$36,10,(AE$37-'Indicator Data'!AJ30)/(AE$37-AE$36)*10)),1))</f>
        <v>5.7</v>
      </c>
      <c r="AF28" s="88">
        <f t="shared" si="10"/>
        <v>5.7</v>
      </c>
      <c r="AG28" s="88">
        <f>IF('Indicator Data'!AN30="No data","x",ROUND(IF('Indicator Data'!AN30&gt;AG$37,0,IF('Indicator Data'!AN30&lt;AG$36,10,(AG$37-'Indicator Data'!AN30)/(AG$37-AG$36)*10)),1))</f>
        <v>6.4</v>
      </c>
      <c r="AH28" s="88">
        <f>IF('Indicator Data'!AO30="No data","x",ROUND(IF('Indicator Data'!AO30&gt;AH$37,0,IF('Indicator Data'!AO30&lt;AH$36,10,(AH$37-'Indicator Data'!AO30)/(AH$37-AH$36)*10)),1))</f>
        <v>1.3</v>
      </c>
      <c r="AI28" s="88">
        <f>IF('Indicator Data'!AP30="No data","x",ROUND(IF('Indicator Data'!AP30&gt;AI$37,10,IF('Indicator Data'!AP30&lt;AI$36,0,10-(AI$37-'Indicator Data'!AP30)/(AI$37-AI$36)*10)),1))</f>
        <v>2.6</v>
      </c>
      <c r="AJ28" s="88">
        <f t="shared" si="11"/>
        <v>3.8</v>
      </c>
      <c r="AK28" s="88">
        <f>IF('Indicator Data'!AQ30="No data","x",ROUND(IF('Indicator Data'!AQ30&gt;AK$37,10,IF('Indicator Data'!AQ30&lt;AK$36,0,10-(AK$37-'Indicator Data'!AQ30)/(AK$37-AK$36)*10)),1))</f>
        <v>4.3</v>
      </c>
      <c r="AL28" s="89">
        <f t="shared" si="12"/>
        <v>5</v>
      </c>
      <c r="AM28" s="88">
        <f>IF('Indicator Data'!BX30="No data","x",ROUND(IF('Indicator Data'!BX30&gt;AM$37,0,IF('Indicator Data'!BX30&lt;AM$36,10,(AM$37-'Indicator Data'!BX30)/(AM$37-AM$36)*10)),1))</f>
        <v>8.3000000000000007</v>
      </c>
      <c r="AN28" s="88">
        <f>IF('Indicator Data'!BY30="No data","x",ROUND(IF('Indicator Data'!BY30&gt;AN$37,0,IF('Indicator Data'!BY30&lt;AN$36,10,(AN$37-'Indicator Data'!BY30)/(AN$37-AN$36)*10)),1))</f>
        <v>10</v>
      </c>
      <c r="AO28" s="88">
        <f t="shared" si="13"/>
        <v>9.1999999999999993</v>
      </c>
      <c r="AP28" s="88">
        <f>IF('Indicator Data'!BZ30="No data","x",ROUND(IF('Indicator Data'!BZ30&gt;AP$37,0,IF('Indicator Data'!BZ30&lt;AP$36,10,(AP$37-'Indicator Data'!BZ30)/(AP$37-AP$36)*10)),1))</f>
        <v>6.8</v>
      </c>
      <c r="AQ28" s="88">
        <f t="shared" si="14"/>
        <v>8</v>
      </c>
      <c r="AR28" s="88">
        <f>IF('Indicator Data'!CA30="No data","x",ROUND(IF('Indicator Data'!CA30&gt;AR$37,0,IF('Indicator Data'!CA30&lt;AR$36,10,(AR$37-'Indicator Data'!CA30)/(AR$37-AR$36)*10)),1))</f>
        <v>7.1</v>
      </c>
      <c r="AS28" s="88">
        <f>IF('Indicator Data'!CB30="No data","x",ROUND(IF('Indicator Data'!CB30&gt;AS$37,10,IF('Indicator Data'!CB30&lt;AS$36,0,10-(AS$37-'Indicator Data'!CB30)/(AS$37-AS$36)*10)),1))</f>
        <v>9.5</v>
      </c>
      <c r="AT28" s="88">
        <f t="shared" si="15"/>
        <v>8.3000000000000007</v>
      </c>
      <c r="AU28" s="168">
        <f t="shared" si="16"/>
        <v>8.1</v>
      </c>
      <c r="AV28" s="90">
        <f t="shared" si="17"/>
        <v>5.7</v>
      </c>
      <c r="AW28" s="157"/>
    </row>
    <row r="29" spans="1:49" s="3" customFormat="1" x14ac:dyDescent="0.25">
      <c r="A29" s="119" t="s">
        <v>26</v>
      </c>
      <c r="B29" s="102" t="s">
        <v>25</v>
      </c>
      <c r="C29" s="88">
        <f>IF('Indicator Data'!BH31="No data","x",ROUND(IF('Indicator Data'!BH31&gt;C$37,0,IF('Indicator Data'!BH31&lt;C$36,10,(C$37-'Indicator Data'!BH31)/(C$37-C$36)*10)),1))</f>
        <v>3.9</v>
      </c>
      <c r="D29" s="88">
        <f>IF('Indicator Data'!BI31="No data","x",ROUND(IF('Indicator Data'!BI31&gt;D$37,0,IF('Indicator Data'!BI31&lt;D$36,10,(D$37-'Indicator Data'!BI31)/(D$37-D$36)*10)),1))</f>
        <v>8.3000000000000007</v>
      </c>
      <c r="E29" s="89">
        <f t="shared" si="1"/>
        <v>6.1</v>
      </c>
      <c r="F29" s="88">
        <f>IF('Indicator Data'!BK31="No data","x",ROUND(IF('Indicator Data'!BK31&gt;F$37,0,IF('Indicator Data'!BK31&lt;F$36,10,(F$37-'Indicator Data'!BK31)/(F$37-F$36)*10)),1))</f>
        <v>6.8</v>
      </c>
      <c r="G29" s="88">
        <f>IF('Indicator Data'!BJ31="No data","x",ROUND(IF('Indicator Data'!BJ31&gt;G$37,0,IF('Indicator Data'!BJ31&lt;G$36,10,(G$37-'Indicator Data'!BJ31)/(G$37-G$36)*10)),1))</f>
        <v>6</v>
      </c>
      <c r="H29" s="89">
        <f t="shared" si="2"/>
        <v>6.4</v>
      </c>
      <c r="I29" s="88">
        <f>IF('Indicator Data'!BL31="No data","x",ROUND(IF('Indicator Data'!BL31&gt;I$37,0,IF('Indicator Data'!BL31&lt;I$36,10,(I$37-'Indicator Data'!BL31)/(I$37-I$36)*10)),1))</f>
        <v>7.2</v>
      </c>
      <c r="J29" s="168">
        <f t="shared" si="3"/>
        <v>7.2</v>
      </c>
      <c r="K29" s="88">
        <f>IF('Indicator Data'!BM31="No data","x",ROUND(IF('Indicator Data'!BM31&gt;K$37,10,IF('Indicator Data'!BM31&lt;K$36,0,10-(K$37-'Indicator Data'!BM31)/(K$37-K$36)*10)),1))</f>
        <v>3.1</v>
      </c>
      <c r="L29" s="88">
        <f>IF('Indicator Data'!BN31="No data","x",ROUND(IF('Indicator Data'!BN31&gt;L$37,10,IF('Indicator Data'!BN31&lt;L$36,0,10-(L$37-'Indicator Data'!BN31)/(L$37-L$36)*10)),1))</f>
        <v>4.0999999999999996</v>
      </c>
      <c r="M29" s="88">
        <f t="shared" si="4"/>
        <v>3.6</v>
      </c>
      <c r="N29" s="88">
        <f>IF('Indicator Data'!BO31="No data","x",ROUND(IF('Indicator Data'!BO31&gt;N$37,10,IF('Indicator Data'!BO31&lt;N$36,0,10-(N$37-'Indicator Data'!BO31)/(N$37-N$36)*10)),1))</f>
        <v>5.7</v>
      </c>
      <c r="O29" s="168">
        <f t="shared" si="5"/>
        <v>5</v>
      </c>
      <c r="P29" s="90">
        <f t="shared" si="6"/>
        <v>6.2</v>
      </c>
      <c r="Q29" s="88">
        <f>IF(OR('Indicator Data'!BP31=0,'Indicator Data'!BP31="No data"),"x",ROUND(IF('Indicator Data'!BP31&gt;Q$37,0,IF('Indicator Data'!BP31&lt;Q$36,10,(Q$37-'Indicator Data'!BP31)/(Q$37-Q$36)*10)),1))</f>
        <v>1.4</v>
      </c>
      <c r="R29" s="88">
        <f>IF('Indicator Data'!BQ31="No data","x",ROUND(IF('Indicator Data'!BQ31&gt;R$37,0,IF('Indicator Data'!BQ31&lt;R$36,10,(R$37-'Indicator Data'!BQ31)/(R$37-R$36)*10)),1))</f>
        <v>7.1</v>
      </c>
      <c r="S29" s="88">
        <f>IF('Indicator Data'!BR31="No data","x",ROUND(IF('Indicator Data'!BR31&gt;S$37,0,IF('Indicator Data'!BR31&lt;S$36,10,(S$37-'Indicator Data'!BR31)/(S$37-S$36)*10)),1))</f>
        <v>5.0999999999999996</v>
      </c>
      <c r="T29" s="89">
        <f t="shared" si="7"/>
        <v>4.5</v>
      </c>
      <c r="U29" s="240">
        <f>IF('Indicator Data'!BS31="No data","x",'Indicator Data'!BS31/'Indicator Data'!CF31*100)</f>
        <v>24.963762280560477</v>
      </c>
      <c r="V29" s="88">
        <f t="shared" si="0"/>
        <v>7.6</v>
      </c>
      <c r="W29" s="88">
        <f>IF('Indicator Data'!BT31="No data","x",ROUND(IF('Indicator Data'!BT31&gt;W$37,0,IF('Indicator Data'!BT31&lt;W$36,10,(W$37-'Indicator Data'!BT31)/(W$37-W$36)*10)),1))</f>
        <v>5.0999999999999996</v>
      </c>
      <c r="X29" s="88">
        <f>IF('Indicator Data'!BU31="No data","x",ROUND(IF('Indicator Data'!BU31&gt;X$37,0,IF('Indicator Data'!BU31&lt;X$36,10,(X$37-'Indicator Data'!BU31)/(X$37-X$36)*10)),1))</f>
        <v>6.5</v>
      </c>
      <c r="Y29" s="88">
        <f>IF('Indicator Data'!BV31="No data","x",ROUND(IF('Indicator Data'!BV31&gt;Y$37,0,IF('Indicator Data'!BV31&lt;Y$36,10,(Y$37-'Indicator Data'!BV31)/(Y$37-Y$36)*10)),1))</f>
        <v>10</v>
      </c>
      <c r="Z29" s="88">
        <f>IF('Indicator Data'!BW31="No data","x",ROUND(IF('Indicator Data'!BW31&gt;Z$37,0,IF('Indicator Data'!BW31&lt;Z$36,10,(Z$37-'Indicator Data'!BW31)/(Z$37-Z$36)*10)),1))</f>
        <v>10</v>
      </c>
      <c r="AA29" s="88">
        <f t="shared" si="8"/>
        <v>10</v>
      </c>
      <c r="AB29" s="89">
        <f t="shared" si="9"/>
        <v>7.3</v>
      </c>
      <c r="AC29" s="88">
        <f>IF('Indicator Data'!AH31="No data","x",ROUND(IF('Indicator Data'!AH31&gt;AC$37,0,IF('Indicator Data'!AH31&lt;AC$36,10,(AC$37-'Indicator Data'!AH31)/(AC$37-AC$36)*10)),1))</f>
        <v>5.7</v>
      </c>
      <c r="AD29" s="88">
        <f>IF('Indicator Data'!AI31="No data","x",ROUND(IF('Indicator Data'!AI31&gt;AD$37,0,IF('Indicator Data'!AI31&lt;AD$36,10,(AD$37-'Indicator Data'!AI31)/(AD$37-AD$36)*10)),1))</f>
        <v>10</v>
      </c>
      <c r="AE29" s="88">
        <f>IF('Indicator Data'!AJ31="No data","x",ROUND(IF('Indicator Data'!AJ31&gt;AE$37,0,IF('Indicator Data'!AJ31&lt;AE$36,10,(AE$37-'Indicator Data'!AJ31)/(AE$37-AE$36)*10)),1))</f>
        <v>10</v>
      </c>
      <c r="AF29" s="88">
        <f t="shared" si="10"/>
        <v>10</v>
      </c>
      <c r="AG29" s="88">
        <f>IF('Indicator Data'!AN31="No data","x",ROUND(IF('Indicator Data'!AN31&gt;AG$37,0,IF('Indicator Data'!AN31&lt;AG$36,10,(AG$37-'Indicator Data'!AN31)/(AG$37-AG$36)*10)),1))</f>
        <v>6.1</v>
      </c>
      <c r="AH29" s="88">
        <f>IF('Indicator Data'!AO31="No data","x",ROUND(IF('Indicator Data'!AO31&gt;AH$37,0,IF('Indicator Data'!AO31&lt;AH$36,10,(AH$37-'Indicator Data'!AO31)/(AH$37-AH$36)*10)),1))</f>
        <v>3.3</v>
      </c>
      <c r="AI29" s="88">
        <f>IF('Indicator Data'!AP31="No data","x",ROUND(IF('Indicator Data'!AP31&gt;AI$37,10,IF('Indicator Data'!AP31&lt;AI$36,0,10-(AI$37-'Indicator Data'!AP31)/(AI$37-AI$36)*10)),1))</f>
        <v>8.1</v>
      </c>
      <c r="AJ29" s="88">
        <f t="shared" si="11"/>
        <v>6.2</v>
      </c>
      <c r="AK29" s="88">
        <f>IF('Indicator Data'!AQ31="No data","x",ROUND(IF('Indicator Data'!AQ31&gt;AK$37,10,IF('Indicator Data'!AQ31&lt;AK$36,0,10-(AK$37-'Indicator Data'!AQ31)/(AK$37-AK$36)*10)),1))</f>
        <v>4.3</v>
      </c>
      <c r="AL29" s="89">
        <f t="shared" si="12"/>
        <v>6.6</v>
      </c>
      <c r="AM29" s="88">
        <f>IF('Indicator Data'!BX31="No data","x",ROUND(IF('Indicator Data'!BX31&gt;AM$37,0,IF('Indicator Data'!BX31&lt;AM$36,10,(AM$37-'Indicator Data'!BX31)/(AM$37-AM$36)*10)),1))</f>
        <v>5.5</v>
      </c>
      <c r="AN29" s="88">
        <f>IF('Indicator Data'!BY31="No data","x",ROUND(IF('Indicator Data'!BY31&gt;AN$37,0,IF('Indicator Data'!BY31&lt;AN$36,10,(AN$37-'Indicator Data'!BY31)/(AN$37-AN$36)*10)),1))</f>
        <v>3.8</v>
      </c>
      <c r="AO29" s="88">
        <f t="shared" si="13"/>
        <v>4.7</v>
      </c>
      <c r="AP29" s="88">
        <f>IF('Indicator Data'!BZ31="No data","x",ROUND(IF('Indicator Data'!BZ31&gt;AP$37,0,IF('Indicator Data'!BZ31&lt;AP$36,10,(AP$37-'Indicator Data'!BZ31)/(AP$37-AP$36)*10)),1))</f>
        <v>6.9</v>
      </c>
      <c r="AQ29" s="88">
        <f t="shared" si="14"/>
        <v>5.8</v>
      </c>
      <c r="AR29" s="88">
        <f>IF('Indicator Data'!CA31="No data","x",ROUND(IF('Indicator Data'!CA31&gt;AR$37,0,IF('Indicator Data'!CA31&lt;AR$36,10,(AR$37-'Indicator Data'!CA31)/(AR$37-AR$36)*10)),1))</f>
        <v>6.1</v>
      </c>
      <c r="AS29" s="88">
        <f>IF('Indicator Data'!CB31="No data","x",ROUND(IF('Indicator Data'!CB31&gt;AS$37,10,IF('Indicator Data'!CB31&lt;AS$36,0,10-(AS$37-'Indicator Data'!CB31)/(AS$37-AS$36)*10)),1))</f>
        <v>8.9</v>
      </c>
      <c r="AT29" s="88">
        <f t="shared" si="15"/>
        <v>7.5</v>
      </c>
      <c r="AU29" s="168">
        <f t="shared" si="16"/>
        <v>6.4</v>
      </c>
      <c r="AV29" s="90">
        <f t="shared" si="17"/>
        <v>6.2</v>
      </c>
      <c r="AW29" s="157"/>
    </row>
    <row r="30" spans="1:49" s="3" customFormat="1" x14ac:dyDescent="0.25">
      <c r="A30" s="119" t="s">
        <v>34</v>
      </c>
      <c r="B30" s="102" t="s">
        <v>33</v>
      </c>
      <c r="C30" s="88" t="str">
        <f>IF('Indicator Data'!BH32="No data","x",ROUND(IF('Indicator Data'!BH32&gt;C$37,0,IF('Indicator Data'!BH32&lt;C$36,10,(C$37-'Indicator Data'!BH32)/(C$37-C$36)*10)),1))</f>
        <v>x</v>
      </c>
      <c r="D30" s="88" t="str">
        <f>IF('Indicator Data'!BI32="No data","x",ROUND(IF('Indicator Data'!BI32&gt;D$37,0,IF('Indicator Data'!BI32&lt;D$36,10,(D$37-'Indicator Data'!BI32)/(D$37-D$36)*10)),1))</f>
        <v>x</v>
      </c>
      <c r="E30" s="89" t="str">
        <f t="shared" si="1"/>
        <v>x</v>
      </c>
      <c r="F30" s="88">
        <f>IF('Indicator Data'!BK32="No data","x",ROUND(IF('Indicator Data'!BK32&gt;F$37,0,IF('Indicator Data'!BK32&lt;F$36,10,(F$37-'Indicator Data'!BK32)/(F$37-F$36)*10)),1))</f>
        <v>7.1</v>
      </c>
      <c r="G30" s="88">
        <f>IF('Indicator Data'!BJ32="No data","x",ROUND(IF('Indicator Data'!BJ32&gt;G$37,0,IF('Indicator Data'!BJ32&lt;G$36,10,(G$37-'Indicator Data'!BJ32)/(G$37-G$36)*10)),1))</f>
        <v>5.4</v>
      </c>
      <c r="H30" s="89">
        <f t="shared" si="2"/>
        <v>6.3</v>
      </c>
      <c r="I30" s="88" t="str">
        <f>IF('Indicator Data'!BL32="No data","x",ROUND(IF('Indicator Data'!BL32&gt;I$37,0,IF('Indicator Data'!BL32&lt;I$36,10,(I$37-'Indicator Data'!BL32)/(I$37-I$36)*10)),1))</f>
        <v>x</v>
      </c>
      <c r="J30" s="168" t="str">
        <f t="shared" si="3"/>
        <v>x</v>
      </c>
      <c r="K30" s="88" t="str">
        <f>IF('Indicator Data'!BM32="No data","x",ROUND(IF('Indicator Data'!BM32&gt;K$37,10,IF('Indicator Data'!BM32&lt;K$36,0,10-(K$37-'Indicator Data'!BM32)/(K$37-K$36)*10)),1))</f>
        <v>x</v>
      </c>
      <c r="L30" s="88">
        <f>IF('Indicator Data'!BN32="No data","x",ROUND(IF('Indicator Data'!BN32&gt;L$37,10,IF('Indicator Data'!BN32&lt;L$36,0,10-(L$37-'Indicator Data'!BN32)/(L$37-L$36)*10)),1))</f>
        <v>3.9</v>
      </c>
      <c r="M30" s="88">
        <f t="shared" si="4"/>
        <v>3.9</v>
      </c>
      <c r="N30" s="88">
        <f>IF('Indicator Data'!BO32="No data","x",ROUND(IF('Indicator Data'!BO32&gt;N$37,10,IF('Indicator Data'!BO32&lt;N$36,0,10-(N$37-'Indicator Data'!BO32)/(N$37-N$36)*10)),1))</f>
        <v>10</v>
      </c>
      <c r="O30" s="168">
        <f t="shared" si="5"/>
        <v>8</v>
      </c>
      <c r="P30" s="90">
        <f t="shared" si="6"/>
        <v>7.2</v>
      </c>
      <c r="Q30" s="88">
        <f>IF(OR('Indicator Data'!BP32=0,'Indicator Data'!BP32="No data"),"x",ROUND(IF('Indicator Data'!BP32&gt;Q$37,0,IF('Indicator Data'!BP32&lt;Q$36,10,(Q$37-'Indicator Data'!BP32)/(Q$37-Q$36)*10)),1))</f>
        <v>10</v>
      </c>
      <c r="R30" s="88">
        <f>IF('Indicator Data'!BQ32="No data","x",ROUND(IF('Indicator Data'!BQ32&gt;R$37,0,IF('Indicator Data'!BQ32&lt;R$36,10,(R$37-'Indicator Data'!BQ32)/(R$37-R$36)*10)),1))</f>
        <v>7.8</v>
      </c>
      <c r="S30" s="88">
        <f>IF('Indicator Data'!BR32="No data","x",ROUND(IF('Indicator Data'!BR32&gt;S$37,0,IF('Indicator Data'!BR32&lt;S$36,10,(S$37-'Indicator Data'!BR32)/(S$37-S$36)*10)),1))</f>
        <v>8.1</v>
      </c>
      <c r="T30" s="89">
        <f t="shared" si="7"/>
        <v>8.6</v>
      </c>
      <c r="U30" s="240">
        <f>IF('Indicator Data'!BS32="No data","x",'Indicator Data'!BS32/'Indicator Data'!CF32*100)</f>
        <v>2.1336042672085345</v>
      </c>
      <c r="V30" s="88">
        <f t="shared" si="0"/>
        <v>9.9</v>
      </c>
      <c r="W30" s="88">
        <f>IF('Indicator Data'!BT32="No data","x",ROUND(IF('Indicator Data'!BT32&gt;W$37,0,IF('Indicator Data'!BT32&lt;W$36,10,(W$37-'Indicator Data'!BT32)/(W$37-W$36)*10)),1))</f>
        <v>5.4</v>
      </c>
      <c r="X30" s="88">
        <f>IF('Indicator Data'!BU32="No data","x",ROUND(IF('Indicator Data'!BU32&gt;X$37,0,IF('Indicator Data'!BU32&lt;X$36,10,(X$37-'Indicator Data'!BU32)/(X$37-X$36)*10)),1))</f>
        <v>0.9</v>
      </c>
      <c r="Y30" s="88">
        <f>IF('Indicator Data'!BV32="No data","x",ROUND(IF('Indicator Data'!BV32&gt;Y$37,0,IF('Indicator Data'!BV32&lt;Y$36,10,(Y$37-'Indicator Data'!BV32)/(Y$37-Y$36)*10)),1))</f>
        <v>9.1</v>
      </c>
      <c r="Z30" s="88">
        <f>IF('Indicator Data'!BW32="No data","x",ROUND(IF('Indicator Data'!BW32&gt;Z$37,0,IF('Indicator Data'!BW32&lt;Z$36,10,(Z$37-'Indicator Data'!BW32)/(Z$37-Z$36)*10)),1))</f>
        <v>8</v>
      </c>
      <c r="AA30" s="88">
        <f t="shared" si="8"/>
        <v>8.6</v>
      </c>
      <c r="AB30" s="89">
        <f t="shared" si="9"/>
        <v>6.2</v>
      </c>
      <c r="AC30" s="88">
        <f>IF('Indicator Data'!AH32="No data","x",ROUND(IF('Indicator Data'!AH32&gt;AC$37,0,IF('Indicator Data'!AH32&lt;AC$36,10,(AC$37-'Indicator Data'!AH32)/(AC$37-AC$36)*10)),1))</f>
        <v>9.5</v>
      </c>
      <c r="AD30" s="88">
        <f>IF('Indicator Data'!AI32="No data","x",ROUND(IF('Indicator Data'!AI32&gt;AD$37,0,IF('Indicator Data'!AI32&lt;AD$36,10,(AD$37-'Indicator Data'!AI32)/(AD$37-AD$36)*10)),1))</f>
        <v>0</v>
      </c>
      <c r="AE30" s="88">
        <f>IF('Indicator Data'!AJ32="No data","x",ROUND(IF('Indicator Data'!AJ32&gt;AE$37,0,IF('Indicator Data'!AJ32&lt;AE$36,10,(AE$37-'Indicator Data'!AJ32)/(AE$37-AE$36)*10)),1))</f>
        <v>2.9</v>
      </c>
      <c r="AF30" s="88">
        <f t="shared" si="10"/>
        <v>1.45</v>
      </c>
      <c r="AG30" s="88">
        <f>IF('Indicator Data'!AN32="No data","x",ROUND(IF('Indicator Data'!AN32&gt;AG$37,0,IF('Indicator Data'!AN32&lt;AG$36,10,(AG$37-'Indicator Data'!AN32)/(AG$37-AG$36)*10)),1))</f>
        <v>8.8000000000000007</v>
      </c>
      <c r="AH30" s="88">
        <f>IF('Indicator Data'!AO32="No data","x",ROUND(IF('Indicator Data'!AO32&gt;AH$37,0,IF('Indicator Data'!AO32&lt;AH$36,10,(AH$37-'Indicator Data'!AO32)/(AH$37-AH$36)*10)),1))</f>
        <v>6.4</v>
      </c>
      <c r="AI30" s="88">
        <f>IF('Indicator Data'!AP32="No data","x",ROUND(IF('Indicator Data'!AP32&gt;AI$37,10,IF('Indicator Data'!AP32&lt;AI$36,0,10-(AI$37-'Indicator Data'!AP32)/(AI$37-AI$36)*10)),1))</f>
        <v>6.2</v>
      </c>
      <c r="AJ30" s="88">
        <f t="shared" si="11"/>
        <v>7.3</v>
      </c>
      <c r="AK30" s="88">
        <f>IF('Indicator Data'!AQ32="No data","x",ROUND(IF('Indicator Data'!AQ32&gt;AK$37,10,IF('Indicator Data'!AQ32&lt;AK$36,0,10-(AK$37-'Indicator Data'!AQ32)/(AK$37-AK$36)*10)),1))</f>
        <v>10</v>
      </c>
      <c r="AL30" s="89">
        <f t="shared" si="12"/>
        <v>7.1</v>
      </c>
      <c r="AM30" s="88">
        <f>IF('Indicator Data'!BX32="No data","x",ROUND(IF('Indicator Data'!BX32&gt;AM$37,0,IF('Indicator Data'!BX32&lt;AM$36,10,(AM$37-'Indicator Data'!BX32)/(AM$37-AM$36)*10)),1))</f>
        <v>3.9</v>
      </c>
      <c r="AN30" s="88" t="str">
        <f>IF('Indicator Data'!BY32="No data","x",ROUND(IF('Indicator Data'!BY32&gt;AN$37,0,IF('Indicator Data'!BY32&lt;AN$36,10,(AN$37-'Indicator Data'!BY32)/(AN$37-AN$36)*10)),1))</f>
        <v>x</v>
      </c>
      <c r="AO30" s="88">
        <f t="shared" si="13"/>
        <v>3.9</v>
      </c>
      <c r="AP30" s="88">
        <f>IF('Indicator Data'!BZ32="No data","x",ROUND(IF('Indicator Data'!BZ32&gt;AP$37,0,IF('Indicator Data'!BZ32&lt;AP$36,10,(AP$37-'Indicator Data'!BZ32)/(AP$37-AP$36)*10)),1))</f>
        <v>0.8</v>
      </c>
      <c r="AQ30" s="88">
        <f t="shared" si="14"/>
        <v>2.4</v>
      </c>
      <c r="AR30" s="88">
        <f>IF('Indicator Data'!CA32="No data","x",ROUND(IF('Indicator Data'!CA32&gt;AR$37,0,IF('Indicator Data'!CA32&lt;AR$36,10,(AR$37-'Indicator Data'!CA32)/(AR$37-AR$36)*10)),1))</f>
        <v>8.1999999999999993</v>
      </c>
      <c r="AS30" s="88">
        <f>IF('Indicator Data'!CB32="No data","x",ROUND(IF('Indicator Data'!CB32&gt;AS$37,10,IF('Indicator Data'!CB32&lt;AS$36,0,10-(AS$37-'Indicator Data'!CB32)/(AS$37-AS$36)*10)),1))</f>
        <v>8.6</v>
      </c>
      <c r="AT30" s="88">
        <f t="shared" si="15"/>
        <v>8.4</v>
      </c>
      <c r="AU30" s="168">
        <f t="shared" si="16"/>
        <v>4.4000000000000004</v>
      </c>
      <c r="AV30" s="90">
        <f t="shared" si="17"/>
        <v>6.6</v>
      </c>
      <c r="AW30" s="157"/>
    </row>
    <row r="31" spans="1:49" s="3" customFormat="1" x14ac:dyDescent="0.25">
      <c r="A31" s="119" t="s">
        <v>48</v>
      </c>
      <c r="B31" s="102" t="s">
        <v>47</v>
      </c>
      <c r="C31" s="88">
        <f>IF('Indicator Data'!BH33="No data","x",ROUND(IF('Indicator Data'!BH33&gt;C$37,0,IF('Indicator Data'!BH33&lt;C$36,10,(C$37-'Indicator Data'!BH33)/(C$37-C$36)*10)),1))</f>
        <v>4.9000000000000004</v>
      </c>
      <c r="D31" s="88">
        <f>IF('Indicator Data'!BI33="No data","x",ROUND(IF('Indicator Data'!BI33&gt;D$37,0,IF('Indicator Data'!BI33&lt;D$36,10,(D$37-'Indicator Data'!BI33)/(D$37-D$36)*10)),1))</f>
        <v>6.3</v>
      </c>
      <c r="E31" s="89">
        <f t="shared" si="1"/>
        <v>5.6</v>
      </c>
      <c r="F31" s="88">
        <f>IF('Indicator Data'!BK33="No data","x",ROUND(IF('Indicator Data'!BK33&gt;F$37,0,IF('Indicator Data'!BK33&lt;F$36,10,(F$37-'Indicator Data'!BK33)/(F$37-F$36)*10)),1))</f>
        <v>7.3</v>
      </c>
      <c r="G31" s="88">
        <f>IF('Indicator Data'!BJ33="No data","x",ROUND(IF('Indicator Data'!BJ33&gt;G$37,0,IF('Indicator Data'!BJ33&lt;G$36,10,(G$37-'Indicator Data'!BJ33)/(G$37-G$36)*10)),1))</f>
        <v>6.8</v>
      </c>
      <c r="H31" s="89">
        <f t="shared" si="2"/>
        <v>7.1</v>
      </c>
      <c r="I31" s="88">
        <f>IF('Indicator Data'!BL33="No data","x",ROUND(IF('Indicator Data'!BL33&gt;I$37,0,IF('Indicator Data'!BL33&lt;I$36,10,(I$37-'Indicator Data'!BL33)/(I$37-I$36)*10)),1))</f>
        <v>9.3000000000000007</v>
      </c>
      <c r="J31" s="168">
        <f t="shared" si="3"/>
        <v>9.3000000000000007</v>
      </c>
      <c r="K31" s="88">
        <f>IF('Indicator Data'!BM33="No data","x",ROUND(IF('Indicator Data'!BM33&gt;K$37,10,IF('Indicator Data'!BM33&lt;K$36,0,10-(K$37-'Indicator Data'!BM33)/(K$37-K$36)*10)),1))</f>
        <v>8.1999999999999993</v>
      </c>
      <c r="L31" s="88">
        <f>IF('Indicator Data'!BN33="No data","x",ROUND(IF('Indicator Data'!BN33&gt;L$37,10,IF('Indicator Data'!BN33&lt;L$36,0,10-(L$37-'Indicator Data'!BN33)/(L$37-L$36)*10)),1))</f>
        <v>2.4</v>
      </c>
      <c r="M31" s="88">
        <f t="shared" si="4"/>
        <v>5.3</v>
      </c>
      <c r="N31" s="88">
        <f>IF('Indicator Data'!BO33="No data","x",ROUND(IF('Indicator Data'!BO33&gt;N$37,10,IF('Indicator Data'!BO33&lt;N$36,0,10-(N$37-'Indicator Data'!BO33)/(N$37-N$36)*10)),1))</f>
        <v>2.9</v>
      </c>
      <c r="O31" s="168">
        <f t="shared" si="5"/>
        <v>3.7</v>
      </c>
      <c r="P31" s="90">
        <f t="shared" si="6"/>
        <v>7</v>
      </c>
      <c r="Q31" s="88">
        <f>IF(OR('Indicator Data'!BP33=0,'Indicator Data'!BP33="No data"),"x",ROUND(IF('Indicator Data'!BP33&gt;Q$37,0,IF('Indicator Data'!BP33&lt;Q$36,10,(Q$37-'Indicator Data'!BP33)/(Q$37-Q$36)*10)),1))</f>
        <v>0.9</v>
      </c>
      <c r="R31" s="88">
        <f>IF('Indicator Data'!BQ33="No data","x",ROUND(IF('Indicator Data'!BQ33&gt;R$37,0,IF('Indicator Data'!BQ33&lt;R$36,10,(R$37-'Indicator Data'!BQ33)/(R$37-R$36)*10)),1))</f>
        <v>7.1</v>
      </c>
      <c r="S31" s="88">
        <f>IF('Indicator Data'!BR33="No data","x",ROUND(IF('Indicator Data'!BR33&gt;S$37,0,IF('Indicator Data'!BR33&lt;S$36,10,(S$37-'Indicator Data'!BR33)/(S$37-S$36)*10)),1))</f>
        <v>4.9000000000000004</v>
      </c>
      <c r="T31" s="89">
        <f t="shared" si="7"/>
        <v>4.3</v>
      </c>
      <c r="U31" s="240">
        <f>IF('Indicator Data'!BS33="No data","x",'Indicator Data'!BS33/'Indicator Data'!CF33*100)</f>
        <v>18.625723634533099</v>
      </c>
      <c r="V31" s="88">
        <f t="shared" si="0"/>
        <v>8.1999999999999993</v>
      </c>
      <c r="W31" s="88">
        <f>IF('Indicator Data'!BT33="No data","x",ROUND(IF('Indicator Data'!BT33&gt;W$37,0,IF('Indicator Data'!BT33&lt;W$36,10,(W$37-'Indicator Data'!BT33)/(W$37-W$36)*10)),1))</f>
        <v>3.8</v>
      </c>
      <c r="X31" s="88">
        <f>IF('Indicator Data'!BU33="No data","x",ROUND(IF('Indicator Data'!BU33&gt;X$37,0,IF('Indicator Data'!BU33&lt;X$36,10,(X$37-'Indicator Data'!BU33)/(X$37-X$36)*10)),1))</f>
        <v>1</v>
      </c>
      <c r="Y31" s="88">
        <f>IF('Indicator Data'!BV33="No data","x",ROUND(IF('Indicator Data'!BV33&gt;Y$37,0,IF('Indicator Data'!BV33&lt;Y$36,10,(Y$37-'Indicator Data'!BV33)/(Y$37-Y$36)*10)),1))</f>
        <v>10</v>
      </c>
      <c r="Z31" s="88">
        <f>IF('Indicator Data'!BW33="No data","x",ROUND(IF('Indicator Data'!BW33&gt;Z$37,0,IF('Indicator Data'!BW33&lt;Z$36,10,(Z$37-'Indicator Data'!BW33)/(Z$37-Z$36)*10)),1))</f>
        <v>7.5</v>
      </c>
      <c r="AA31" s="88">
        <f t="shared" si="8"/>
        <v>8.8000000000000007</v>
      </c>
      <c r="AB31" s="89">
        <f t="shared" si="9"/>
        <v>5.5</v>
      </c>
      <c r="AC31" s="88">
        <f>IF('Indicator Data'!AH33="No data","x",ROUND(IF('Indicator Data'!AH33&gt;AC$37,0,IF('Indicator Data'!AH33&lt;AC$36,10,(AC$37-'Indicator Data'!AH33)/(AC$37-AC$36)*10)),1))</f>
        <v>6.9</v>
      </c>
      <c r="AD31" s="88">
        <f>IF('Indicator Data'!AI33="No data","x",ROUND(IF('Indicator Data'!AI33&gt;AD$37,0,IF('Indicator Data'!AI33&lt;AD$36,10,(AD$37-'Indicator Data'!AI33)/(AD$37-AD$36)*10)),1))</f>
        <v>6.4</v>
      </c>
      <c r="AE31" s="88">
        <f>IF('Indicator Data'!AJ33="No data","x",ROUND(IF('Indicator Data'!AJ33&gt;AE$37,0,IF('Indicator Data'!AJ33&lt;AE$36,10,(AE$37-'Indicator Data'!AJ33)/(AE$37-AE$36)*10)),1))</f>
        <v>10</v>
      </c>
      <c r="AF31" s="88">
        <f t="shared" si="10"/>
        <v>8.1999999999999993</v>
      </c>
      <c r="AG31" s="88">
        <f>IF('Indicator Data'!AN33="No data","x",ROUND(IF('Indicator Data'!AN33&gt;AG$37,0,IF('Indicator Data'!AN33&lt;AG$36,10,(AG$37-'Indicator Data'!AN33)/(AG$37-AG$36)*10)),1))</f>
        <v>6.8</v>
      </c>
      <c r="AH31" s="88">
        <f>IF('Indicator Data'!AO33="No data","x",ROUND(IF('Indicator Data'!AO33&gt;AH$37,0,IF('Indicator Data'!AO33&lt;AH$36,10,(AH$37-'Indicator Data'!AO33)/(AH$37-AH$36)*10)),1))</f>
        <v>3.3</v>
      </c>
      <c r="AI31" s="88">
        <f>IF('Indicator Data'!AP33="No data","x",ROUND(IF('Indicator Data'!AP33&gt;AI$37,10,IF('Indicator Data'!AP33&lt;AI$36,0,10-(AI$37-'Indicator Data'!AP33)/(AI$37-AI$36)*10)),1))</f>
        <v>8.1999999999999993</v>
      </c>
      <c r="AJ31" s="88">
        <f t="shared" si="11"/>
        <v>6.5</v>
      </c>
      <c r="AK31" s="88">
        <f>IF('Indicator Data'!AQ33="No data","x",ROUND(IF('Indicator Data'!AQ33&gt;AK$37,10,IF('Indicator Data'!AQ33&lt;AK$36,0,10-(AK$37-'Indicator Data'!AQ33)/(AK$37-AK$36)*10)),1))</f>
        <v>8.8000000000000007</v>
      </c>
      <c r="AL31" s="89">
        <f t="shared" si="12"/>
        <v>7.6</v>
      </c>
      <c r="AM31" s="88">
        <f>IF('Indicator Data'!BX33="No data","x",ROUND(IF('Indicator Data'!BX33&gt;AM$37,0,IF('Indicator Data'!BX33&lt;AM$36,10,(AM$37-'Indicator Data'!BX33)/(AM$37-AM$36)*10)),1))</f>
        <v>7.9</v>
      </c>
      <c r="AN31" s="88">
        <f>IF('Indicator Data'!BY33="No data","x",ROUND(IF('Indicator Data'!BY33&gt;AN$37,0,IF('Indicator Data'!BY33&lt;AN$36,10,(AN$37-'Indicator Data'!BY33)/(AN$37-AN$36)*10)),1))</f>
        <v>8</v>
      </c>
      <c r="AO31" s="88">
        <f t="shared" si="13"/>
        <v>8</v>
      </c>
      <c r="AP31" s="88">
        <f>IF('Indicator Data'!BZ33="No data","x",ROUND(IF('Indicator Data'!BZ33&gt;AP$37,0,IF('Indicator Data'!BZ33&lt;AP$36,10,(AP$37-'Indicator Data'!BZ33)/(AP$37-AP$36)*10)),1))</f>
        <v>7.4</v>
      </c>
      <c r="AQ31" s="88">
        <f t="shared" si="14"/>
        <v>7.7</v>
      </c>
      <c r="AR31" s="88">
        <f>IF('Indicator Data'!CA33="No data","x",ROUND(IF('Indicator Data'!CA33&gt;AR$37,0,IF('Indicator Data'!CA33&lt;AR$36,10,(AR$37-'Indicator Data'!CA33)/(AR$37-AR$36)*10)),1))</f>
        <v>4.2</v>
      </c>
      <c r="AS31" s="88">
        <f>IF('Indicator Data'!CB33="No data","x",ROUND(IF('Indicator Data'!CB33&gt;AS$37,10,IF('Indicator Data'!CB33&lt;AS$36,0,10-(AS$37-'Indicator Data'!CB33)/(AS$37-AS$36)*10)),1))</f>
        <v>9.4</v>
      </c>
      <c r="AT31" s="88">
        <f t="shared" si="15"/>
        <v>6.8</v>
      </c>
      <c r="AU31" s="168">
        <f t="shared" si="16"/>
        <v>7.4</v>
      </c>
      <c r="AV31" s="90">
        <f t="shared" si="17"/>
        <v>6.2</v>
      </c>
      <c r="AW31" s="157"/>
    </row>
    <row r="32" spans="1:49" s="3" customFormat="1" x14ac:dyDescent="0.25">
      <c r="A32" s="119" t="s">
        <v>50</v>
      </c>
      <c r="B32" s="102" t="s">
        <v>49</v>
      </c>
      <c r="C32" s="88">
        <f>IF('Indicator Data'!BH34="No data","x",ROUND(IF('Indicator Data'!BH34&gt;C$37,0,IF('Indicator Data'!BH34&lt;C$36,10,(C$37-'Indicator Data'!BH34)/(C$37-C$36)*10)),1))</f>
        <v>4.8</v>
      </c>
      <c r="D32" s="88">
        <f>IF('Indicator Data'!BI34="No data","x",ROUND(IF('Indicator Data'!BI34&gt;D$37,0,IF('Indicator Data'!BI34&lt;D$36,10,(D$37-'Indicator Data'!BI34)/(D$37-D$36)*10)),1))</f>
        <v>4.8</v>
      </c>
      <c r="E32" s="89">
        <f t="shared" si="1"/>
        <v>4.8</v>
      </c>
      <c r="F32" s="88">
        <f>IF('Indicator Data'!BK34="No data","x",ROUND(IF('Indicator Data'!BK34&gt;F$37,0,IF('Indicator Data'!BK34&lt;F$36,10,(F$37-'Indicator Data'!BK34)/(F$37-F$36)*10)),1))</f>
        <v>6.4</v>
      </c>
      <c r="G32" s="88">
        <f>IF('Indicator Data'!BJ34="No data","x",ROUND(IF('Indicator Data'!BJ34&gt;G$37,0,IF('Indicator Data'!BJ34&lt;G$36,10,(G$37-'Indicator Data'!BJ34)/(G$37-G$36)*10)),1))</f>
        <v>5.6</v>
      </c>
      <c r="H32" s="89">
        <f t="shared" si="2"/>
        <v>6</v>
      </c>
      <c r="I32" s="88">
        <f>IF('Indicator Data'!BL34="No data","x",ROUND(IF('Indicator Data'!BL34&gt;I$37,0,IF('Indicator Data'!BL34&lt;I$36,10,(I$37-'Indicator Data'!BL34)/(I$37-I$36)*10)),1))</f>
        <v>6.4</v>
      </c>
      <c r="J32" s="168">
        <f t="shared" si="3"/>
        <v>6.4</v>
      </c>
      <c r="K32" s="88">
        <f>IF('Indicator Data'!BM34="No data","x",ROUND(IF('Indicator Data'!BM34&gt;K$37,10,IF('Indicator Data'!BM34&lt;K$36,0,10-(K$37-'Indicator Data'!BM34)/(K$37-K$36)*10)),1))</f>
        <v>10</v>
      </c>
      <c r="L32" s="88">
        <f>IF('Indicator Data'!BN34="No data","x",ROUND(IF('Indicator Data'!BN34&gt;L$37,10,IF('Indicator Data'!BN34&lt;L$36,0,10-(L$37-'Indicator Data'!BN34)/(L$37-L$36)*10)),1))</f>
        <v>6.7</v>
      </c>
      <c r="M32" s="88">
        <f t="shared" si="4"/>
        <v>8.4</v>
      </c>
      <c r="N32" s="88">
        <f>IF('Indicator Data'!BO34="No data","x",ROUND(IF('Indicator Data'!BO34&gt;N$37,10,IF('Indicator Data'!BO34&lt;N$36,0,10-(N$37-'Indicator Data'!BO34)/(N$37-N$36)*10)),1))</f>
        <v>4.3</v>
      </c>
      <c r="O32" s="168">
        <f t="shared" si="5"/>
        <v>5.7</v>
      </c>
      <c r="P32" s="90">
        <f t="shared" si="6"/>
        <v>5.8</v>
      </c>
      <c r="Q32" s="88">
        <f>IF(OR('Indicator Data'!BP34=0,'Indicator Data'!BP34="No data"),"x",ROUND(IF('Indicator Data'!BP34&gt;Q$37,0,IF('Indicator Data'!BP34&lt;Q$36,10,(Q$37-'Indicator Data'!BP34)/(Q$37-Q$36)*10)),1))</f>
        <v>4.4000000000000004</v>
      </c>
      <c r="R32" s="88">
        <f>IF('Indicator Data'!BQ34="No data","x",ROUND(IF('Indicator Data'!BQ34&gt;R$37,0,IF('Indicator Data'!BQ34&lt;R$36,10,(R$37-'Indicator Data'!BQ34)/(R$37-R$36)*10)),1))</f>
        <v>7.5</v>
      </c>
      <c r="S32" s="88">
        <f>IF('Indicator Data'!BR34="No data","x",ROUND(IF('Indicator Data'!BR34&gt;S$37,0,IF('Indicator Data'!BR34&lt;S$36,10,(S$37-'Indicator Data'!BR34)/(S$37-S$36)*10)),1))</f>
        <v>5.2</v>
      </c>
      <c r="T32" s="89">
        <f t="shared" si="7"/>
        <v>5.7</v>
      </c>
      <c r="U32" s="240">
        <f>IF('Indicator Data'!BS34="No data","x",'Indicator Data'!BS34/'Indicator Data'!CF34*100)</f>
        <v>6.5625</v>
      </c>
      <c r="V32" s="88">
        <f t="shared" si="0"/>
        <v>9.4</v>
      </c>
      <c r="W32" s="88">
        <f>IF('Indicator Data'!BT34="No data","x",ROUND(IF('Indicator Data'!BT34&gt;W$37,0,IF('Indicator Data'!BT34&lt;W$36,10,(W$37-'Indicator Data'!BT34)/(W$37-W$36)*10)),1))</f>
        <v>7.9</v>
      </c>
      <c r="X32" s="88">
        <f>IF('Indicator Data'!BU34="No data","x",ROUND(IF('Indicator Data'!BU34&gt;X$37,0,IF('Indicator Data'!BU34&lt;X$36,10,(X$37-'Indicator Data'!BU34)/(X$37-X$36)*10)),1))</f>
        <v>6.7</v>
      </c>
      <c r="Y32" s="88">
        <f>IF('Indicator Data'!BV34="No data","x",ROUND(IF('Indicator Data'!BV34&gt;Y$37,0,IF('Indicator Data'!BV34&lt;Y$36,10,(Y$37-'Indicator Data'!BV34)/(Y$37-Y$36)*10)),1))</f>
        <v>10</v>
      </c>
      <c r="Z32" s="88">
        <f>IF('Indicator Data'!BW34="No data","x",ROUND(IF('Indicator Data'!BW34&gt;Z$37,0,IF('Indicator Data'!BW34&lt;Z$36,10,(Z$37-'Indicator Data'!BW34)/(Z$37-Z$36)*10)),1))</f>
        <v>10</v>
      </c>
      <c r="AA32" s="88">
        <f t="shared" si="8"/>
        <v>10</v>
      </c>
      <c r="AB32" s="89">
        <f t="shared" si="9"/>
        <v>8.5</v>
      </c>
      <c r="AC32" s="88">
        <f>IF('Indicator Data'!AH34="No data","x",ROUND(IF('Indicator Data'!AH34&gt;AC$37,0,IF('Indicator Data'!AH34&lt;AC$36,10,(AC$37-'Indicator Data'!AH34)/(AC$37-AC$36)*10)),1))</f>
        <v>7.2</v>
      </c>
      <c r="AD32" s="88">
        <f>IF('Indicator Data'!AI34="No data","x",ROUND(IF('Indicator Data'!AI34&gt;AD$37,0,IF('Indicator Data'!AI34&lt;AD$36,10,(AD$37-'Indicator Data'!AI34)/(AD$37-AD$36)*10)),1))</f>
        <v>7.1</v>
      </c>
      <c r="AE32" s="88">
        <f>IF('Indicator Data'!AJ34="No data","x",ROUND(IF('Indicator Data'!AJ34&gt;AE$37,0,IF('Indicator Data'!AJ34&lt;AE$36,10,(AE$37-'Indicator Data'!AJ34)/(AE$37-AE$36)*10)),1))</f>
        <v>6.4</v>
      </c>
      <c r="AF32" s="88">
        <f t="shared" si="10"/>
        <v>6.75</v>
      </c>
      <c r="AG32" s="88">
        <f>IF('Indicator Data'!AN34="No data","x",ROUND(IF('Indicator Data'!AN34&gt;AG$37,0,IF('Indicator Data'!AN34&lt;AG$36,10,(AG$37-'Indicator Data'!AN34)/(AG$37-AG$36)*10)),1))</f>
        <v>7.7</v>
      </c>
      <c r="AH32" s="88">
        <f>IF('Indicator Data'!AO34="No data","x",ROUND(IF('Indicator Data'!AO34&gt;AH$37,0,IF('Indicator Data'!AO34&lt;AH$36,10,(AH$37-'Indicator Data'!AO34)/(AH$37-AH$36)*10)),1))</f>
        <v>6</v>
      </c>
      <c r="AI32" s="88">
        <f>IF('Indicator Data'!AP34="No data","x",ROUND(IF('Indicator Data'!AP34&gt;AI$37,10,IF('Indicator Data'!AP34&lt;AI$36,0,10-(AI$37-'Indicator Data'!AP34)/(AI$37-AI$36)*10)),1))</f>
        <v>4.8</v>
      </c>
      <c r="AJ32" s="88">
        <f t="shared" si="11"/>
        <v>6.3</v>
      </c>
      <c r="AK32" s="88">
        <f>IF('Indicator Data'!AQ34="No data","x",ROUND(IF('Indicator Data'!AQ34&gt;AK$37,10,IF('Indicator Data'!AQ34&lt;AK$36,0,10-(AK$37-'Indicator Data'!AQ34)/(AK$37-AK$36)*10)),1))</f>
        <v>4.5</v>
      </c>
      <c r="AL32" s="89">
        <f t="shared" si="12"/>
        <v>6.2</v>
      </c>
      <c r="AM32" s="88">
        <f>IF('Indicator Data'!BX34="No data","x",ROUND(IF('Indicator Data'!BX34&gt;AM$37,0,IF('Indicator Data'!BX34&lt;AM$36,10,(AM$37-'Indicator Data'!BX34)/(AM$37-AM$36)*10)),1))</f>
        <v>4.7</v>
      </c>
      <c r="AN32" s="88">
        <f>IF('Indicator Data'!BY34="No data","x",ROUND(IF('Indicator Data'!BY34&gt;AN$37,0,IF('Indicator Data'!BY34&lt;AN$36,10,(AN$37-'Indicator Data'!BY34)/(AN$37-AN$36)*10)),1))</f>
        <v>5.7</v>
      </c>
      <c r="AO32" s="88">
        <f t="shared" si="13"/>
        <v>5.2</v>
      </c>
      <c r="AP32" s="88">
        <f>IF('Indicator Data'!BZ34="No data","x",ROUND(IF('Indicator Data'!BZ34&gt;AP$37,0,IF('Indicator Data'!BZ34&lt;AP$36,10,(AP$37-'Indicator Data'!BZ34)/(AP$37-AP$36)*10)),1))</f>
        <v>4.0999999999999996</v>
      </c>
      <c r="AQ32" s="88">
        <f t="shared" si="14"/>
        <v>4.7</v>
      </c>
      <c r="AR32" s="88">
        <f>IF('Indicator Data'!CA34="No data","x",ROUND(IF('Indicator Data'!CA34&gt;AR$37,0,IF('Indicator Data'!CA34&lt;AR$36,10,(AR$37-'Indicator Data'!CA34)/(AR$37-AR$36)*10)),1))</f>
        <v>7.8</v>
      </c>
      <c r="AS32" s="88">
        <f>IF('Indicator Data'!CB34="No data","x",ROUND(IF('Indicator Data'!CB34&gt;AS$37,10,IF('Indicator Data'!CB34&lt;AS$36,0,10-(AS$37-'Indicator Data'!CB34)/(AS$37-AS$36)*10)),1))</f>
        <v>4.4000000000000004</v>
      </c>
      <c r="AT32" s="88">
        <f t="shared" si="15"/>
        <v>6.1</v>
      </c>
      <c r="AU32" s="168">
        <f t="shared" si="16"/>
        <v>5.2</v>
      </c>
      <c r="AV32" s="90">
        <f t="shared" si="17"/>
        <v>6.4</v>
      </c>
      <c r="AW32" s="157"/>
    </row>
    <row r="33" spans="1:49" s="3" customFormat="1" x14ac:dyDescent="0.25">
      <c r="A33" s="119" t="s">
        <v>58</v>
      </c>
      <c r="B33" s="102" t="s">
        <v>57</v>
      </c>
      <c r="C33" s="88" t="str">
        <f>IF('Indicator Data'!BH35="No data","x",ROUND(IF('Indicator Data'!BH35&gt;C$37,0,IF('Indicator Data'!BH35&lt;C$36,10,(C$37-'Indicator Data'!BH35)/(C$37-C$36)*10)),1))</f>
        <v>x</v>
      </c>
      <c r="D33" s="88" t="str">
        <f>IF('Indicator Data'!BI35="No data","x",ROUND(IF('Indicator Data'!BI35&gt;D$37,0,IF('Indicator Data'!BI35&lt;D$36,10,(D$37-'Indicator Data'!BI35)/(D$37-D$36)*10)),1))</f>
        <v>x</v>
      </c>
      <c r="E33" s="89" t="str">
        <f t="shared" si="1"/>
        <v>x</v>
      </c>
      <c r="F33" s="88">
        <f>IF('Indicator Data'!BK35="No data","x",ROUND(IF('Indicator Data'!BK35&gt;F$37,0,IF('Indicator Data'!BK35&lt;F$36,10,(F$37-'Indicator Data'!BK35)/(F$37-F$36)*10)),1))</f>
        <v>6.4</v>
      </c>
      <c r="G33" s="88">
        <f>IF('Indicator Data'!BJ35="No data","x",ROUND(IF('Indicator Data'!BJ35&gt;G$37,0,IF('Indicator Data'!BJ35&lt;G$36,10,(G$37-'Indicator Data'!BJ35)/(G$37-G$36)*10)),1))</f>
        <v>5.3</v>
      </c>
      <c r="H33" s="89">
        <f t="shared" si="2"/>
        <v>5.9</v>
      </c>
      <c r="I33" s="88" t="str">
        <f>IF('Indicator Data'!BL35="No data","x",ROUND(IF('Indicator Data'!BL35&gt;I$37,0,IF('Indicator Data'!BL35&lt;I$36,10,(I$37-'Indicator Data'!BL35)/(I$37-I$36)*10)),1))</f>
        <v>x</v>
      </c>
      <c r="J33" s="168" t="str">
        <f t="shared" si="3"/>
        <v>x</v>
      </c>
      <c r="K33" s="88" t="str">
        <f>IF('Indicator Data'!BM35="No data","x",ROUND(IF('Indicator Data'!BM35&gt;K$37,10,IF('Indicator Data'!BM35&lt;K$36,0,10-(K$37-'Indicator Data'!BM35)/(K$37-K$36)*10)),1))</f>
        <v>x</v>
      </c>
      <c r="L33" s="88" t="str">
        <f>IF('Indicator Data'!BN35="No data","x",ROUND(IF('Indicator Data'!BN35&gt;L$37,10,IF('Indicator Data'!BN35&lt;L$36,0,10-(L$37-'Indicator Data'!BN35)/(L$37-L$36)*10)),1))</f>
        <v>x</v>
      </c>
      <c r="M33" s="88" t="str">
        <f t="shared" si="4"/>
        <v>x</v>
      </c>
      <c r="N33" s="88" t="str">
        <f>IF('Indicator Data'!BO35="No data","x",ROUND(IF('Indicator Data'!BO35&gt;N$37,10,IF('Indicator Data'!BO35&lt;N$36,0,10-(N$37-'Indicator Data'!BO35)/(N$37-N$36)*10)),1))</f>
        <v>x</v>
      </c>
      <c r="O33" s="168" t="str">
        <f t="shared" si="5"/>
        <v>x</v>
      </c>
      <c r="P33" s="90">
        <f t="shared" si="6"/>
        <v>5.9</v>
      </c>
      <c r="Q33" s="88">
        <f>IF(OR('Indicator Data'!BP35=0,'Indicator Data'!BP35="No data"),"x",ROUND(IF('Indicator Data'!BP35&gt;Q$37,0,IF('Indicator Data'!BP35&lt;Q$36,10,(Q$37-'Indicator Data'!BP35)/(Q$37-Q$36)*10)),1))</f>
        <v>0</v>
      </c>
      <c r="R33" s="88">
        <f>IF('Indicator Data'!BQ35="No data","x",ROUND(IF('Indicator Data'!BQ35&gt;R$37,0,IF('Indicator Data'!BQ35&lt;R$36,10,(R$37-'Indicator Data'!BQ35)/(R$37-R$36)*10)),1))</f>
        <v>7.5</v>
      </c>
      <c r="S33" s="88">
        <f>IF('Indicator Data'!BR35="No data","x",ROUND(IF('Indicator Data'!BR35&gt;S$37,0,IF('Indicator Data'!BR35&lt;S$36,10,(S$37-'Indicator Data'!BR35)/(S$37-S$36)*10)),1))</f>
        <v>0</v>
      </c>
      <c r="T33" s="89">
        <f t="shared" si="7"/>
        <v>2.5</v>
      </c>
      <c r="U33" s="240">
        <f>IF('Indicator Data'!BS35="No data","x",'Indicator Data'!BS35/'Indicator Data'!CF35*100)</f>
        <v>4.3589743589743586</v>
      </c>
      <c r="V33" s="88">
        <f t="shared" si="0"/>
        <v>9.6999999999999993</v>
      </c>
      <c r="W33" s="88">
        <f>IF('Indicator Data'!BT35="No data","x",ROUND(IF('Indicator Data'!BT35&gt;W$37,0,IF('Indicator Data'!BT35&lt;W$36,10,(W$37-'Indicator Data'!BT35)/(W$37-W$36)*10)),1))</f>
        <v>6.9</v>
      </c>
      <c r="X33" s="88">
        <f>IF('Indicator Data'!BU35="No data","x",ROUND(IF('Indicator Data'!BU35&gt;X$37,0,IF('Indicator Data'!BU35&lt;X$36,10,(X$37-'Indicator Data'!BU35)/(X$37-X$36)*10)),1))</f>
        <v>2.6</v>
      </c>
      <c r="Y33" s="88">
        <f>IF('Indicator Data'!BV35="No data","x",ROUND(IF('Indicator Data'!BV35&gt;Y$37,0,IF('Indicator Data'!BV35&lt;Y$36,10,(Y$37-'Indicator Data'!BV35)/(Y$37-Y$36)*10)),1))</f>
        <v>5.7</v>
      </c>
      <c r="Z33" s="88">
        <f>IF('Indicator Data'!BW35="No data","x",ROUND(IF('Indicator Data'!BW35&gt;Z$37,0,IF('Indicator Data'!BW35&lt;Z$36,10,(Z$37-'Indicator Data'!BW35)/(Z$37-Z$36)*10)),1))</f>
        <v>8.8000000000000007</v>
      </c>
      <c r="AA33" s="88">
        <f t="shared" si="8"/>
        <v>7.3</v>
      </c>
      <c r="AB33" s="89">
        <f t="shared" si="9"/>
        <v>6.6</v>
      </c>
      <c r="AC33" s="88">
        <f>IF('Indicator Data'!AH35="No data","x",ROUND(IF('Indicator Data'!AH35&gt;AC$37,0,IF('Indicator Data'!AH35&lt;AC$36,10,(AC$37-'Indicator Data'!AH35)/(AC$37-AC$36)*10)),1))</f>
        <v>7.4</v>
      </c>
      <c r="AD33" s="88">
        <f>IF('Indicator Data'!AI35="No data","x",ROUND(IF('Indicator Data'!AI35&gt;AD$37,0,IF('Indicator Data'!AI35&lt;AD$36,10,(AD$37-'Indicator Data'!AI35)/(AD$37-AD$36)*10)),1))</f>
        <v>10</v>
      </c>
      <c r="AE33" s="88">
        <f>IF('Indicator Data'!AJ35="No data","x",ROUND(IF('Indicator Data'!AJ35&gt;AE$37,0,IF('Indicator Data'!AJ35&lt;AE$36,10,(AE$37-'Indicator Data'!AJ35)/(AE$37-AE$36)*10)),1))</f>
        <v>7.1</v>
      </c>
      <c r="AF33" s="88">
        <f t="shared" si="10"/>
        <v>8.5500000000000007</v>
      </c>
      <c r="AG33" s="88">
        <f>IF('Indicator Data'!AN35="No data","x",ROUND(IF('Indicator Data'!AN35&gt;AG$37,0,IF('Indicator Data'!AN35&lt;AG$36,10,(AG$37-'Indicator Data'!AN35)/(AG$37-AG$36)*10)),1))</f>
        <v>6.3</v>
      </c>
      <c r="AH33" s="88">
        <f>IF('Indicator Data'!AO35="No data","x",ROUND(IF('Indicator Data'!AO35&gt;AH$37,0,IF('Indicator Data'!AO35&lt;AH$36,10,(AH$37-'Indicator Data'!AO35)/(AH$37-AH$36)*10)),1))</f>
        <v>6.9</v>
      </c>
      <c r="AI33" s="88">
        <f>IF('Indicator Data'!AP35="No data","x",ROUND(IF('Indicator Data'!AP35&gt;AI$37,10,IF('Indicator Data'!AP35&lt;AI$36,0,10-(AI$37-'Indicator Data'!AP35)/(AI$37-AI$36)*10)),1))</f>
        <v>1.9</v>
      </c>
      <c r="AJ33" s="88">
        <f t="shared" si="11"/>
        <v>5.4</v>
      </c>
      <c r="AK33" s="88">
        <f>IF('Indicator Data'!AQ35="No data","x",ROUND(IF('Indicator Data'!AQ35&gt;AK$37,10,IF('Indicator Data'!AQ35&lt;AK$36,0,10-(AK$37-'Indicator Data'!AQ35)/(AK$37-AK$36)*10)),1))</f>
        <v>10</v>
      </c>
      <c r="AL33" s="89">
        <f t="shared" si="12"/>
        <v>7.8</v>
      </c>
      <c r="AM33" s="88">
        <f>IF('Indicator Data'!BX35="No data","x",ROUND(IF('Indicator Data'!BX35&gt;AM$37,0,IF('Indicator Data'!BX35&lt;AM$36,10,(AM$37-'Indicator Data'!BX35)/(AM$37-AM$36)*10)),1))</f>
        <v>7.1</v>
      </c>
      <c r="AN33" s="88">
        <f>IF('Indicator Data'!BY35="No data","x",ROUND(IF('Indicator Data'!BY35&gt;AN$37,0,IF('Indicator Data'!BY35&lt;AN$36,10,(AN$37-'Indicator Data'!BY35)/(AN$37-AN$36)*10)),1))</f>
        <v>10</v>
      </c>
      <c r="AO33" s="88">
        <f t="shared" si="13"/>
        <v>8.6</v>
      </c>
      <c r="AP33" s="88">
        <f>IF('Indicator Data'!BZ35="No data","x",ROUND(IF('Indicator Data'!BZ35&gt;AP$37,0,IF('Indicator Data'!BZ35&lt;AP$36,10,(AP$37-'Indicator Data'!BZ35)/(AP$37-AP$36)*10)),1))</f>
        <v>4</v>
      </c>
      <c r="AQ33" s="88">
        <f t="shared" si="14"/>
        <v>6.3</v>
      </c>
      <c r="AR33" s="88">
        <f>IF('Indicator Data'!CA35="No data","x",ROUND(IF('Indicator Data'!CA35&gt;AR$37,0,IF('Indicator Data'!CA35&lt;AR$36,10,(AR$37-'Indicator Data'!CA35)/(AR$37-AR$36)*10)),1))</f>
        <v>7.1</v>
      </c>
      <c r="AS33" s="88">
        <f>IF('Indicator Data'!CB35="No data","x",ROUND(IF('Indicator Data'!CB35&gt;AS$37,10,IF('Indicator Data'!CB35&lt;AS$36,0,10-(AS$37-'Indicator Data'!CB35)/(AS$37-AS$36)*10)),1))</f>
        <v>1.4</v>
      </c>
      <c r="AT33" s="88">
        <f t="shared" si="15"/>
        <v>4.3</v>
      </c>
      <c r="AU33" s="168">
        <f t="shared" si="16"/>
        <v>5.6</v>
      </c>
      <c r="AV33" s="90">
        <f t="shared" si="17"/>
        <v>5.6</v>
      </c>
      <c r="AW33" s="157"/>
    </row>
    <row r="34" spans="1:49" s="3" customFormat="1" x14ac:dyDescent="0.25">
      <c r="A34" s="119" t="s">
        <v>62</v>
      </c>
      <c r="B34" s="102" t="s">
        <v>61</v>
      </c>
      <c r="C34" s="88">
        <f>IF('Indicator Data'!BH36="No data","x",ROUND(IF('Indicator Data'!BH36&gt;C$37,0,IF('Indicator Data'!BH36&lt;C$36,10,(C$37-'Indicator Data'!BH36)/(C$37-C$36)*10)),1))</f>
        <v>5.3</v>
      </c>
      <c r="D34" s="88">
        <f>IF('Indicator Data'!BI36="No data","x",ROUND(IF('Indicator Data'!BI36&gt;D$37,0,IF('Indicator Data'!BI36&lt;D$36,10,(D$37-'Indicator Data'!BI36)/(D$37-D$36)*10)),1))</f>
        <v>6.6</v>
      </c>
      <c r="E34" s="89">
        <f t="shared" si="1"/>
        <v>6</v>
      </c>
      <c r="F34" s="88">
        <f>IF('Indicator Data'!BK36="No data","x",ROUND(IF('Indicator Data'!BK36&gt;F$37,0,IF('Indicator Data'!BK36&lt;F$36,10,(F$37-'Indicator Data'!BK36)/(F$37-F$36)*10)),1))</f>
        <v>2.6</v>
      </c>
      <c r="G34" s="88">
        <f>IF('Indicator Data'!BJ36="No data","x",ROUND(IF('Indicator Data'!BJ36&gt;G$37,0,IF('Indicator Data'!BJ36&lt;G$36,10,(G$37-'Indicator Data'!BJ36)/(G$37-G$36)*10)),1))</f>
        <v>4</v>
      </c>
      <c r="H34" s="89">
        <f t="shared" si="2"/>
        <v>3.3</v>
      </c>
      <c r="I34" s="88">
        <f>IF('Indicator Data'!BL36="No data","x",ROUND(IF('Indicator Data'!BL36&gt;I$37,0,IF('Indicator Data'!BL36&lt;I$36,10,(I$37-'Indicator Data'!BL36)/(I$37-I$36)*10)),1))</f>
        <v>0</v>
      </c>
      <c r="J34" s="168">
        <f t="shared" si="3"/>
        <v>0</v>
      </c>
      <c r="K34" s="88">
        <f>IF('Indicator Data'!BM36="No data","x",ROUND(IF('Indicator Data'!BM36&gt;K$37,10,IF('Indicator Data'!BM36&lt;K$36,0,10-(K$37-'Indicator Data'!BM36)/(K$37-K$36)*10)),1))</f>
        <v>6.2</v>
      </c>
      <c r="L34" s="88">
        <f>IF('Indicator Data'!BN36="No data","x",ROUND(IF('Indicator Data'!BN36&gt;L$37,10,IF('Indicator Data'!BN36&lt;L$36,0,10-(L$37-'Indicator Data'!BN36)/(L$37-L$36)*10)),1))</f>
        <v>7.1</v>
      </c>
      <c r="M34" s="88">
        <f t="shared" si="4"/>
        <v>6.7</v>
      </c>
      <c r="N34" s="88">
        <f>IF('Indicator Data'!BO36="No data","x",ROUND(IF('Indicator Data'!BO36&gt;N$37,10,IF('Indicator Data'!BO36&lt;N$36,0,10-(N$37-'Indicator Data'!BO36)/(N$37-N$36)*10)),1))</f>
        <v>2.9</v>
      </c>
      <c r="O34" s="168">
        <f t="shared" si="5"/>
        <v>4.2</v>
      </c>
      <c r="P34" s="90">
        <f t="shared" si="6"/>
        <v>3.7</v>
      </c>
      <c r="Q34" s="88">
        <f>IF(OR('Indicator Data'!BP36=0,'Indicator Data'!BP36="No data"),"x",ROUND(IF('Indicator Data'!BP36&gt;Q$37,0,IF('Indicator Data'!BP36&lt;Q$36,10,(Q$37-'Indicator Data'!BP36)/(Q$37-Q$36)*10)),1))</f>
        <v>0.3</v>
      </c>
      <c r="R34" s="88">
        <f>IF('Indicator Data'!BQ36="No data","x",ROUND(IF('Indicator Data'!BQ36&gt;R$37,0,IF('Indicator Data'!BQ36&lt;R$36,10,(R$37-'Indicator Data'!BQ36)/(R$37-R$36)*10)),1))</f>
        <v>4.8</v>
      </c>
      <c r="S34" s="88">
        <f>IF('Indicator Data'!BR36="No data","x",ROUND(IF('Indicator Data'!BR36&gt;S$37,0,IF('Indicator Data'!BR36&lt;S$36,10,(S$37-'Indicator Data'!BR36)/(S$37-S$36)*10)),1))</f>
        <v>0</v>
      </c>
      <c r="T34" s="89">
        <f t="shared" si="7"/>
        <v>1.7</v>
      </c>
      <c r="U34" s="240">
        <f>IF('Indicator Data'!BS36="No data","x",'Indicator Data'!BS36/'Indicator Data'!CF36*100)</f>
        <v>33.139069820591935</v>
      </c>
      <c r="V34" s="88">
        <f t="shared" si="0"/>
        <v>6.8</v>
      </c>
      <c r="W34" s="88">
        <f>IF('Indicator Data'!BT36="No data","x",ROUND(IF('Indicator Data'!BT36&gt;W$37,0,IF('Indicator Data'!BT36&lt;W$36,10,(W$37-'Indicator Data'!BT36)/(W$37-W$36)*10)),1))</f>
        <v>1.2</v>
      </c>
      <c r="X34" s="88">
        <f>IF('Indicator Data'!BU36="No data","x",ROUND(IF('Indicator Data'!BU36&gt;X$37,0,IF('Indicator Data'!BU36&lt;X$36,10,(X$37-'Indicator Data'!BU36)/(X$37-X$36)*10)),1))</f>
        <v>0.1</v>
      </c>
      <c r="Y34" s="88">
        <f>IF('Indicator Data'!BV36="No data","x",ROUND(IF('Indicator Data'!BV36&gt;Y$37,0,IF('Indicator Data'!BV36&lt;Y$36,10,(Y$37-'Indicator Data'!BV36)/(Y$37-Y$36)*10)),1))</f>
        <v>0</v>
      </c>
      <c r="Z34" s="88">
        <f>IF('Indicator Data'!BW36="No data","x",ROUND(IF('Indicator Data'!BW36&gt;Z$37,0,IF('Indicator Data'!BW36&lt;Z$36,10,(Z$37-'Indicator Data'!BW36)/(Z$37-Z$36)*10)),1))</f>
        <v>0</v>
      </c>
      <c r="AA34" s="88">
        <f t="shared" si="8"/>
        <v>0</v>
      </c>
      <c r="AB34" s="89">
        <f t="shared" si="9"/>
        <v>2</v>
      </c>
      <c r="AC34" s="88">
        <f>IF('Indicator Data'!AH36="No data","x",ROUND(IF('Indicator Data'!AH36&gt;AC$37,0,IF('Indicator Data'!AH36&lt;AC$36,10,(AC$37-'Indicator Data'!AH36)/(AC$37-AC$36)*10)),1))</f>
        <v>0.7</v>
      </c>
      <c r="AD34" s="88">
        <f>IF('Indicator Data'!AI36="No data","x",ROUND(IF('Indicator Data'!AI36&gt;AD$37,0,IF('Indicator Data'!AI36&lt;AD$36,10,(AD$37-'Indicator Data'!AI36)/(AD$37-AD$36)*10)),1))</f>
        <v>2.1</v>
      </c>
      <c r="AE34" s="88">
        <f>IF('Indicator Data'!AJ36="No data","x",ROUND(IF('Indicator Data'!AJ36&gt;AE$37,0,IF('Indicator Data'!AJ36&lt;AE$36,10,(AE$37-'Indicator Data'!AJ36)/(AE$37-AE$36)*10)),1))</f>
        <v>2.9</v>
      </c>
      <c r="AF34" s="88">
        <f t="shared" si="10"/>
        <v>2.5</v>
      </c>
      <c r="AG34" s="88">
        <f>IF('Indicator Data'!AN36="No data","x",ROUND(IF('Indicator Data'!AN36&gt;AG$37,0,IF('Indicator Data'!AN36&lt;AG$36,10,(AG$37-'Indicator Data'!AN36)/(AG$37-AG$36)*10)),1))</f>
        <v>2.9</v>
      </c>
      <c r="AH34" s="88">
        <f>IF('Indicator Data'!AO36="No data","x",ROUND(IF('Indicator Data'!AO36&gt;AH$37,0,IF('Indicator Data'!AO36&lt;AH$36,10,(AH$37-'Indicator Data'!AO36)/(AH$37-AH$36)*10)),1))</f>
        <v>0</v>
      </c>
      <c r="AI34" s="88">
        <f>IF('Indicator Data'!AP36="No data","x",ROUND(IF('Indicator Data'!AP36&gt;AI$37,10,IF('Indicator Data'!AP36&lt;AI$36,0,10-(AI$37-'Indicator Data'!AP36)/(AI$37-AI$36)*10)),1))</f>
        <v>2.6</v>
      </c>
      <c r="AJ34" s="88">
        <f t="shared" si="11"/>
        <v>1.9</v>
      </c>
      <c r="AK34" s="88">
        <f>IF('Indicator Data'!AQ36="No data","x",ROUND(IF('Indicator Data'!AQ36&gt;AK$37,10,IF('Indicator Data'!AQ36&lt;AK$36,0,10-(AK$37-'Indicator Data'!AQ36)/(AK$37-AK$36)*10)),1))</f>
        <v>1</v>
      </c>
      <c r="AL34" s="89">
        <f t="shared" si="12"/>
        <v>1.5</v>
      </c>
      <c r="AM34" s="88">
        <f>IF('Indicator Data'!BX36="No data","x",ROUND(IF('Indicator Data'!BX36&gt;AM$37,0,IF('Indicator Data'!BX36&lt;AM$36,10,(AM$37-'Indicator Data'!BX36)/(AM$37-AM$36)*10)),1))</f>
        <v>2.7</v>
      </c>
      <c r="AN34" s="88" t="str">
        <f>IF('Indicator Data'!BY36="No data","x",ROUND(IF('Indicator Data'!BY36&gt;AN$37,0,IF('Indicator Data'!BY36&lt;AN$36,10,(AN$37-'Indicator Data'!BY36)/(AN$37-AN$36)*10)),1))</f>
        <v>x</v>
      </c>
      <c r="AO34" s="88">
        <f t="shared" si="13"/>
        <v>2.7</v>
      </c>
      <c r="AP34" s="88">
        <f>IF('Indicator Data'!BZ36="No data","x",ROUND(IF('Indicator Data'!BZ36&gt;AP$37,0,IF('Indicator Data'!BZ36&lt;AP$36,10,(AP$37-'Indicator Data'!BZ36)/(AP$37-AP$36)*10)),1))</f>
        <v>5.9</v>
      </c>
      <c r="AQ34" s="88">
        <f t="shared" si="14"/>
        <v>4.3</v>
      </c>
      <c r="AR34" s="88">
        <f>IF('Indicator Data'!CA36="No data","x",ROUND(IF('Indicator Data'!CA36&gt;AR$37,0,IF('Indicator Data'!CA36&lt;AR$36,10,(AR$37-'Indicator Data'!CA36)/(AR$37-AR$36)*10)),1))</f>
        <v>5.3</v>
      </c>
      <c r="AS34" s="88">
        <f>IF('Indicator Data'!CB36="No data","x",ROUND(IF('Indicator Data'!CB36&gt;AS$37,10,IF('Indicator Data'!CB36&lt;AS$36,0,10-(AS$37-'Indicator Data'!CB36)/(AS$37-AS$36)*10)),1))</f>
        <v>1.4</v>
      </c>
      <c r="AT34" s="88">
        <f t="shared" si="15"/>
        <v>3.4</v>
      </c>
      <c r="AU34" s="168">
        <f t="shared" si="16"/>
        <v>4</v>
      </c>
      <c r="AV34" s="90">
        <f t="shared" si="17"/>
        <v>2.2999999999999998</v>
      </c>
      <c r="AW34" s="157"/>
    </row>
    <row r="35" spans="1:49" s="3" customFormat="1" x14ac:dyDescent="0.25">
      <c r="A35" s="119" t="s">
        <v>443</v>
      </c>
      <c r="B35" s="102" t="s">
        <v>63</v>
      </c>
      <c r="C35" s="88">
        <f>IF('Indicator Data'!BH37="No data","x",ROUND(IF('Indicator Data'!BH37&gt;C$37,0,IF('Indicator Data'!BH37&lt;C$36,10,(C$37-'Indicator Data'!BH37)/(C$37-C$36)*10)),1))</f>
        <v>3.3</v>
      </c>
      <c r="D35" s="88">
        <f>IF('Indicator Data'!BI37="No data","x",ROUND(IF('Indicator Data'!BI37&gt;D$37,0,IF('Indicator Data'!BI37&lt;D$36,10,(D$37-'Indicator Data'!BI37)/(D$37-D$36)*10)),1))</f>
        <v>7.7</v>
      </c>
      <c r="E35" s="89">
        <f t="shared" si="1"/>
        <v>5.5</v>
      </c>
      <c r="F35" s="88">
        <f>IF('Indicator Data'!BK37="No data","x",ROUND(IF('Indicator Data'!BK37&gt;F$37,0,IF('Indicator Data'!BK37&lt;F$36,10,(F$37-'Indicator Data'!BK37)/(F$37-F$36)*10)),1))</f>
        <v>8.3000000000000007</v>
      </c>
      <c r="G35" s="88">
        <f>IF('Indicator Data'!BJ37="No data","x",ROUND(IF('Indicator Data'!BJ37&gt;G$37,0,IF('Indicator Data'!BJ37&lt;G$36,10,(G$37-'Indicator Data'!BJ37)/(G$37-G$36)*10)),1))</f>
        <v>7.5</v>
      </c>
      <c r="H35" s="89">
        <f t="shared" si="2"/>
        <v>7.9</v>
      </c>
      <c r="I35" s="88" t="str">
        <f>IF('Indicator Data'!BL37="No data","x",ROUND(IF('Indicator Data'!BL37&gt;I$37,0,IF('Indicator Data'!BL37&lt;I$36,10,(I$37-'Indicator Data'!BL37)/(I$37-I$36)*10)),1))</f>
        <v>x</v>
      </c>
      <c r="J35" s="168" t="str">
        <f t="shared" si="3"/>
        <v>x</v>
      </c>
      <c r="K35" s="88">
        <f>IF('Indicator Data'!BM37="No data","x",ROUND(IF('Indicator Data'!BM37&gt;K$37,10,IF('Indicator Data'!BM37&lt;K$36,0,10-(K$37-'Indicator Data'!BM37)/(K$37-K$36)*10)),1))</f>
        <v>10</v>
      </c>
      <c r="L35" s="88">
        <f>IF('Indicator Data'!BN37="No data","x",ROUND(IF('Indicator Data'!BN37&gt;L$37,10,IF('Indicator Data'!BN37&lt;L$36,0,10-(L$37-'Indicator Data'!BN37)/(L$37-L$36)*10)),1))</f>
        <v>4.3</v>
      </c>
      <c r="M35" s="88">
        <f>IF(AND(K35="x",L35="x"),"x",ROUND(AVERAGE(K35,L35),1))</f>
        <v>7.2</v>
      </c>
      <c r="N35" s="88">
        <f>IF('Indicator Data'!BO37="No data","x",ROUND(IF('Indicator Data'!BO37&gt;N$37,10,IF('Indicator Data'!BO37&lt;N$36,0,10-(N$37-'Indicator Data'!BO37)/(N$37-N$36)*10)),1))</f>
        <v>10</v>
      </c>
      <c r="O35" s="168">
        <f>IF(AND(M35="x",N35="x"),"x",ROUND(AVERAGE(M35,N35,N35),1))</f>
        <v>9.1</v>
      </c>
      <c r="P35" s="90">
        <f t="shared" si="6"/>
        <v>7.8</v>
      </c>
      <c r="Q35" s="88">
        <f>IF(OR('Indicator Data'!BP37=0,'Indicator Data'!BP37="No data"),"x",ROUND(IF('Indicator Data'!BP37&gt;Q$37,0,IF('Indicator Data'!BP37&lt;Q$36,10,(Q$37-'Indicator Data'!BP37)/(Q$37-Q$36)*10)),1))</f>
        <v>0</v>
      </c>
      <c r="R35" s="88">
        <f>IF('Indicator Data'!BQ37="No data","x",ROUND(IF('Indicator Data'!BQ37&gt;R$37,0,IF('Indicator Data'!BQ37&lt;R$36,10,(R$37-'Indicator Data'!BQ37)/(R$37-R$36)*10)),1))</f>
        <v>5.4</v>
      </c>
      <c r="S35" s="88">
        <f>IF('Indicator Data'!BR37="No data","x",ROUND(IF('Indicator Data'!BR37&gt;S$37,0,IF('Indicator Data'!BR37&lt;S$36,10,(S$37-'Indicator Data'!BR37)/(S$37-S$36)*10)),1))</f>
        <v>5.5</v>
      </c>
      <c r="T35" s="89">
        <f t="shared" si="7"/>
        <v>3.6</v>
      </c>
      <c r="U35" s="240">
        <f>IF('Indicator Data'!BS37="No data","x",'Indicator Data'!BS37/'Indicator Data'!CF37*100)</f>
        <v>7.9360580465959982</v>
      </c>
      <c r="V35" s="88">
        <f t="shared" si="0"/>
        <v>9.3000000000000007</v>
      </c>
      <c r="W35" s="88">
        <f>IF('Indicator Data'!BT37="No data","x",ROUND(IF('Indicator Data'!BT37&gt;W$37,0,IF('Indicator Data'!BT37&lt;W$36,10,(W$37-'Indicator Data'!BT37)/(W$37-W$36)*10)),1))</f>
        <v>1.9</v>
      </c>
      <c r="X35" s="88">
        <f>IF('Indicator Data'!BU37="No data","x",ROUND(IF('Indicator Data'!BU37&gt;X$37,0,IF('Indicator Data'!BU37&lt;X$36,10,(X$37-'Indicator Data'!BU37)/(X$37-X$36)*10)),1))</f>
        <v>3.4</v>
      </c>
      <c r="Y35" s="88">
        <f>IF('Indicator Data'!BV37="No data","x",ROUND(IF('Indicator Data'!BV37&gt;Y$37,0,IF('Indicator Data'!BV37&lt;Y$36,10,(Y$37-'Indicator Data'!BV37)/(Y$37-Y$36)*10)),1))</f>
        <v>1.1000000000000001</v>
      </c>
      <c r="Z35" s="88">
        <f>IF('Indicator Data'!BW37="No data","x",ROUND(IF('Indicator Data'!BW37&gt;Z$37,0,IF('Indicator Data'!BW37&lt;Z$36,10,(Z$37-'Indicator Data'!BW37)/(Z$37-Z$36)*10)),1))</f>
        <v>1.8</v>
      </c>
      <c r="AA35" s="88">
        <f t="shared" si="8"/>
        <v>1.5</v>
      </c>
      <c r="AB35" s="89">
        <f t="shared" si="9"/>
        <v>4</v>
      </c>
      <c r="AC35" s="88" t="str">
        <f>IF('Indicator Data'!AH37="No data","x",ROUND(IF('Indicator Data'!AH37&gt;AC$37,0,IF('Indicator Data'!AH37&lt;AC$36,10,(AC$37-'Indicator Data'!AH37)/(AC$37-AC$36)*10)),1))</f>
        <v>x</v>
      </c>
      <c r="AD35" s="88">
        <f>IF('Indicator Data'!AI37="No data","x",ROUND(IF('Indicator Data'!AI37&gt;AD$37,0,IF('Indicator Data'!AI37&lt;AD$36,10,(AD$37-'Indicator Data'!AI37)/(AD$37-AD$36)*10)),1))</f>
        <v>7.1</v>
      </c>
      <c r="AE35" s="88">
        <f>IF('Indicator Data'!AJ37="No data","x",ROUND(IF('Indicator Data'!AJ37&gt;AE$37,0,IF('Indicator Data'!AJ37&lt;AE$36,10,(AE$37-'Indicator Data'!AJ37)/(AE$37-AE$36)*10)),1))</f>
        <v>8.6</v>
      </c>
      <c r="AF35" s="88">
        <f t="shared" si="10"/>
        <v>7.85</v>
      </c>
      <c r="AG35" s="88">
        <f>IF('Indicator Data'!AN37="No data","x",ROUND(IF('Indicator Data'!AN37&gt;AG$37,0,IF('Indicator Data'!AN37&lt;AG$36,10,(AG$37-'Indicator Data'!AN37)/(AG$37-AG$36)*10)),1))</f>
        <v>6.6</v>
      </c>
      <c r="AH35" s="88">
        <f>IF('Indicator Data'!AO37="No data","x",ROUND(IF('Indicator Data'!AO37&gt;AH$37,0,IF('Indicator Data'!AO37&lt;AH$36,10,(AH$37-'Indicator Data'!AO37)/(AH$37-AH$36)*10)),1))</f>
        <v>10</v>
      </c>
      <c r="AI35" s="88">
        <f>IF('Indicator Data'!AP37="No data","x",ROUND(IF('Indicator Data'!AP37&gt;AI$37,10,IF('Indicator Data'!AP37&lt;AI$36,0,10-(AI$37-'Indicator Data'!AP37)/(AI$37-AI$36)*10)),1))</f>
        <v>10</v>
      </c>
      <c r="AJ35" s="88">
        <f t="shared" si="11"/>
        <v>9.3000000000000007</v>
      </c>
      <c r="AK35" s="88">
        <f>IF('Indicator Data'!AQ37="No data","x",ROUND(IF('Indicator Data'!AQ37&gt;AK$37,10,IF('Indicator Data'!AQ37&lt;AK$36,0,10-(AK$37-'Indicator Data'!AQ37)/(AK$37-AK$36)*10)),1))</f>
        <v>6.3</v>
      </c>
      <c r="AL35" s="89">
        <f t="shared" si="12"/>
        <v>7.8</v>
      </c>
      <c r="AM35" s="88">
        <f>IF('Indicator Data'!BX37="No data","x",ROUND(IF('Indicator Data'!BX37&gt;AM$37,0,IF('Indicator Data'!BX37&lt;AM$36,10,(AM$37-'Indicator Data'!BX37)/(AM$37-AM$36)*10)),1))</f>
        <v>6.4</v>
      </c>
      <c r="AN35" s="88">
        <f>IF('Indicator Data'!BY37="No data","x",ROUND(IF('Indicator Data'!BY37&gt;AN$37,0,IF('Indicator Data'!BY37&lt;AN$36,10,(AN$37-'Indicator Data'!BY37)/(AN$37-AN$36)*10)),1))</f>
        <v>9.6</v>
      </c>
      <c r="AO35" s="88">
        <f t="shared" si="13"/>
        <v>8</v>
      </c>
      <c r="AP35" s="88">
        <f>IF('Indicator Data'!BZ37="No data","x",ROUND(IF('Indicator Data'!BZ37&gt;AP$37,0,IF('Indicator Data'!BZ37&lt;AP$36,10,(AP$37-'Indicator Data'!BZ37)/(AP$37-AP$36)*10)),1))</f>
        <v>3.2</v>
      </c>
      <c r="AQ35" s="88">
        <f t="shared" si="14"/>
        <v>5.6</v>
      </c>
      <c r="AR35" s="88">
        <f>IF('Indicator Data'!CA37="No data","x",ROUND(IF('Indicator Data'!CA37&gt;AR$37,0,IF('Indicator Data'!CA37&lt;AR$36,10,(AR$37-'Indicator Data'!CA37)/(AR$37-AR$36)*10)),1))</f>
        <v>0.9</v>
      </c>
      <c r="AS35" s="88">
        <f>IF('Indicator Data'!CB37="No data","x",ROUND(IF('Indicator Data'!CB37&gt;AS$37,10,IF('Indicator Data'!CB37&lt;AS$36,0,10-(AS$37-'Indicator Data'!CB37)/(AS$37-AS$36)*10)),1))</f>
        <v>0.6</v>
      </c>
      <c r="AT35" s="88">
        <f t="shared" si="15"/>
        <v>0.8</v>
      </c>
      <c r="AU35" s="168">
        <f t="shared" si="16"/>
        <v>4</v>
      </c>
      <c r="AV35" s="90">
        <f>ROUND(AVERAGE(AB35,T35,AL35,AU35),1)</f>
        <v>4.9000000000000004</v>
      </c>
      <c r="AW35" s="157"/>
    </row>
    <row r="36" spans="1:49" s="3" customFormat="1" x14ac:dyDescent="0.25">
      <c r="A36" s="91"/>
      <c r="B36" s="92" t="s">
        <v>84</v>
      </c>
      <c r="C36" s="95">
        <v>2</v>
      </c>
      <c r="D36" s="95">
        <v>20</v>
      </c>
      <c r="E36" s="94"/>
      <c r="F36" s="93">
        <v>0</v>
      </c>
      <c r="G36" s="95">
        <v>-2.5</v>
      </c>
      <c r="H36" s="96"/>
      <c r="I36" s="96">
        <v>5</v>
      </c>
      <c r="J36" s="96"/>
      <c r="K36" s="93">
        <v>10</v>
      </c>
      <c r="L36" s="93">
        <v>0</v>
      </c>
      <c r="M36" s="93"/>
      <c r="N36" s="93">
        <v>3</v>
      </c>
      <c r="O36" s="96"/>
      <c r="P36" s="96"/>
      <c r="Q36" s="93">
        <v>80</v>
      </c>
      <c r="R36" s="93">
        <v>20</v>
      </c>
      <c r="S36" s="93">
        <v>50</v>
      </c>
      <c r="T36" s="96"/>
      <c r="U36" s="96"/>
      <c r="V36" s="93">
        <v>1</v>
      </c>
      <c r="W36" s="93">
        <v>70</v>
      </c>
      <c r="X36" s="93">
        <v>80</v>
      </c>
      <c r="Y36" s="93">
        <v>65</v>
      </c>
      <c r="Z36" s="93">
        <v>60</v>
      </c>
      <c r="AA36" s="93"/>
      <c r="AB36" s="96"/>
      <c r="AC36" s="93">
        <v>0</v>
      </c>
      <c r="AD36" s="93">
        <v>85</v>
      </c>
      <c r="AE36" s="98">
        <v>85</v>
      </c>
      <c r="AF36" s="98"/>
      <c r="AG36" s="93">
        <v>100</v>
      </c>
      <c r="AH36" s="95">
        <v>1.5</v>
      </c>
      <c r="AI36" s="95">
        <v>0</v>
      </c>
      <c r="AJ36" s="97"/>
      <c r="AK36" s="93">
        <v>0</v>
      </c>
      <c r="AL36" s="97"/>
      <c r="AM36" s="95">
        <v>80</v>
      </c>
      <c r="AN36" s="95">
        <v>80</v>
      </c>
      <c r="AO36" s="95"/>
      <c r="AP36" s="95">
        <v>35</v>
      </c>
      <c r="AQ36" s="97"/>
      <c r="AR36" s="95">
        <v>2</v>
      </c>
      <c r="AS36" s="98">
        <v>12</v>
      </c>
      <c r="AT36" s="97"/>
      <c r="AU36" s="97"/>
      <c r="AV36" s="96"/>
      <c r="AW36" s="157"/>
    </row>
    <row r="37" spans="1:49" s="3" customFormat="1" x14ac:dyDescent="0.25">
      <c r="A37" s="91"/>
      <c r="B37" s="92" t="s">
        <v>85</v>
      </c>
      <c r="C37" s="95">
        <v>5</v>
      </c>
      <c r="D37" s="95">
        <v>60</v>
      </c>
      <c r="E37" s="94"/>
      <c r="F37" s="93">
        <v>100</v>
      </c>
      <c r="G37" s="95">
        <v>2.5</v>
      </c>
      <c r="H37" s="96"/>
      <c r="I37" s="96">
        <v>25</v>
      </c>
      <c r="J37" s="96"/>
      <c r="K37" s="93">
        <v>40</v>
      </c>
      <c r="L37" s="93">
        <v>70</v>
      </c>
      <c r="M37" s="93"/>
      <c r="N37" s="93">
        <v>10</v>
      </c>
      <c r="O37" s="96"/>
      <c r="P37" s="96"/>
      <c r="Q37" s="93">
        <v>100</v>
      </c>
      <c r="R37" s="93">
        <v>100</v>
      </c>
      <c r="S37" s="93">
        <v>160</v>
      </c>
      <c r="T37" s="96"/>
      <c r="U37" s="96"/>
      <c r="V37" s="93">
        <v>100</v>
      </c>
      <c r="W37" s="93">
        <v>100</v>
      </c>
      <c r="X37" s="93">
        <v>100</v>
      </c>
      <c r="Y37" s="93">
        <v>100</v>
      </c>
      <c r="Z37" s="93">
        <v>100</v>
      </c>
      <c r="AA37" s="93"/>
      <c r="AB37" s="96"/>
      <c r="AC37" s="98">
        <v>4</v>
      </c>
      <c r="AD37" s="98">
        <v>99</v>
      </c>
      <c r="AE37" s="98">
        <v>99</v>
      </c>
      <c r="AF37" s="98"/>
      <c r="AG37" s="98">
        <v>2500</v>
      </c>
      <c r="AH37" s="98">
        <v>6</v>
      </c>
      <c r="AI37" s="98">
        <v>60</v>
      </c>
      <c r="AJ37" s="98"/>
      <c r="AK37" s="98">
        <v>150</v>
      </c>
      <c r="AL37" s="98"/>
      <c r="AM37" s="95">
        <v>100</v>
      </c>
      <c r="AN37" s="95">
        <v>100</v>
      </c>
      <c r="AO37" s="95"/>
      <c r="AP37" s="95">
        <v>80</v>
      </c>
      <c r="AQ37" s="98"/>
      <c r="AR37" s="95">
        <v>7</v>
      </c>
      <c r="AS37" s="98">
        <v>25</v>
      </c>
      <c r="AT37" s="98"/>
      <c r="AU37" s="98"/>
      <c r="AV37" s="96"/>
      <c r="AW37" s="157"/>
    </row>
  </sheetData>
  <sortState ref="A3:W193">
    <sortCondition ref="A3:A193"/>
  </sortState>
  <mergeCells count="1">
    <mergeCell ref="A1:AV1"/>
  </mergeCells>
  <pageMargins left="0.7" right="0.7" top="0.75" bottom="0.75" header="0.3" footer="0.3"/>
  <pageSetup paperSize="9" orientation="portrait" r:id="rId1"/>
  <ignoredErrors>
    <ignoredError sqref="AP3 AP4:AP35"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CG37"/>
  <sheetViews>
    <sheetView showGridLines="0" workbookViewId="0">
      <pane xSplit="3" ySplit="4" topLeftCell="D12" activePane="bottomRight" state="frozen"/>
      <selection pane="topRight" activeCell="C1" sqref="C1"/>
      <selection pane="bottomLeft" activeCell="A5" sqref="A5"/>
      <selection pane="bottomRight" activeCell="E5" sqref="E5:E37"/>
    </sheetView>
  </sheetViews>
  <sheetFormatPr defaultColWidth="9.140625" defaultRowHeight="15" x14ac:dyDescent="0.25"/>
  <cols>
    <col min="1" max="1" width="22.425781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row>
    <row r="2" spans="1:85" s="15" customFormat="1" ht="121.5" customHeight="1" x14ac:dyDescent="0.2">
      <c r="A2" s="131" t="s">
        <v>935</v>
      </c>
      <c r="B2" s="131" t="s">
        <v>75</v>
      </c>
      <c r="C2" s="132" t="s">
        <v>64</v>
      </c>
      <c r="D2" s="129" t="s">
        <v>121</v>
      </c>
      <c r="E2" s="129" t="s">
        <v>122</v>
      </c>
      <c r="F2" s="129" t="s">
        <v>454</v>
      </c>
      <c r="G2" s="129" t="s">
        <v>455</v>
      </c>
      <c r="H2" s="129" t="s">
        <v>456</v>
      </c>
      <c r="I2" s="129" t="s">
        <v>457</v>
      </c>
      <c r="J2" s="129" t="s">
        <v>463</v>
      </c>
      <c r="K2" s="129" t="s">
        <v>422</v>
      </c>
      <c r="L2" s="129" t="s">
        <v>423</v>
      </c>
      <c r="M2" s="129" t="s">
        <v>595</v>
      </c>
      <c r="N2" s="129" t="s">
        <v>603</v>
      </c>
      <c r="O2" s="129" t="s">
        <v>604</v>
      </c>
      <c r="P2" s="129" t="s">
        <v>605</v>
      </c>
      <c r="Q2" s="129" t="s">
        <v>403</v>
      </c>
      <c r="R2" s="129" t="s">
        <v>440</v>
      </c>
      <c r="S2" s="129" t="s">
        <v>532</v>
      </c>
      <c r="T2" s="129" t="s">
        <v>533</v>
      </c>
      <c r="U2" s="129" t="s">
        <v>609</v>
      </c>
      <c r="V2" s="129" t="s">
        <v>608</v>
      </c>
      <c r="W2" s="129" t="s">
        <v>937</v>
      </c>
      <c r="X2" s="129" t="s">
        <v>81</v>
      </c>
      <c r="Y2" s="129" t="s">
        <v>985</v>
      </c>
      <c r="Z2" s="129" t="s">
        <v>986</v>
      </c>
      <c r="AA2" s="129" t="s">
        <v>611</v>
      </c>
      <c r="AB2" s="129" t="s">
        <v>615</v>
      </c>
      <c r="AC2" s="129" t="s">
        <v>618</v>
      </c>
      <c r="AD2" s="129" t="s">
        <v>621</v>
      </c>
      <c r="AE2" s="129" t="s">
        <v>163</v>
      </c>
      <c r="AF2" s="129" t="s">
        <v>629</v>
      </c>
      <c r="AG2" s="129" t="s">
        <v>631</v>
      </c>
      <c r="AH2" s="129" t="s">
        <v>489</v>
      </c>
      <c r="AI2" s="129" t="s">
        <v>161</v>
      </c>
      <c r="AJ2" s="129" t="s">
        <v>666</v>
      </c>
      <c r="AK2" s="129" t="s">
        <v>625</v>
      </c>
      <c r="AL2" s="129" t="s">
        <v>626</v>
      </c>
      <c r="AM2" s="129" t="s">
        <v>627</v>
      </c>
      <c r="AN2" s="129" t="s">
        <v>162</v>
      </c>
      <c r="AO2" s="129" t="s">
        <v>667</v>
      </c>
      <c r="AP2" s="129" t="s">
        <v>668</v>
      </c>
      <c r="AQ2" s="129" t="s">
        <v>551</v>
      </c>
      <c r="AR2" s="129" t="s">
        <v>80</v>
      </c>
      <c r="AS2" s="129" t="s">
        <v>164</v>
      </c>
      <c r="AT2" s="129" t="s">
        <v>614</v>
      </c>
      <c r="AU2" s="129" t="s">
        <v>165</v>
      </c>
      <c r="AV2" s="129" t="s">
        <v>165</v>
      </c>
      <c r="AW2" s="129" t="s">
        <v>165</v>
      </c>
      <c r="AX2" s="129" t="s">
        <v>166</v>
      </c>
      <c r="AY2" s="129" t="s">
        <v>167</v>
      </c>
      <c r="AZ2" s="129" t="s">
        <v>87</v>
      </c>
      <c r="BA2" s="129" t="s">
        <v>634</v>
      </c>
      <c r="BB2" s="129" t="s">
        <v>636</v>
      </c>
      <c r="BC2" s="129" t="s">
        <v>103</v>
      </c>
      <c r="BD2" s="129" t="s">
        <v>104</v>
      </c>
      <c r="BE2" s="129" t="s">
        <v>1014</v>
      </c>
      <c r="BF2" s="129" t="s">
        <v>105</v>
      </c>
      <c r="BG2" s="129" t="s">
        <v>106</v>
      </c>
      <c r="BH2" s="129" t="s">
        <v>126</v>
      </c>
      <c r="BI2" s="129" t="s">
        <v>640</v>
      </c>
      <c r="BJ2" s="129" t="s">
        <v>66</v>
      </c>
      <c r="BK2" s="129" t="s">
        <v>94</v>
      </c>
      <c r="BL2" s="129" t="s">
        <v>648</v>
      </c>
      <c r="BM2" s="129" t="s">
        <v>652</v>
      </c>
      <c r="BN2" s="129" t="s">
        <v>653</v>
      </c>
      <c r="BO2" s="129" t="s">
        <v>655</v>
      </c>
      <c r="BP2" s="129" t="s">
        <v>67</v>
      </c>
      <c r="BQ2" s="129" t="s">
        <v>68</v>
      </c>
      <c r="BR2" s="129" t="s">
        <v>69</v>
      </c>
      <c r="BS2" s="129" t="s">
        <v>460</v>
      </c>
      <c r="BT2" s="129" t="s">
        <v>83</v>
      </c>
      <c r="BU2" s="129" t="s">
        <v>82</v>
      </c>
      <c r="BV2" s="129" t="s">
        <v>659</v>
      </c>
      <c r="BW2" s="129" t="s">
        <v>660</v>
      </c>
      <c r="BX2" s="129" t="s">
        <v>677</v>
      </c>
      <c r="BY2" s="129" t="s">
        <v>676</v>
      </c>
      <c r="BZ2" s="129" t="s">
        <v>681</v>
      </c>
      <c r="CA2" s="129" t="s">
        <v>679</v>
      </c>
      <c r="CB2" s="129" t="s">
        <v>685</v>
      </c>
      <c r="CC2" s="129" t="s">
        <v>491</v>
      </c>
      <c r="CD2" s="129" t="s">
        <v>513</v>
      </c>
      <c r="CE2" s="129" t="s">
        <v>535</v>
      </c>
      <c r="CF2" s="129" t="s">
        <v>400</v>
      </c>
    </row>
    <row r="3" spans="1:85" x14ac:dyDescent="0.25">
      <c r="A3" s="120" t="s">
        <v>169</v>
      </c>
      <c r="C3" s="102"/>
      <c r="D3" s="103">
        <v>2014</v>
      </c>
      <c r="E3" s="103">
        <v>2014</v>
      </c>
      <c r="F3" s="103">
        <v>2014</v>
      </c>
      <c r="G3" s="103">
        <v>2014</v>
      </c>
      <c r="H3" s="103">
        <v>2014</v>
      </c>
      <c r="I3" s="103">
        <v>2014</v>
      </c>
      <c r="J3" s="103">
        <v>2014</v>
      </c>
      <c r="K3" s="144" t="s">
        <v>537</v>
      </c>
      <c r="L3" s="144" t="s">
        <v>537</v>
      </c>
      <c r="M3" s="144" t="s">
        <v>596</v>
      </c>
      <c r="N3" s="144">
        <v>2011</v>
      </c>
      <c r="O3" s="144">
        <v>2011</v>
      </c>
      <c r="P3" s="144" t="s">
        <v>496</v>
      </c>
      <c r="Q3" s="144">
        <v>2016</v>
      </c>
      <c r="R3" s="144">
        <v>2016</v>
      </c>
      <c r="S3" s="103">
        <v>2015</v>
      </c>
      <c r="T3" s="103">
        <v>2015</v>
      </c>
      <c r="U3" s="103" t="s">
        <v>584</v>
      </c>
      <c r="V3" s="103" t="s">
        <v>584</v>
      </c>
      <c r="W3" s="103">
        <v>2014</v>
      </c>
      <c r="X3" s="103">
        <v>2014</v>
      </c>
      <c r="Y3" s="103" t="s">
        <v>534</v>
      </c>
      <c r="Z3" s="103" t="s">
        <v>534</v>
      </c>
      <c r="AA3" s="103" t="s">
        <v>644</v>
      </c>
      <c r="AB3" s="103">
        <v>2015</v>
      </c>
      <c r="AC3" s="103" t="s">
        <v>646</v>
      </c>
      <c r="AD3" s="103" t="s">
        <v>645</v>
      </c>
      <c r="AE3" s="103">
        <v>2015</v>
      </c>
      <c r="AF3" s="103" t="s">
        <v>644</v>
      </c>
      <c r="AG3" s="103" t="s">
        <v>643</v>
      </c>
      <c r="AH3" s="103" t="s">
        <v>496</v>
      </c>
      <c r="AI3" s="103">
        <v>2014</v>
      </c>
      <c r="AJ3" s="103">
        <v>2015</v>
      </c>
      <c r="AK3" s="103">
        <v>2014</v>
      </c>
      <c r="AL3" s="103">
        <v>2014</v>
      </c>
      <c r="AM3" s="103">
        <v>2015</v>
      </c>
      <c r="AN3" s="103">
        <v>2014</v>
      </c>
      <c r="AO3" s="103">
        <v>2014</v>
      </c>
      <c r="AP3" s="103">
        <v>2014</v>
      </c>
      <c r="AQ3" s="103">
        <v>2015</v>
      </c>
      <c r="AR3" s="103">
        <v>2014</v>
      </c>
      <c r="AS3" s="103" t="s">
        <v>530</v>
      </c>
      <c r="AT3" s="103">
        <v>2014</v>
      </c>
      <c r="AU3" s="103">
        <v>2014</v>
      </c>
      <c r="AV3" s="103">
        <v>2015</v>
      </c>
      <c r="AW3" s="103">
        <v>2016</v>
      </c>
      <c r="AX3" s="103">
        <v>2016</v>
      </c>
      <c r="AY3" s="103">
        <v>2016</v>
      </c>
      <c r="AZ3" s="103">
        <v>2015</v>
      </c>
      <c r="BA3" s="103">
        <v>2014</v>
      </c>
      <c r="BB3" s="103">
        <v>2015</v>
      </c>
      <c r="BC3" s="103" t="s">
        <v>490</v>
      </c>
      <c r="BD3" s="103" t="s">
        <v>490</v>
      </c>
      <c r="BE3" s="103">
        <v>2011</v>
      </c>
      <c r="BF3" s="103" t="s">
        <v>584</v>
      </c>
      <c r="BG3" s="103" t="s">
        <v>585</v>
      </c>
      <c r="BH3" s="103" t="s">
        <v>531</v>
      </c>
      <c r="BI3" s="144" t="s">
        <v>642</v>
      </c>
      <c r="BJ3" s="103">
        <v>2014</v>
      </c>
      <c r="BK3" s="103">
        <v>2015</v>
      </c>
      <c r="BL3" s="103" t="s">
        <v>649</v>
      </c>
      <c r="BM3" s="103">
        <v>2015</v>
      </c>
      <c r="BN3" s="103" t="s">
        <v>712</v>
      </c>
      <c r="BO3" s="103">
        <v>2016</v>
      </c>
      <c r="BP3" s="103">
        <v>2012</v>
      </c>
      <c r="BQ3" s="103">
        <v>2014</v>
      </c>
      <c r="BR3" s="103">
        <v>2014</v>
      </c>
      <c r="BS3" s="103">
        <v>2014</v>
      </c>
      <c r="BT3" s="103">
        <v>2015</v>
      </c>
      <c r="BU3" s="103">
        <v>2015</v>
      </c>
      <c r="BV3" s="103">
        <v>2013</v>
      </c>
      <c r="BW3" s="103">
        <v>2013</v>
      </c>
      <c r="BX3" s="103" t="s">
        <v>649</v>
      </c>
      <c r="BY3" s="103" t="s">
        <v>690</v>
      </c>
      <c r="BZ3" s="103" t="s">
        <v>688</v>
      </c>
      <c r="CA3" s="103" t="s">
        <v>584</v>
      </c>
      <c r="CB3" s="103" t="s">
        <v>645</v>
      </c>
      <c r="CC3" s="103">
        <v>2015</v>
      </c>
      <c r="CD3" s="103">
        <v>2015</v>
      </c>
      <c r="CE3" s="103">
        <v>2014</v>
      </c>
      <c r="CF3" s="103">
        <v>2014</v>
      </c>
    </row>
    <row r="4" spans="1:85" ht="38.25" x14ac:dyDescent="0.25">
      <c r="A4" s="121" t="s">
        <v>123</v>
      </c>
      <c r="C4" s="102"/>
      <c r="D4" s="103" t="s">
        <v>452</v>
      </c>
      <c r="E4" s="103" t="s">
        <v>452</v>
      </c>
      <c r="F4" s="103" t="s">
        <v>452</v>
      </c>
      <c r="G4" s="103" t="s">
        <v>452</v>
      </c>
      <c r="H4" s="103" t="s">
        <v>452</v>
      </c>
      <c r="I4" s="103" t="s">
        <v>452</v>
      </c>
      <c r="J4" s="103" t="s">
        <v>452</v>
      </c>
      <c r="K4" s="103" t="s">
        <v>452</v>
      </c>
      <c r="L4" s="103" t="s">
        <v>154</v>
      </c>
      <c r="M4" s="103" t="s">
        <v>154</v>
      </c>
      <c r="N4" s="103" t="s">
        <v>124</v>
      </c>
      <c r="O4" s="103" t="s">
        <v>124</v>
      </c>
      <c r="P4" s="103" t="s">
        <v>154</v>
      </c>
      <c r="Q4" s="103" t="s">
        <v>154</v>
      </c>
      <c r="R4" s="103" t="s">
        <v>154</v>
      </c>
      <c r="S4" s="103" t="s">
        <v>125</v>
      </c>
      <c r="T4" s="103" t="s">
        <v>125</v>
      </c>
      <c r="U4" s="103" t="s">
        <v>155</v>
      </c>
      <c r="V4" s="103" t="s">
        <v>124</v>
      </c>
      <c r="W4" s="103" t="s">
        <v>124</v>
      </c>
      <c r="X4" s="103" t="s">
        <v>125</v>
      </c>
      <c r="Y4" s="103" t="s">
        <v>154</v>
      </c>
      <c r="Z4" s="103" t="s">
        <v>154</v>
      </c>
      <c r="AA4" s="103" t="s">
        <v>154</v>
      </c>
      <c r="AB4" s="103" t="s">
        <v>616</v>
      </c>
      <c r="AC4" s="103" t="s">
        <v>619</v>
      </c>
      <c r="AD4" s="103" t="s">
        <v>622</v>
      </c>
      <c r="AE4" s="103" t="s">
        <v>156</v>
      </c>
      <c r="AF4" s="103" t="s">
        <v>154</v>
      </c>
      <c r="AG4" s="103" t="s">
        <v>154</v>
      </c>
      <c r="AH4" s="103" t="s">
        <v>495</v>
      </c>
      <c r="AI4" s="103" t="s">
        <v>154</v>
      </c>
      <c r="AJ4" s="103" t="s">
        <v>154</v>
      </c>
      <c r="AK4" s="103" t="s">
        <v>155</v>
      </c>
      <c r="AL4" s="103" t="s">
        <v>154</v>
      </c>
      <c r="AM4" s="103" t="s">
        <v>155</v>
      </c>
      <c r="AN4" s="103" t="s">
        <v>539</v>
      </c>
      <c r="AO4" s="103" t="s">
        <v>619</v>
      </c>
      <c r="AP4" s="103" t="s">
        <v>154</v>
      </c>
      <c r="AQ4" s="103" t="s">
        <v>549</v>
      </c>
      <c r="AR4" s="103" t="s">
        <v>125</v>
      </c>
      <c r="AS4" s="103" t="s">
        <v>125</v>
      </c>
      <c r="AT4" s="103" t="s">
        <v>154</v>
      </c>
      <c r="AU4" s="103" t="s">
        <v>124</v>
      </c>
      <c r="AV4" s="103" t="s">
        <v>124</v>
      </c>
      <c r="AW4" s="103" t="s">
        <v>124</v>
      </c>
      <c r="AX4" s="103" t="s">
        <v>124</v>
      </c>
      <c r="AY4" s="103" t="s">
        <v>124</v>
      </c>
      <c r="AZ4" s="103" t="s">
        <v>124</v>
      </c>
      <c r="BA4" s="103" t="s">
        <v>635</v>
      </c>
      <c r="BB4" s="103" t="s">
        <v>711</v>
      </c>
      <c r="BC4" s="103" t="s">
        <v>154</v>
      </c>
      <c r="BD4" s="103" t="s">
        <v>154</v>
      </c>
      <c r="BE4" s="103" t="s">
        <v>154</v>
      </c>
      <c r="BF4" s="103" t="s">
        <v>125</v>
      </c>
      <c r="BG4" s="103" t="s">
        <v>125</v>
      </c>
      <c r="BH4" s="103" t="s">
        <v>125</v>
      </c>
      <c r="BI4" s="103" t="s">
        <v>125</v>
      </c>
      <c r="BJ4" s="103" t="s">
        <v>125</v>
      </c>
      <c r="BK4" s="103" t="s">
        <v>125</v>
      </c>
      <c r="BL4" s="103" t="s">
        <v>154</v>
      </c>
      <c r="BM4" s="103" t="s">
        <v>154</v>
      </c>
      <c r="BN4" s="103" t="s">
        <v>154</v>
      </c>
      <c r="BO4" s="103" t="s">
        <v>619</v>
      </c>
      <c r="BP4" s="103" t="s">
        <v>154</v>
      </c>
      <c r="BQ4" s="103" t="s">
        <v>154</v>
      </c>
      <c r="BR4" s="103" t="s">
        <v>453</v>
      </c>
      <c r="BS4" s="103" t="s">
        <v>461</v>
      </c>
      <c r="BT4" s="103" t="s">
        <v>154</v>
      </c>
      <c r="BU4" s="103" t="s">
        <v>154</v>
      </c>
      <c r="BV4" s="103" t="s">
        <v>154</v>
      </c>
      <c r="BW4" s="103" t="s">
        <v>154</v>
      </c>
      <c r="BX4" s="103" t="s">
        <v>154</v>
      </c>
      <c r="BY4" s="103" t="s">
        <v>154</v>
      </c>
      <c r="BZ4" s="103" t="s">
        <v>154</v>
      </c>
      <c r="CA4" s="103" t="s">
        <v>680</v>
      </c>
      <c r="CB4" s="103" t="s">
        <v>124</v>
      </c>
      <c r="CC4" s="103" t="s">
        <v>168</v>
      </c>
      <c r="CD4" s="103" t="s">
        <v>124</v>
      </c>
      <c r="CE4" s="103" t="s">
        <v>124</v>
      </c>
      <c r="CF4" s="103" t="s">
        <v>401</v>
      </c>
    </row>
    <row r="5" spans="1:85" x14ac:dyDescent="0.25">
      <c r="A5" s="3" t="str">
        <f>VLOOKUP(C5,Regions!B$3:H$35,7,FALSE)</f>
        <v>Caribbean</v>
      </c>
      <c r="B5" s="119" t="s">
        <v>1</v>
      </c>
      <c r="C5" s="102" t="s">
        <v>0</v>
      </c>
      <c r="D5" s="99">
        <v>9.0355415866315791</v>
      </c>
      <c r="E5" s="99">
        <v>9.0355415866315791</v>
      </c>
      <c r="F5" s="99" t="s">
        <v>127</v>
      </c>
      <c r="G5" s="99">
        <v>0</v>
      </c>
      <c r="H5" s="99">
        <v>1682.1010327076001</v>
      </c>
      <c r="I5" s="99">
        <v>531.18979980239999</v>
      </c>
      <c r="J5" s="99">
        <v>864.1350000000001</v>
      </c>
      <c r="K5" s="99">
        <v>0</v>
      </c>
      <c r="L5" s="100">
        <v>0</v>
      </c>
      <c r="M5" s="100">
        <v>-0.1941747572815534</v>
      </c>
      <c r="N5" s="99">
        <v>0</v>
      </c>
      <c r="O5" s="99">
        <v>1137</v>
      </c>
      <c r="P5" s="101">
        <v>3.4620000000000002</v>
      </c>
      <c r="Q5" s="100">
        <v>2.7570232388751002E-3</v>
      </c>
      <c r="R5" s="100">
        <v>2.2587551791082901E-2</v>
      </c>
      <c r="S5" s="99">
        <v>0</v>
      </c>
      <c r="T5" s="99">
        <v>0</v>
      </c>
      <c r="U5" s="101">
        <v>11.2</v>
      </c>
      <c r="V5" s="99">
        <v>10</v>
      </c>
      <c r="W5" s="99">
        <v>20</v>
      </c>
      <c r="X5" s="100">
        <v>0.78336726438452919</v>
      </c>
      <c r="Y5" s="101" t="s">
        <v>127</v>
      </c>
      <c r="Z5" s="101" t="s">
        <v>127</v>
      </c>
      <c r="AA5" s="100">
        <v>18.399999999999999</v>
      </c>
      <c r="AB5" s="100">
        <v>45.650380710659903</v>
      </c>
      <c r="AC5" s="100">
        <v>1.7303657678775015</v>
      </c>
      <c r="AD5" s="100" t="s">
        <v>617</v>
      </c>
      <c r="AE5" s="101">
        <v>8.1000003814697301</v>
      </c>
      <c r="AF5" s="101" t="s">
        <v>127</v>
      </c>
      <c r="AG5" s="101">
        <v>6</v>
      </c>
      <c r="AH5" s="100" t="s">
        <v>127</v>
      </c>
      <c r="AI5" s="99">
        <v>98</v>
      </c>
      <c r="AJ5" s="99">
        <v>100</v>
      </c>
      <c r="AK5" s="99">
        <v>7.5999999046325701</v>
      </c>
      <c r="AL5" s="101" t="s">
        <v>127</v>
      </c>
      <c r="AM5" s="101">
        <v>15.38</v>
      </c>
      <c r="AN5" s="100">
        <v>1208.07584636</v>
      </c>
      <c r="AO5" s="101">
        <v>3.8</v>
      </c>
      <c r="AP5" s="101">
        <v>23.7</v>
      </c>
      <c r="AQ5" s="100" t="s">
        <v>127</v>
      </c>
      <c r="AR5" s="100" t="s">
        <v>127</v>
      </c>
      <c r="AS5" s="100">
        <v>48</v>
      </c>
      <c r="AT5" s="100" t="s">
        <v>127</v>
      </c>
      <c r="AU5" s="99">
        <v>0</v>
      </c>
      <c r="AV5" s="99">
        <v>0</v>
      </c>
      <c r="AW5" s="99">
        <v>0</v>
      </c>
      <c r="AX5" s="99">
        <v>0</v>
      </c>
      <c r="AY5" s="99">
        <v>15</v>
      </c>
      <c r="AZ5" s="99">
        <v>0</v>
      </c>
      <c r="BA5" s="99">
        <v>45.664200000000001</v>
      </c>
      <c r="BB5" s="99">
        <v>8.7206964960000004</v>
      </c>
      <c r="BC5" s="99">
        <v>115</v>
      </c>
      <c r="BD5" s="101">
        <v>6.2</v>
      </c>
      <c r="BE5" s="101">
        <v>29.4</v>
      </c>
      <c r="BF5" s="101">
        <v>2.63</v>
      </c>
      <c r="BG5" s="101" t="s">
        <v>127</v>
      </c>
      <c r="BH5" s="100">
        <v>2.833333333333333</v>
      </c>
      <c r="BI5" s="100" t="s">
        <v>127</v>
      </c>
      <c r="BJ5" s="100">
        <v>-8.7262891232967404E-2</v>
      </c>
      <c r="BK5" s="99" t="s">
        <v>127</v>
      </c>
      <c r="BL5" s="99" t="s">
        <v>127</v>
      </c>
      <c r="BM5" s="99" t="s">
        <v>127</v>
      </c>
      <c r="BN5" s="101">
        <v>9.6999999999999993</v>
      </c>
      <c r="BO5" s="99" t="s">
        <v>127</v>
      </c>
      <c r="BP5" s="101">
        <v>90.875439999999998</v>
      </c>
      <c r="BQ5" s="100">
        <v>64</v>
      </c>
      <c r="BR5" s="100">
        <v>120.01804120876101</v>
      </c>
      <c r="BS5" s="99">
        <v>980</v>
      </c>
      <c r="BT5" s="101">
        <v>91.4</v>
      </c>
      <c r="BU5" s="101">
        <v>97.866524400000003</v>
      </c>
      <c r="BV5" s="101">
        <v>100</v>
      </c>
      <c r="BW5" s="101">
        <v>100</v>
      </c>
      <c r="BX5" s="101" t="s">
        <v>127</v>
      </c>
      <c r="BY5" s="101" t="s">
        <v>127</v>
      </c>
      <c r="BZ5" s="101" t="s">
        <v>127</v>
      </c>
      <c r="CA5" s="101">
        <v>2.25</v>
      </c>
      <c r="CB5" s="101">
        <v>14.246499999999999</v>
      </c>
      <c r="CC5" s="99">
        <v>22967.692002472151</v>
      </c>
      <c r="CD5" s="99">
        <v>91818</v>
      </c>
      <c r="CE5" s="99">
        <v>91182</v>
      </c>
      <c r="CF5" s="99">
        <v>440</v>
      </c>
      <c r="CG5" s="99"/>
    </row>
    <row r="6" spans="1:85" x14ac:dyDescent="0.25">
      <c r="A6" s="3" t="str">
        <f>VLOOKUP(C6,Regions!B$3:H$35,7,FALSE)</f>
        <v>Caribbean</v>
      </c>
      <c r="B6" s="119" t="s">
        <v>5</v>
      </c>
      <c r="C6" s="102" t="s">
        <v>4</v>
      </c>
      <c r="D6" s="99">
        <v>0</v>
      </c>
      <c r="E6" s="99">
        <v>0</v>
      </c>
      <c r="F6" s="99" t="s">
        <v>127</v>
      </c>
      <c r="G6" s="99">
        <v>0</v>
      </c>
      <c r="H6" s="99">
        <v>7155.7897526809993</v>
      </c>
      <c r="I6" s="99">
        <v>2259.7230797940001</v>
      </c>
      <c r="J6" s="99">
        <v>19256.883000000002</v>
      </c>
      <c r="K6" s="99">
        <v>0</v>
      </c>
      <c r="L6" s="100">
        <v>0</v>
      </c>
      <c r="M6" s="100">
        <v>0</v>
      </c>
      <c r="N6" s="99">
        <v>245</v>
      </c>
      <c r="O6" s="99">
        <v>9182</v>
      </c>
      <c r="P6" s="101" t="s">
        <v>127</v>
      </c>
      <c r="Q6" s="100">
        <v>2.2769880693890598E-3</v>
      </c>
      <c r="R6" s="100">
        <v>6.8805562488475202E-3</v>
      </c>
      <c r="S6" s="99">
        <v>0</v>
      </c>
      <c r="T6" s="99">
        <v>0</v>
      </c>
      <c r="U6" s="101">
        <v>29.8</v>
      </c>
      <c r="V6" s="99">
        <v>111</v>
      </c>
      <c r="W6" s="99">
        <v>39</v>
      </c>
      <c r="X6" s="100">
        <v>0.78995805951221898</v>
      </c>
      <c r="Y6" s="101" t="s">
        <v>127</v>
      </c>
      <c r="Z6" s="101" t="s">
        <v>127</v>
      </c>
      <c r="AA6" s="100">
        <v>12.5</v>
      </c>
      <c r="AB6" s="100">
        <v>41.246255155417877</v>
      </c>
      <c r="AC6" s="100" t="s">
        <v>617</v>
      </c>
      <c r="AD6" s="100" t="s">
        <v>617</v>
      </c>
      <c r="AE6" s="101">
        <v>12.1000003814697</v>
      </c>
      <c r="AF6" s="101" t="s">
        <v>127</v>
      </c>
      <c r="AG6" s="101">
        <v>11.6</v>
      </c>
      <c r="AH6" s="100">
        <v>2.8180000782012899</v>
      </c>
      <c r="AI6" s="99">
        <v>92</v>
      </c>
      <c r="AJ6" s="99">
        <v>95</v>
      </c>
      <c r="AK6" s="99">
        <v>12</v>
      </c>
      <c r="AL6" s="101">
        <v>3.2</v>
      </c>
      <c r="AM6" s="101">
        <v>2.61</v>
      </c>
      <c r="AN6" s="100">
        <v>1818.7684929</v>
      </c>
      <c r="AO6" s="101">
        <v>3.6</v>
      </c>
      <c r="AP6" s="101">
        <v>29.2</v>
      </c>
      <c r="AQ6" s="100">
        <v>80</v>
      </c>
      <c r="AR6" s="100">
        <v>0.29789928760395445</v>
      </c>
      <c r="AS6" s="100" t="s">
        <v>127</v>
      </c>
      <c r="AT6" s="100" t="s">
        <v>127</v>
      </c>
      <c r="AU6" s="99">
        <v>0</v>
      </c>
      <c r="AV6" s="99">
        <v>6710</v>
      </c>
      <c r="AW6" s="99">
        <v>0</v>
      </c>
      <c r="AX6" s="99">
        <v>0</v>
      </c>
      <c r="AY6" s="99">
        <v>8</v>
      </c>
      <c r="AZ6" s="99">
        <v>0</v>
      </c>
      <c r="BA6" s="99">
        <v>30.526</v>
      </c>
      <c r="BB6" s="99" t="s">
        <v>127</v>
      </c>
      <c r="BC6" s="99">
        <v>115</v>
      </c>
      <c r="BD6" s="101">
        <v>4.9000000000000004</v>
      </c>
      <c r="BE6" s="101">
        <v>29.1</v>
      </c>
      <c r="BF6" s="101">
        <v>1.62</v>
      </c>
      <c r="BG6" s="101">
        <v>5.4</v>
      </c>
      <c r="BH6" s="100" t="s">
        <v>127</v>
      </c>
      <c r="BI6" s="100">
        <v>29.76</v>
      </c>
      <c r="BJ6" s="100">
        <v>0.72048014402389504</v>
      </c>
      <c r="BK6" s="99">
        <v>71</v>
      </c>
      <c r="BL6" s="99" t="s">
        <v>127</v>
      </c>
      <c r="BM6" s="99" t="s">
        <v>127</v>
      </c>
      <c r="BN6" s="101" t="s">
        <v>127</v>
      </c>
      <c r="BO6" s="99" t="s">
        <v>127</v>
      </c>
      <c r="BP6" s="101">
        <v>100</v>
      </c>
      <c r="BQ6" s="100">
        <v>76.92</v>
      </c>
      <c r="BR6" s="100">
        <v>71.437720057191996</v>
      </c>
      <c r="BS6" s="99">
        <v>4800</v>
      </c>
      <c r="BT6" s="101">
        <v>92.011074699999995</v>
      </c>
      <c r="BU6" s="101">
        <v>98.353756599999997</v>
      </c>
      <c r="BV6" s="101" t="s">
        <v>127</v>
      </c>
      <c r="BW6" s="101" t="s">
        <v>127</v>
      </c>
      <c r="BX6" s="101">
        <v>89.5</v>
      </c>
      <c r="BY6" s="101" t="s">
        <v>127</v>
      </c>
      <c r="BZ6" s="101" t="s">
        <v>127</v>
      </c>
      <c r="CA6" s="101">
        <v>3.8355999999999999</v>
      </c>
      <c r="CB6" s="101">
        <v>14.1</v>
      </c>
      <c r="CC6" s="99">
        <v>23795.438295387128</v>
      </c>
      <c r="CD6" s="99">
        <v>388019</v>
      </c>
      <c r="CE6" s="99">
        <v>385415</v>
      </c>
      <c r="CF6" s="99">
        <v>10010</v>
      </c>
      <c r="CG6" s="99"/>
    </row>
    <row r="7" spans="1:85" x14ac:dyDescent="0.25">
      <c r="A7" s="3" t="str">
        <f>VLOOKUP(C7,Regions!B$3:H$35,7,FALSE)</f>
        <v>Caribbean</v>
      </c>
      <c r="B7" s="119" t="s">
        <v>7</v>
      </c>
      <c r="C7" s="102" t="s">
        <v>6</v>
      </c>
      <c r="D7" s="99">
        <v>0</v>
      </c>
      <c r="E7" s="99">
        <v>0</v>
      </c>
      <c r="F7" s="99" t="s">
        <v>127</v>
      </c>
      <c r="G7" s="99">
        <v>1.706</v>
      </c>
      <c r="H7" s="99">
        <v>3777.3426187699997</v>
      </c>
      <c r="I7" s="99">
        <v>539.62037410999994</v>
      </c>
      <c r="J7" s="99">
        <v>307.77600000000001</v>
      </c>
      <c r="K7" s="99">
        <v>0</v>
      </c>
      <c r="L7" s="100">
        <v>3.125E-2</v>
      </c>
      <c r="M7" s="100">
        <v>0</v>
      </c>
      <c r="N7" s="100" t="s">
        <v>127</v>
      </c>
      <c r="O7" s="100" t="s">
        <v>127</v>
      </c>
      <c r="P7" s="101" t="s">
        <v>127</v>
      </c>
      <c r="Q7" s="100">
        <v>1.4091304188046301E-3</v>
      </c>
      <c r="R7" s="100">
        <v>1.49453936382196E-3</v>
      </c>
      <c r="S7" s="99">
        <v>0</v>
      </c>
      <c r="T7" s="99">
        <v>0</v>
      </c>
      <c r="U7" s="101">
        <v>8.8000000000000007</v>
      </c>
      <c r="V7" s="99">
        <v>25</v>
      </c>
      <c r="W7" s="99">
        <v>29</v>
      </c>
      <c r="X7" s="100">
        <v>0.78545841290263796</v>
      </c>
      <c r="Y7" s="101">
        <v>1.2</v>
      </c>
      <c r="Z7" s="101">
        <v>0.3</v>
      </c>
      <c r="AA7" s="100">
        <v>19.3</v>
      </c>
      <c r="AB7" s="100">
        <v>50.443578695518688</v>
      </c>
      <c r="AC7" s="100">
        <v>1.9895480058337398</v>
      </c>
      <c r="AD7" s="100" t="s">
        <v>617</v>
      </c>
      <c r="AE7" s="101">
        <v>13</v>
      </c>
      <c r="AF7" s="101">
        <v>7.7</v>
      </c>
      <c r="AG7" s="101">
        <v>11.5</v>
      </c>
      <c r="AH7" s="100">
        <v>1.8109999895095801</v>
      </c>
      <c r="AI7" s="99">
        <v>95</v>
      </c>
      <c r="AJ7" s="99">
        <v>97</v>
      </c>
      <c r="AK7" s="99">
        <v>0.91000002622604403</v>
      </c>
      <c r="AL7" s="101">
        <v>0.9</v>
      </c>
      <c r="AM7" s="101">
        <v>134.83000000000001</v>
      </c>
      <c r="AN7" s="100">
        <v>1013.96688192</v>
      </c>
      <c r="AO7" s="101">
        <v>4.7</v>
      </c>
      <c r="AP7" s="101">
        <v>29.9</v>
      </c>
      <c r="AQ7" s="100">
        <v>27</v>
      </c>
      <c r="AR7" s="100">
        <v>0.35704019131100417</v>
      </c>
      <c r="AS7" s="100">
        <v>47</v>
      </c>
      <c r="AT7" s="100" t="s">
        <v>127</v>
      </c>
      <c r="AU7" s="99">
        <v>0</v>
      </c>
      <c r="AV7" s="99">
        <v>0</v>
      </c>
      <c r="AW7" s="99">
        <v>0</v>
      </c>
      <c r="AX7" s="99">
        <v>0</v>
      </c>
      <c r="AY7" s="99">
        <v>0</v>
      </c>
      <c r="AZ7" s="99">
        <v>0</v>
      </c>
      <c r="BA7" s="99">
        <v>41.927199999999999</v>
      </c>
      <c r="BB7" s="99">
        <v>14.860669035000001</v>
      </c>
      <c r="BC7" s="99">
        <v>125</v>
      </c>
      <c r="BD7" s="101">
        <v>4.9000000000000004</v>
      </c>
      <c r="BE7" s="101">
        <v>28.1</v>
      </c>
      <c r="BF7" s="101">
        <v>2.39</v>
      </c>
      <c r="BG7" s="101">
        <v>5.4</v>
      </c>
      <c r="BH7" s="100">
        <v>3.9</v>
      </c>
      <c r="BI7" s="100">
        <v>44.9</v>
      </c>
      <c r="BJ7" s="100">
        <v>1.2298042774200399</v>
      </c>
      <c r="BK7" s="99">
        <v>74</v>
      </c>
      <c r="BL7" s="99" t="s">
        <v>127</v>
      </c>
      <c r="BM7" s="99" t="s">
        <v>127</v>
      </c>
      <c r="BN7" s="101" t="s">
        <v>127</v>
      </c>
      <c r="BO7" s="99" t="s">
        <v>127</v>
      </c>
      <c r="BP7" s="101">
        <v>90.875439999999998</v>
      </c>
      <c r="BQ7" s="100">
        <v>76.67</v>
      </c>
      <c r="BR7" s="100">
        <v>106.778156089853</v>
      </c>
      <c r="BS7" s="99">
        <v>1800</v>
      </c>
      <c r="BT7" s="101">
        <v>96.209153999999998</v>
      </c>
      <c r="BU7" s="101">
        <v>99.742940399999995</v>
      </c>
      <c r="BV7" s="101">
        <v>100</v>
      </c>
      <c r="BW7" s="101">
        <v>100</v>
      </c>
      <c r="BX7" s="101">
        <v>93.4</v>
      </c>
      <c r="BY7" s="101" t="s">
        <v>127</v>
      </c>
      <c r="BZ7" s="101">
        <v>98</v>
      </c>
      <c r="CA7" s="101">
        <v>5.39</v>
      </c>
      <c r="CB7" s="101">
        <v>18.48996</v>
      </c>
      <c r="CC7" s="99">
        <v>16390.864922860481</v>
      </c>
      <c r="CD7" s="99">
        <v>284215</v>
      </c>
      <c r="CE7" s="99">
        <v>282399</v>
      </c>
      <c r="CF7" s="99">
        <v>430</v>
      </c>
      <c r="CG7" s="99"/>
    </row>
    <row r="8" spans="1:85" x14ac:dyDescent="0.25">
      <c r="A8" s="3" t="str">
        <f>VLOOKUP(C8,Regions!B$3:H$35,7,FALSE)</f>
        <v>Caribbean</v>
      </c>
      <c r="B8" s="119" t="s">
        <v>20</v>
      </c>
      <c r="C8" s="102" t="s">
        <v>19</v>
      </c>
      <c r="D8" s="99">
        <v>8353.1450113894734</v>
      </c>
      <c r="E8" s="99">
        <v>994.7895488800001</v>
      </c>
      <c r="F8" s="99">
        <v>19454.631999999998</v>
      </c>
      <c r="G8" s="99">
        <v>3.956</v>
      </c>
      <c r="H8" s="99">
        <v>213380.91307180002</v>
      </c>
      <c r="I8" s="99">
        <v>57919.865529399991</v>
      </c>
      <c r="J8" s="99">
        <v>27897.712000000003</v>
      </c>
      <c r="K8" s="99">
        <v>28750</v>
      </c>
      <c r="L8" s="100">
        <v>0.1875</v>
      </c>
      <c r="M8" s="100">
        <v>2.2196307094266281</v>
      </c>
      <c r="N8" s="99">
        <v>2089436</v>
      </c>
      <c r="O8" s="99">
        <v>841571</v>
      </c>
      <c r="P8" s="101">
        <v>11.85</v>
      </c>
      <c r="Q8" s="100">
        <v>7.7607921131369701E-3</v>
      </c>
      <c r="R8" s="100">
        <v>3.4597203633907801E-2</v>
      </c>
      <c r="S8" s="99">
        <v>0</v>
      </c>
      <c r="T8" s="99">
        <v>0</v>
      </c>
      <c r="U8" s="101">
        <v>4.7</v>
      </c>
      <c r="V8" s="99">
        <v>534</v>
      </c>
      <c r="W8" s="99">
        <v>2395</v>
      </c>
      <c r="X8" s="100">
        <v>0.76901113512639141</v>
      </c>
      <c r="Y8" s="101" t="s">
        <v>127</v>
      </c>
      <c r="Z8" s="101" t="s">
        <v>127</v>
      </c>
      <c r="AA8" s="100" t="s">
        <v>127</v>
      </c>
      <c r="AB8" s="100">
        <v>43.427120731493851</v>
      </c>
      <c r="AC8" s="100" t="s">
        <v>617</v>
      </c>
      <c r="AD8" s="100" t="s">
        <v>617</v>
      </c>
      <c r="AE8" s="101">
        <v>5.5</v>
      </c>
      <c r="AF8" s="101" t="s">
        <v>127</v>
      </c>
      <c r="AG8" s="101">
        <v>5.2</v>
      </c>
      <c r="AH8" s="100">
        <v>6.72300004959106</v>
      </c>
      <c r="AI8" s="99">
        <v>99</v>
      </c>
      <c r="AJ8" s="99">
        <v>100</v>
      </c>
      <c r="AK8" s="99">
        <v>9.3999996185302699</v>
      </c>
      <c r="AL8" s="101">
        <v>0.3</v>
      </c>
      <c r="AM8" s="101">
        <v>15.02</v>
      </c>
      <c r="AN8" s="100">
        <v>2474.6167785100001</v>
      </c>
      <c r="AO8" s="101">
        <v>10.6</v>
      </c>
      <c r="AP8" s="101">
        <v>4.4000000000000004</v>
      </c>
      <c r="AQ8" s="100">
        <v>39</v>
      </c>
      <c r="AR8" s="100">
        <v>0.35591177521989936</v>
      </c>
      <c r="AS8" s="100" t="s">
        <v>127</v>
      </c>
      <c r="AT8" s="100" t="s">
        <v>127</v>
      </c>
      <c r="AU8" s="99">
        <v>0</v>
      </c>
      <c r="AV8" s="99">
        <v>100000</v>
      </c>
      <c r="AW8" s="99">
        <v>0</v>
      </c>
      <c r="AX8" s="99">
        <v>0</v>
      </c>
      <c r="AY8" s="99">
        <v>303</v>
      </c>
      <c r="AZ8" s="99">
        <v>0</v>
      </c>
      <c r="BA8" s="99">
        <v>46.167400000000001</v>
      </c>
      <c r="BB8" s="99">
        <v>9.9681456050000001</v>
      </c>
      <c r="BC8" s="99">
        <v>143</v>
      </c>
      <c r="BD8" s="101">
        <v>4.9000000000000004</v>
      </c>
      <c r="BE8" s="101">
        <v>27.6</v>
      </c>
      <c r="BF8" s="101" t="s">
        <v>127</v>
      </c>
      <c r="BG8" s="101" t="s">
        <v>127</v>
      </c>
      <c r="BH8" s="100">
        <v>4</v>
      </c>
      <c r="BI8" s="100" t="s">
        <v>127</v>
      </c>
      <c r="BJ8" s="100">
        <v>-5.8055166155099897E-2</v>
      </c>
      <c r="BK8" s="99">
        <v>47</v>
      </c>
      <c r="BL8" s="99" t="s">
        <v>127</v>
      </c>
      <c r="BM8" s="99" t="s">
        <v>127</v>
      </c>
      <c r="BN8" s="101" t="s">
        <v>127</v>
      </c>
      <c r="BO8" s="99">
        <v>4</v>
      </c>
      <c r="BP8" s="101">
        <v>100</v>
      </c>
      <c r="BQ8" s="100">
        <v>30</v>
      </c>
      <c r="BR8" s="100">
        <v>22.478395842750199</v>
      </c>
      <c r="BS8" s="99">
        <v>67000</v>
      </c>
      <c r="BT8" s="101">
        <v>93.158904399999997</v>
      </c>
      <c r="BU8" s="101">
        <v>94.886602400000001</v>
      </c>
      <c r="BV8" s="101">
        <v>100</v>
      </c>
      <c r="BW8" s="101">
        <v>100</v>
      </c>
      <c r="BX8" s="101">
        <v>96.455129999999997</v>
      </c>
      <c r="BY8" s="101">
        <v>97.198319999999995</v>
      </c>
      <c r="BZ8" s="101">
        <v>81.148070000000004</v>
      </c>
      <c r="CA8" s="101">
        <v>13.01</v>
      </c>
      <c r="CB8" s="101">
        <v>9.0651100000000007</v>
      </c>
      <c r="CC8" s="99">
        <v>20648.973905743562</v>
      </c>
      <c r="CD8" s="99">
        <v>11389562</v>
      </c>
      <c r="CE8" s="99">
        <v>11360092</v>
      </c>
      <c r="CF8" s="99">
        <v>106440</v>
      </c>
      <c r="CG8" s="99"/>
    </row>
    <row r="9" spans="1:85" x14ac:dyDescent="0.25">
      <c r="A9" s="3" t="str">
        <f>VLOOKUP(C9,Regions!B$3:H$35,7,FALSE)</f>
        <v>Caribbean</v>
      </c>
      <c r="B9" s="119" t="s">
        <v>22</v>
      </c>
      <c r="C9" s="102" t="s">
        <v>21</v>
      </c>
      <c r="D9" s="99">
        <v>43.363478350315795</v>
      </c>
      <c r="E9" s="99">
        <v>0</v>
      </c>
      <c r="F9" s="99" t="s">
        <v>127</v>
      </c>
      <c r="G9" s="99">
        <v>3.59</v>
      </c>
      <c r="H9" s="99">
        <v>1171.3419931796002</v>
      </c>
      <c r="I9" s="99">
        <v>123.29915717680001</v>
      </c>
      <c r="J9" s="99">
        <v>417.23400000000004</v>
      </c>
      <c r="K9" s="99">
        <v>0</v>
      </c>
      <c r="L9" s="100">
        <v>0</v>
      </c>
      <c r="M9" s="100">
        <v>-0.53360000000000019</v>
      </c>
      <c r="N9" s="99">
        <v>3668</v>
      </c>
      <c r="O9" s="99">
        <v>5249</v>
      </c>
      <c r="P9" s="101">
        <v>0.5</v>
      </c>
      <c r="Q9" s="100">
        <v>3.90280915098441E-3</v>
      </c>
      <c r="R9" s="100">
        <v>1.23685917104049E-3</v>
      </c>
      <c r="S9" s="99">
        <v>0</v>
      </c>
      <c r="T9" s="99">
        <v>0</v>
      </c>
      <c r="U9" s="101">
        <v>8.4</v>
      </c>
      <c r="V9" s="99">
        <v>6</v>
      </c>
      <c r="W9" s="99">
        <v>22</v>
      </c>
      <c r="X9" s="100">
        <v>0.72378830852725473</v>
      </c>
      <c r="Y9" s="101" t="s">
        <v>127</v>
      </c>
      <c r="Z9" s="101" t="s">
        <v>127</v>
      </c>
      <c r="AA9" s="100">
        <v>28.8</v>
      </c>
      <c r="AB9" s="100" t="s">
        <v>617</v>
      </c>
      <c r="AC9" s="100">
        <v>4.4893079703967755</v>
      </c>
      <c r="AD9" s="100" t="s">
        <v>617</v>
      </c>
      <c r="AE9" s="101">
        <v>21.200000762939499</v>
      </c>
      <c r="AF9" s="101" t="s">
        <v>127</v>
      </c>
      <c r="AG9" s="101">
        <v>10.8</v>
      </c>
      <c r="AH9" s="100">
        <v>1.77</v>
      </c>
      <c r="AI9" s="99">
        <v>94</v>
      </c>
      <c r="AJ9" s="99">
        <v>98</v>
      </c>
      <c r="AK9" s="99">
        <v>0.70999997854232799</v>
      </c>
      <c r="AL9" s="101" t="s">
        <v>127</v>
      </c>
      <c r="AM9" s="101">
        <v>52.05</v>
      </c>
      <c r="AN9" s="100">
        <v>586.90191344000004</v>
      </c>
      <c r="AO9" s="101">
        <v>3.8</v>
      </c>
      <c r="AP9" s="101">
        <v>28.3</v>
      </c>
      <c r="AQ9" s="100" t="s">
        <v>127</v>
      </c>
      <c r="AR9" s="100" t="s">
        <v>127</v>
      </c>
      <c r="AS9" s="100">
        <v>44</v>
      </c>
      <c r="AT9" s="100" t="s">
        <v>127</v>
      </c>
      <c r="AU9" s="99">
        <v>0</v>
      </c>
      <c r="AV9" s="99">
        <v>28594</v>
      </c>
      <c r="AW9" s="99">
        <v>0</v>
      </c>
      <c r="AX9" s="99">
        <v>0</v>
      </c>
      <c r="AY9" s="99">
        <v>0</v>
      </c>
      <c r="AZ9" s="99">
        <v>0</v>
      </c>
      <c r="BA9" s="99" t="s">
        <v>617</v>
      </c>
      <c r="BB9" s="99">
        <v>16.260267876</v>
      </c>
      <c r="BC9" s="99">
        <v>115</v>
      </c>
      <c r="BD9" s="101">
        <v>6.2</v>
      </c>
      <c r="BE9" s="101">
        <v>31.8</v>
      </c>
      <c r="BF9" s="101" t="s">
        <v>127</v>
      </c>
      <c r="BG9" s="101" t="s">
        <v>127</v>
      </c>
      <c r="BH9" s="100" t="s">
        <v>127</v>
      </c>
      <c r="BI9" s="100" t="s">
        <v>127</v>
      </c>
      <c r="BJ9" s="100">
        <v>6.5515801310539204E-2</v>
      </c>
      <c r="BK9" s="99">
        <v>58</v>
      </c>
      <c r="BL9" s="99" t="s">
        <v>127</v>
      </c>
      <c r="BM9" s="99" t="s">
        <v>127</v>
      </c>
      <c r="BN9" s="101">
        <v>6.8</v>
      </c>
      <c r="BO9" s="99" t="s">
        <v>127</v>
      </c>
      <c r="BP9" s="101">
        <v>92.666759999999996</v>
      </c>
      <c r="BQ9" s="100">
        <v>62.86</v>
      </c>
      <c r="BR9" s="100">
        <v>127.45192905821</v>
      </c>
      <c r="BS9" s="99">
        <v>1000</v>
      </c>
      <c r="BT9" s="101">
        <v>81.099999999999994</v>
      </c>
      <c r="BU9" s="101">
        <v>94.4</v>
      </c>
      <c r="BV9" s="101">
        <v>100</v>
      </c>
      <c r="BW9" s="101">
        <v>100</v>
      </c>
      <c r="BX9" s="101">
        <v>85.013030000000001</v>
      </c>
      <c r="BY9" s="101">
        <v>95.829350000000005</v>
      </c>
      <c r="BZ9" s="101" t="s">
        <v>127</v>
      </c>
      <c r="CA9" s="101">
        <v>5</v>
      </c>
      <c r="CB9" s="101">
        <v>14.25</v>
      </c>
      <c r="CC9" s="99">
        <v>11277.928216360327</v>
      </c>
      <c r="CD9" s="99">
        <v>72680</v>
      </c>
      <c r="CE9" s="99">
        <v>72395</v>
      </c>
      <c r="CF9" s="99">
        <v>750</v>
      </c>
      <c r="CG9" s="99"/>
    </row>
    <row r="10" spans="1:85" x14ac:dyDescent="0.25">
      <c r="A10" s="3" t="str">
        <f>VLOOKUP(C10,Regions!B$3:H$35,7,FALSE)</f>
        <v>Caribbean</v>
      </c>
      <c r="B10" s="119" t="s">
        <v>24</v>
      </c>
      <c r="C10" s="102" t="s">
        <v>23</v>
      </c>
      <c r="D10" s="99">
        <v>12508.716542589475</v>
      </c>
      <c r="E10" s="99">
        <v>5067.9717353263159</v>
      </c>
      <c r="F10" s="99">
        <v>36834.059000000001</v>
      </c>
      <c r="G10" s="99">
        <v>10.426</v>
      </c>
      <c r="H10" s="99">
        <v>196947.0497259</v>
      </c>
      <c r="I10" s="99">
        <v>55592.346710639998</v>
      </c>
      <c r="J10" s="99">
        <v>14875.011</v>
      </c>
      <c r="K10" s="99">
        <v>0</v>
      </c>
      <c r="L10" s="100">
        <v>0</v>
      </c>
      <c r="M10" s="100">
        <v>3.1782805429864247</v>
      </c>
      <c r="N10" s="99">
        <v>1361328</v>
      </c>
      <c r="O10" s="99">
        <v>914033</v>
      </c>
      <c r="P10" s="101">
        <v>24.32</v>
      </c>
      <c r="Q10" s="100">
        <v>9.13099753940705E-2</v>
      </c>
      <c r="R10" s="100">
        <v>0.133987092379867</v>
      </c>
      <c r="S10" s="99">
        <v>0</v>
      </c>
      <c r="T10" s="99">
        <v>0</v>
      </c>
      <c r="U10" s="101">
        <v>17.399999999999999</v>
      </c>
      <c r="V10" s="99">
        <v>1810</v>
      </c>
      <c r="W10" s="99">
        <v>1079</v>
      </c>
      <c r="X10" s="100">
        <v>0.71502847209969045</v>
      </c>
      <c r="Y10" s="101">
        <v>6</v>
      </c>
      <c r="Z10" s="101">
        <v>20.6</v>
      </c>
      <c r="AA10" s="100">
        <v>41.1</v>
      </c>
      <c r="AB10" s="100">
        <v>57.757324961876975</v>
      </c>
      <c r="AC10" s="100">
        <v>7.7435875706108463</v>
      </c>
      <c r="AD10" s="100">
        <v>41.700000762939503</v>
      </c>
      <c r="AE10" s="101">
        <v>30.899999618530298</v>
      </c>
      <c r="AF10" s="101">
        <v>7.1</v>
      </c>
      <c r="AG10" s="101">
        <v>11</v>
      </c>
      <c r="AH10" s="100">
        <v>1.53</v>
      </c>
      <c r="AI10" s="99">
        <v>88</v>
      </c>
      <c r="AJ10" s="99">
        <v>85</v>
      </c>
      <c r="AK10" s="99">
        <v>60</v>
      </c>
      <c r="AL10" s="101">
        <v>1</v>
      </c>
      <c r="AM10" s="101">
        <v>161.91</v>
      </c>
      <c r="AN10" s="100">
        <v>580.32840811999995</v>
      </c>
      <c r="AO10" s="101">
        <v>2.9</v>
      </c>
      <c r="AP10" s="101">
        <v>21.1</v>
      </c>
      <c r="AQ10" s="100">
        <v>92</v>
      </c>
      <c r="AR10" s="100">
        <v>0.47734065838520934</v>
      </c>
      <c r="AS10" s="100">
        <v>47.069999694824197</v>
      </c>
      <c r="AT10" s="100">
        <v>12.1</v>
      </c>
      <c r="AU10" s="99">
        <v>300</v>
      </c>
      <c r="AV10" s="99">
        <v>23333</v>
      </c>
      <c r="AW10" s="99">
        <v>3400</v>
      </c>
      <c r="AX10" s="99">
        <v>0</v>
      </c>
      <c r="AY10" s="99">
        <v>615</v>
      </c>
      <c r="AZ10" s="99">
        <v>0</v>
      </c>
      <c r="BA10" s="99">
        <v>98.434399999999997</v>
      </c>
      <c r="BB10" s="99">
        <v>16.605909332</v>
      </c>
      <c r="BC10" s="99">
        <v>111</v>
      </c>
      <c r="BD10" s="101">
        <v>12.3</v>
      </c>
      <c r="BE10" s="101">
        <v>31.7</v>
      </c>
      <c r="BF10" s="101">
        <v>4.09</v>
      </c>
      <c r="BG10" s="101">
        <v>5.2</v>
      </c>
      <c r="BH10" s="100">
        <v>3.166666666666667</v>
      </c>
      <c r="BI10" s="100">
        <v>34.01</v>
      </c>
      <c r="BJ10" s="100">
        <v>-0.430175870656967</v>
      </c>
      <c r="BK10" s="99">
        <v>33</v>
      </c>
      <c r="BL10" s="99">
        <v>5.68</v>
      </c>
      <c r="BM10" s="99">
        <v>34.4</v>
      </c>
      <c r="BN10" s="101">
        <v>38.799999999999997</v>
      </c>
      <c r="BO10" s="99">
        <v>7</v>
      </c>
      <c r="BP10" s="101">
        <v>98</v>
      </c>
      <c r="BQ10" s="100">
        <v>49.58</v>
      </c>
      <c r="BR10" s="100">
        <v>78.863826359199606</v>
      </c>
      <c r="BS10" s="99">
        <v>29000</v>
      </c>
      <c r="BT10" s="101">
        <v>83.986149299999994</v>
      </c>
      <c r="BU10" s="101">
        <v>84.700428599999995</v>
      </c>
      <c r="BV10" s="101">
        <v>47</v>
      </c>
      <c r="BW10" s="101">
        <v>60</v>
      </c>
      <c r="BX10" s="101">
        <v>78.60154</v>
      </c>
      <c r="BY10" s="101">
        <v>87.202380000000005</v>
      </c>
      <c r="BZ10" s="101">
        <v>56.350369999999998</v>
      </c>
      <c r="CA10" s="101">
        <v>2.5192522467298399</v>
      </c>
      <c r="CB10" s="101">
        <v>20.563580000000002</v>
      </c>
      <c r="CC10" s="99">
        <v>14211.724551837531</v>
      </c>
      <c r="CD10" s="99">
        <v>10528391</v>
      </c>
      <c r="CE10" s="99">
        <v>10502883</v>
      </c>
      <c r="CF10" s="99">
        <v>48320</v>
      </c>
      <c r="CG10" s="99"/>
    </row>
    <row r="11" spans="1:85" x14ac:dyDescent="0.25">
      <c r="A11" s="3" t="str">
        <f>VLOOKUP(C11,Regions!B$3:H$35,7,FALSE)</f>
        <v>Caribbean</v>
      </c>
      <c r="B11" s="119" t="s">
        <v>30</v>
      </c>
      <c r="C11" s="102" t="s">
        <v>29</v>
      </c>
      <c r="D11" s="99">
        <v>16.512612095873685</v>
      </c>
      <c r="E11" s="99">
        <v>0</v>
      </c>
      <c r="F11" s="99" t="s">
        <v>127</v>
      </c>
      <c r="G11" s="99">
        <v>0</v>
      </c>
      <c r="H11" s="99">
        <v>575.56809336035997</v>
      </c>
      <c r="I11" s="99">
        <v>44.771241379849997</v>
      </c>
      <c r="J11" s="99">
        <v>0</v>
      </c>
      <c r="K11" s="99">
        <v>0</v>
      </c>
      <c r="L11" s="100">
        <v>3.125E-2</v>
      </c>
      <c r="M11" s="100">
        <v>0</v>
      </c>
      <c r="N11" s="100" t="s">
        <v>127</v>
      </c>
      <c r="O11" s="100" t="s">
        <v>127</v>
      </c>
      <c r="P11" s="101">
        <v>1.05</v>
      </c>
      <c r="Q11" s="100">
        <v>5.3740978088855198E-3</v>
      </c>
      <c r="R11" s="100">
        <v>5.90558673870111E-4</v>
      </c>
      <c r="S11" s="99">
        <v>0</v>
      </c>
      <c r="T11" s="99">
        <v>0</v>
      </c>
      <c r="U11" s="101">
        <v>7.5</v>
      </c>
      <c r="V11" s="99">
        <v>8</v>
      </c>
      <c r="W11" s="99">
        <v>22</v>
      </c>
      <c r="X11" s="100">
        <v>0.74999317959942002</v>
      </c>
      <c r="Y11" s="101" t="s">
        <v>127</v>
      </c>
      <c r="Z11" s="101" t="s">
        <v>127</v>
      </c>
      <c r="AA11" s="100">
        <v>37.700000000000003</v>
      </c>
      <c r="AB11" s="100">
        <v>50.699715035408964</v>
      </c>
      <c r="AC11" s="100">
        <v>3.3797623160784807</v>
      </c>
      <c r="AD11" s="100" t="s">
        <v>617</v>
      </c>
      <c r="AE11" s="101">
        <v>11.800000190734901</v>
      </c>
      <c r="AF11" s="101" t="s">
        <v>127</v>
      </c>
      <c r="AG11" s="101">
        <v>8.8000000000000007</v>
      </c>
      <c r="AH11" s="100" t="s">
        <v>127</v>
      </c>
      <c r="AI11" s="99">
        <v>94</v>
      </c>
      <c r="AJ11" s="99">
        <v>92</v>
      </c>
      <c r="AK11" s="99">
        <v>1.29999995231628</v>
      </c>
      <c r="AL11" s="101" t="s">
        <v>127</v>
      </c>
      <c r="AM11" s="101">
        <v>22.73</v>
      </c>
      <c r="AN11" s="100">
        <v>728.31317013</v>
      </c>
      <c r="AO11" s="101">
        <v>2.8</v>
      </c>
      <c r="AP11" s="101">
        <v>50.9</v>
      </c>
      <c r="AQ11" s="100">
        <v>27</v>
      </c>
      <c r="AR11" s="100" t="s">
        <v>127</v>
      </c>
      <c r="AS11" s="100">
        <v>37</v>
      </c>
      <c r="AT11" s="100" t="s">
        <v>127</v>
      </c>
      <c r="AU11" s="99">
        <v>0</v>
      </c>
      <c r="AV11" s="99">
        <v>0</v>
      </c>
      <c r="AW11" s="99">
        <v>0</v>
      </c>
      <c r="AX11" s="99">
        <v>0</v>
      </c>
      <c r="AY11" s="99">
        <v>1</v>
      </c>
      <c r="AZ11" s="99">
        <v>0</v>
      </c>
      <c r="BA11" s="99">
        <v>31.4956</v>
      </c>
      <c r="BB11" s="99">
        <v>13.8532413979999</v>
      </c>
      <c r="BC11" s="99">
        <v>115</v>
      </c>
      <c r="BD11" s="101">
        <v>6.2</v>
      </c>
      <c r="BE11" s="101">
        <v>30.9</v>
      </c>
      <c r="BF11" s="101">
        <v>3.35</v>
      </c>
      <c r="BG11" s="101" t="s">
        <v>127</v>
      </c>
      <c r="BH11" s="100">
        <v>3.1333333333333333</v>
      </c>
      <c r="BI11" s="100" t="s">
        <v>127</v>
      </c>
      <c r="BJ11" s="100">
        <v>-0.11797695606946899</v>
      </c>
      <c r="BK11" s="99" t="s">
        <v>127</v>
      </c>
      <c r="BL11" s="99" t="s">
        <v>127</v>
      </c>
      <c r="BM11" s="99" t="s">
        <v>127</v>
      </c>
      <c r="BN11" s="101">
        <v>9.5</v>
      </c>
      <c r="BO11" s="99" t="s">
        <v>127</v>
      </c>
      <c r="BP11" s="101">
        <v>90.875439999999998</v>
      </c>
      <c r="BQ11" s="100">
        <v>37.380000000000003</v>
      </c>
      <c r="BR11" s="100">
        <v>126.525121586409</v>
      </c>
      <c r="BS11" s="99">
        <v>790</v>
      </c>
      <c r="BT11" s="101">
        <v>98.014883699999999</v>
      </c>
      <c r="BU11" s="101">
        <v>96.616491999999994</v>
      </c>
      <c r="BV11" s="101">
        <v>100</v>
      </c>
      <c r="BW11" s="101">
        <v>100</v>
      </c>
      <c r="BX11" s="101" t="s">
        <v>127</v>
      </c>
      <c r="BY11" s="101">
        <v>93.652860000000004</v>
      </c>
      <c r="BZ11" s="101" t="s">
        <v>127</v>
      </c>
      <c r="CA11" s="101">
        <v>3.75</v>
      </c>
      <c r="CB11" s="101">
        <v>14.480040000000001</v>
      </c>
      <c r="CC11" s="99">
        <v>12966.945370690984</v>
      </c>
      <c r="CD11" s="99">
        <v>106825</v>
      </c>
      <c r="CE11" s="99">
        <v>105981</v>
      </c>
      <c r="CF11" s="99">
        <v>340</v>
      </c>
      <c r="CG11" s="99"/>
    </row>
    <row r="12" spans="1:85" x14ac:dyDescent="0.25">
      <c r="A12" s="3" t="str">
        <f>VLOOKUP(C12,Regions!B$3:H$35,7,FALSE)</f>
        <v>Caribbean</v>
      </c>
      <c r="B12" s="119" t="s">
        <v>36</v>
      </c>
      <c r="C12" s="102" t="s">
        <v>35</v>
      </c>
      <c r="D12" s="99">
        <v>18642.756407094734</v>
      </c>
      <c r="E12" s="99">
        <v>0</v>
      </c>
      <c r="F12" s="99">
        <v>30298.709499999997</v>
      </c>
      <c r="G12" s="99">
        <v>26.84</v>
      </c>
      <c r="H12" s="99">
        <v>196273.7541397</v>
      </c>
      <c r="I12" s="99">
        <v>21873.807582092002</v>
      </c>
      <c r="J12" s="99">
        <v>24634.377</v>
      </c>
      <c r="K12" s="99">
        <v>63593.75</v>
      </c>
      <c r="L12" s="100">
        <v>0.125</v>
      </c>
      <c r="M12" s="100">
        <v>-0.65517241379310354</v>
      </c>
      <c r="N12" s="99">
        <v>4211933</v>
      </c>
      <c r="O12" s="99">
        <v>1913796</v>
      </c>
      <c r="P12" s="101">
        <v>8.6170000000000009</v>
      </c>
      <c r="Q12" s="100">
        <v>0.71832318237828996</v>
      </c>
      <c r="R12" s="100">
        <v>0.26927373232048701</v>
      </c>
      <c r="S12" s="99">
        <v>0</v>
      </c>
      <c r="T12" s="99">
        <v>0</v>
      </c>
      <c r="U12" s="101">
        <v>10</v>
      </c>
      <c r="V12" s="99">
        <v>1033</v>
      </c>
      <c r="W12" s="99">
        <v>5953</v>
      </c>
      <c r="X12" s="100">
        <v>0.48337329926255101</v>
      </c>
      <c r="Y12" s="101">
        <v>50.2</v>
      </c>
      <c r="Z12" s="101">
        <v>22.2</v>
      </c>
      <c r="AA12" s="100">
        <v>58.5</v>
      </c>
      <c r="AB12" s="100">
        <v>62.264505092567902</v>
      </c>
      <c r="AC12" s="100">
        <v>24.731835065121079</v>
      </c>
      <c r="AD12" s="100" t="s">
        <v>617</v>
      </c>
      <c r="AE12" s="101">
        <v>69</v>
      </c>
      <c r="AF12" s="101">
        <v>21.9</v>
      </c>
      <c r="AG12" s="101">
        <v>23</v>
      </c>
      <c r="AH12" s="100">
        <v>0.23</v>
      </c>
      <c r="AI12" s="99">
        <v>53</v>
      </c>
      <c r="AJ12" s="99">
        <v>72</v>
      </c>
      <c r="AK12" s="99">
        <v>200</v>
      </c>
      <c r="AL12" s="101">
        <v>1.9</v>
      </c>
      <c r="AM12" s="101">
        <v>1.24</v>
      </c>
      <c r="AN12" s="100">
        <v>130.84864328</v>
      </c>
      <c r="AO12" s="101">
        <v>1.6</v>
      </c>
      <c r="AP12" s="101">
        <v>34.799999999999997</v>
      </c>
      <c r="AQ12" s="100">
        <v>359</v>
      </c>
      <c r="AR12" s="100">
        <v>0.60264256548592876</v>
      </c>
      <c r="AS12" s="100">
        <v>60.790000915527301</v>
      </c>
      <c r="AT12" s="100">
        <v>74.400000000000006</v>
      </c>
      <c r="AU12" s="99">
        <v>1098111</v>
      </c>
      <c r="AV12" s="99">
        <v>66969</v>
      </c>
      <c r="AW12" s="99">
        <v>3651280</v>
      </c>
      <c r="AX12" s="99">
        <v>61000</v>
      </c>
      <c r="AY12" s="99">
        <v>3</v>
      </c>
      <c r="AZ12" s="99">
        <v>0</v>
      </c>
      <c r="BA12" s="99">
        <v>39.674999999999997</v>
      </c>
      <c r="BB12" s="99">
        <v>14.069389727000001</v>
      </c>
      <c r="BC12" s="99">
        <v>87</v>
      </c>
      <c r="BD12" s="101">
        <v>53.4</v>
      </c>
      <c r="BE12" s="101">
        <v>47.6</v>
      </c>
      <c r="BF12" s="101">
        <v>9.73</v>
      </c>
      <c r="BG12" s="101">
        <v>3.4</v>
      </c>
      <c r="BH12" s="100">
        <v>2.333333333333333</v>
      </c>
      <c r="BI12" s="100">
        <v>25.98</v>
      </c>
      <c r="BJ12" s="100">
        <v>-2.0308837890625</v>
      </c>
      <c r="BK12" s="99">
        <v>17</v>
      </c>
      <c r="BL12" s="99" t="s">
        <v>127</v>
      </c>
      <c r="BM12" s="99" t="s">
        <v>127</v>
      </c>
      <c r="BN12" s="101">
        <v>4.5</v>
      </c>
      <c r="BO12" s="99">
        <v>4</v>
      </c>
      <c r="BP12" s="101">
        <v>37.9</v>
      </c>
      <c r="BQ12" s="100">
        <v>11.4</v>
      </c>
      <c r="BR12" s="100">
        <v>64.707459578341698</v>
      </c>
      <c r="BS12" s="99">
        <v>23000</v>
      </c>
      <c r="BT12" s="101">
        <v>27.6049817</v>
      </c>
      <c r="BU12" s="101">
        <v>57.736357099999999</v>
      </c>
      <c r="BV12" s="101">
        <v>60</v>
      </c>
      <c r="BW12" s="101">
        <v>60</v>
      </c>
      <c r="BX12" s="101" t="s">
        <v>127</v>
      </c>
      <c r="BY12" s="101" t="s">
        <v>127</v>
      </c>
      <c r="BZ12" s="101">
        <v>28</v>
      </c>
      <c r="CA12" s="101">
        <v>1.461652</v>
      </c>
      <c r="CB12" s="101">
        <v>29.5</v>
      </c>
      <c r="CC12" s="99">
        <v>1762.1736401065773</v>
      </c>
      <c r="CD12" s="99">
        <v>10711067</v>
      </c>
      <c r="CE12" s="99">
        <v>10681797</v>
      </c>
      <c r="CF12" s="99">
        <v>27560</v>
      </c>
      <c r="CG12" s="99"/>
    </row>
    <row r="13" spans="1:85" x14ac:dyDescent="0.25">
      <c r="A13" s="3" t="str">
        <f>VLOOKUP(C13,Regions!B$3:H$35,7,FALSE)</f>
        <v>Caribbean</v>
      </c>
      <c r="B13" s="119" t="s">
        <v>40</v>
      </c>
      <c r="C13" s="102" t="s">
        <v>39</v>
      </c>
      <c r="D13" s="99">
        <v>3367.3309759578947</v>
      </c>
      <c r="E13" s="99">
        <v>0</v>
      </c>
      <c r="F13" s="99">
        <v>5913.4099999999989</v>
      </c>
      <c r="G13" s="99">
        <v>0</v>
      </c>
      <c r="H13" s="99">
        <v>51292.667154819996</v>
      </c>
      <c r="I13" s="99">
        <v>5963.8451865879997</v>
      </c>
      <c r="J13" s="99">
        <v>15793.587</v>
      </c>
      <c r="K13" s="99">
        <v>2860.78125</v>
      </c>
      <c r="L13" s="100">
        <v>6.25E-2</v>
      </c>
      <c r="M13" s="100">
        <v>-0.10911201392919366</v>
      </c>
      <c r="N13" s="99">
        <v>235533</v>
      </c>
      <c r="O13" s="99">
        <v>386313</v>
      </c>
      <c r="P13" s="101" t="s">
        <v>127</v>
      </c>
      <c r="Q13" s="100">
        <v>9.5335268586660998E-2</v>
      </c>
      <c r="R13" s="100">
        <v>2.44161629766773E-2</v>
      </c>
      <c r="S13" s="99">
        <v>0</v>
      </c>
      <c r="T13" s="99">
        <v>0</v>
      </c>
      <c r="U13" s="101">
        <v>36.1</v>
      </c>
      <c r="V13" s="99">
        <v>1005</v>
      </c>
      <c r="W13" s="99">
        <v>685</v>
      </c>
      <c r="X13" s="100">
        <v>0.71852960192058857</v>
      </c>
      <c r="Y13" s="101">
        <v>3.7</v>
      </c>
      <c r="Z13" s="101">
        <v>9.1</v>
      </c>
      <c r="AA13" s="100">
        <v>19.899999999999999</v>
      </c>
      <c r="AB13" s="100">
        <v>48.626510832631801</v>
      </c>
      <c r="AC13" s="100">
        <v>16.856993416532447</v>
      </c>
      <c r="AD13" s="100">
        <v>37.5</v>
      </c>
      <c r="AE13" s="101">
        <v>15.699999809265099</v>
      </c>
      <c r="AF13" s="101">
        <v>5.7</v>
      </c>
      <c r="AG13" s="101">
        <v>11.3</v>
      </c>
      <c r="AH13" s="100">
        <v>0.41100001335143999</v>
      </c>
      <c r="AI13" s="99">
        <v>92</v>
      </c>
      <c r="AJ13" s="99">
        <v>91</v>
      </c>
      <c r="AK13" s="99">
        <v>4.6999998092651403</v>
      </c>
      <c r="AL13" s="101">
        <v>1.6</v>
      </c>
      <c r="AM13" s="101">
        <v>3.23</v>
      </c>
      <c r="AN13" s="100">
        <v>476.17910904000001</v>
      </c>
      <c r="AO13" s="101">
        <v>2.8</v>
      </c>
      <c r="AP13" s="101">
        <v>27.8</v>
      </c>
      <c r="AQ13" s="100">
        <v>89</v>
      </c>
      <c r="AR13" s="100">
        <v>0.42996065846885578</v>
      </c>
      <c r="AS13" s="100">
        <v>45.459999084472699</v>
      </c>
      <c r="AT13" s="100" t="s">
        <v>127</v>
      </c>
      <c r="AU13" s="99">
        <v>91545</v>
      </c>
      <c r="AV13" s="99">
        <v>0</v>
      </c>
      <c r="AW13" s="99">
        <v>0</v>
      </c>
      <c r="AX13" s="99">
        <v>0</v>
      </c>
      <c r="AY13" s="99">
        <v>12</v>
      </c>
      <c r="AZ13" s="99">
        <v>0</v>
      </c>
      <c r="BA13" s="99">
        <v>60.558399999999999</v>
      </c>
      <c r="BB13" s="99">
        <v>22.488849936000001</v>
      </c>
      <c r="BC13" s="99">
        <v>118</v>
      </c>
      <c r="BD13" s="101">
        <v>8.1</v>
      </c>
      <c r="BE13" s="101">
        <v>29.9</v>
      </c>
      <c r="BF13" s="101">
        <v>4.96</v>
      </c>
      <c r="BG13" s="101">
        <v>7</v>
      </c>
      <c r="BH13" s="100">
        <v>3.6833333333333327</v>
      </c>
      <c r="BI13" s="100">
        <v>42.9</v>
      </c>
      <c r="BJ13" s="100">
        <v>0.137198761105537</v>
      </c>
      <c r="BK13" s="99">
        <v>41</v>
      </c>
      <c r="BL13" s="99">
        <v>4.2699999999999996</v>
      </c>
      <c r="BM13" s="99" t="s">
        <v>127</v>
      </c>
      <c r="BN13" s="101">
        <v>49.8</v>
      </c>
      <c r="BO13" s="99">
        <v>12</v>
      </c>
      <c r="BP13" s="101">
        <v>92.633439999999993</v>
      </c>
      <c r="BQ13" s="100">
        <v>40.5</v>
      </c>
      <c r="BR13" s="100">
        <v>102.920927513821</v>
      </c>
      <c r="BS13" s="99">
        <v>8300</v>
      </c>
      <c r="BT13" s="101">
        <v>81.784474799999998</v>
      </c>
      <c r="BU13" s="101">
        <v>93.843156500000006</v>
      </c>
      <c r="BV13" s="101">
        <v>88</v>
      </c>
      <c r="BW13" s="101">
        <v>80</v>
      </c>
      <c r="BX13" s="101">
        <v>94.851079999999996</v>
      </c>
      <c r="BY13" s="101" t="s">
        <v>127</v>
      </c>
      <c r="BZ13" s="101">
        <v>60.715029999999999</v>
      </c>
      <c r="CA13" s="101">
        <v>6.14</v>
      </c>
      <c r="CB13" s="101">
        <v>22.08221</v>
      </c>
      <c r="CC13" s="99">
        <v>9062.5160677083586</v>
      </c>
      <c r="CD13" s="99">
        <v>2725941</v>
      </c>
      <c r="CE13" s="99">
        <v>2773953</v>
      </c>
      <c r="CF13" s="99">
        <v>10830</v>
      </c>
      <c r="CG13" s="99"/>
    </row>
    <row r="14" spans="1:85" x14ac:dyDescent="0.25">
      <c r="A14" s="3" t="str">
        <f>VLOOKUP(C14,Regions!B$3:H$35,7,FALSE)</f>
        <v>Caribbean</v>
      </c>
      <c r="B14" s="119" t="s">
        <v>52</v>
      </c>
      <c r="C14" s="102" t="s">
        <v>51</v>
      </c>
      <c r="D14" s="99">
        <v>0</v>
      </c>
      <c r="E14" s="99">
        <v>0</v>
      </c>
      <c r="F14" s="99" t="s">
        <v>127</v>
      </c>
      <c r="G14" s="99">
        <v>0</v>
      </c>
      <c r="H14" s="99">
        <v>951.80447246879999</v>
      </c>
      <c r="I14" s="99">
        <v>300.56983341120002</v>
      </c>
      <c r="J14" s="99">
        <v>207.06899999999999</v>
      </c>
      <c r="K14" s="99">
        <v>0</v>
      </c>
      <c r="L14" s="100">
        <v>0</v>
      </c>
      <c r="M14" s="100">
        <v>0</v>
      </c>
      <c r="N14" s="100" t="s">
        <v>127</v>
      </c>
      <c r="O14" s="100" t="s">
        <v>127</v>
      </c>
      <c r="P14" s="101">
        <v>0.83330000000000004</v>
      </c>
      <c r="Q14" s="100">
        <v>2.96377915368455E-3</v>
      </c>
      <c r="R14" s="100">
        <v>7.3060073535629599E-3</v>
      </c>
      <c r="S14" s="99">
        <v>0</v>
      </c>
      <c r="T14" s="99">
        <v>0</v>
      </c>
      <c r="U14" s="101">
        <v>33.6</v>
      </c>
      <c r="V14" s="99">
        <v>18</v>
      </c>
      <c r="W14" s="99" t="s">
        <v>127</v>
      </c>
      <c r="X14" s="100">
        <v>0.751862282032841</v>
      </c>
      <c r="Y14" s="101" t="s">
        <v>127</v>
      </c>
      <c r="Z14" s="101" t="s">
        <v>127</v>
      </c>
      <c r="AA14" s="100">
        <v>21.8</v>
      </c>
      <c r="AB14" s="100" t="s">
        <v>617</v>
      </c>
      <c r="AC14" s="100">
        <v>5.963477389076739</v>
      </c>
      <c r="AD14" s="100" t="s">
        <v>617</v>
      </c>
      <c r="AE14" s="101">
        <v>10.5</v>
      </c>
      <c r="AF14" s="101" t="s">
        <v>127</v>
      </c>
      <c r="AG14" s="101">
        <v>10.4</v>
      </c>
      <c r="AH14" s="100" t="s">
        <v>127</v>
      </c>
      <c r="AI14" s="99">
        <v>93</v>
      </c>
      <c r="AJ14" s="99">
        <v>94</v>
      </c>
      <c r="AK14" s="99">
        <v>7.1999998092651403</v>
      </c>
      <c r="AL14" s="101" t="s">
        <v>127</v>
      </c>
      <c r="AM14" s="101">
        <v>9.6199999999999992</v>
      </c>
      <c r="AN14" s="100">
        <v>1151.6687693199999</v>
      </c>
      <c r="AO14" s="101">
        <v>2.1</v>
      </c>
      <c r="AP14" s="101">
        <v>50.8</v>
      </c>
      <c r="AQ14" s="100" t="s">
        <v>127</v>
      </c>
      <c r="AR14" s="100" t="s">
        <v>127</v>
      </c>
      <c r="AS14" s="100">
        <v>38</v>
      </c>
      <c r="AT14" s="100" t="s">
        <v>127</v>
      </c>
      <c r="AU14" s="99">
        <v>0</v>
      </c>
      <c r="AV14" s="99">
        <v>0</v>
      </c>
      <c r="AW14" s="99">
        <v>0</v>
      </c>
      <c r="AX14" s="99">
        <v>0</v>
      </c>
      <c r="AY14" s="99">
        <v>0</v>
      </c>
      <c r="AZ14" s="99">
        <v>0</v>
      </c>
      <c r="BA14" s="99" t="s">
        <v>617</v>
      </c>
      <c r="BB14" s="99" t="s">
        <v>127</v>
      </c>
      <c r="BC14" s="99">
        <v>115</v>
      </c>
      <c r="BD14" s="101">
        <v>6.2</v>
      </c>
      <c r="BE14" s="101" t="s">
        <v>127</v>
      </c>
      <c r="BF14" s="101">
        <v>2.86</v>
      </c>
      <c r="BG14" s="101" t="s">
        <v>127</v>
      </c>
      <c r="BH14" s="100">
        <v>3.4</v>
      </c>
      <c r="BI14" s="100" t="s">
        <v>127</v>
      </c>
      <c r="BJ14" s="100">
        <v>-8.1562295556068407E-2</v>
      </c>
      <c r="BK14" s="99" t="s">
        <v>127</v>
      </c>
      <c r="BL14" s="99" t="s">
        <v>127</v>
      </c>
      <c r="BM14" s="99" t="s">
        <v>127</v>
      </c>
      <c r="BN14" s="101">
        <v>68.3</v>
      </c>
      <c r="BO14" s="99" t="s">
        <v>127</v>
      </c>
      <c r="BP14" s="101">
        <v>90.875439999999998</v>
      </c>
      <c r="BQ14" s="100">
        <v>65.400000000000006</v>
      </c>
      <c r="BR14" s="100">
        <v>139.80908576539099</v>
      </c>
      <c r="BS14" s="99">
        <v>430</v>
      </c>
      <c r="BT14" s="101">
        <v>87.3</v>
      </c>
      <c r="BU14" s="101">
        <v>98.296609399999994</v>
      </c>
      <c r="BV14" s="101">
        <v>100</v>
      </c>
      <c r="BW14" s="101">
        <v>100</v>
      </c>
      <c r="BX14" s="101">
        <v>92.822299999999998</v>
      </c>
      <c r="BY14" s="101">
        <v>93.983649999999997</v>
      </c>
      <c r="BZ14" s="101" t="s">
        <v>127</v>
      </c>
      <c r="CA14" s="101">
        <v>3.31</v>
      </c>
      <c r="CB14" s="101">
        <v>13.798</v>
      </c>
      <c r="CC14" s="99">
        <v>24369.380110560051</v>
      </c>
      <c r="CD14" s="99">
        <v>55572</v>
      </c>
      <c r="CE14" s="99">
        <v>54979</v>
      </c>
      <c r="CF14" s="99">
        <v>260</v>
      </c>
      <c r="CG14" s="99"/>
    </row>
    <row r="15" spans="1:85" x14ac:dyDescent="0.25">
      <c r="A15" s="3" t="str">
        <f>VLOOKUP(C15,Regions!B$3:H$35,7,FALSE)</f>
        <v>Caribbean</v>
      </c>
      <c r="B15" s="119" t="s">
        <v>54</v>
      </c>
      <c r="C15" s="102" t="s">
        <v>53</v>
      </c>
      <c r="D15" s="99">
        <v>250.28197400421053</v>
      </c>
      <c r="E15" s="99">
        <v>0</v>
      </c>
      <c r="F15" s="99" t="s">
        <v>127</v>
      </c>
      <c r="G15" s="99">
        <v>0</v>
      </c>
      <c r="H15" s="99">
        <v>2486.9931994599997</v>
      </c>
      <c r="I15" s="99">
        <v>355.28474277999999</v>
      </c>
      <c r="J15" s="99">
        <v>306.81599999999997</v>
      </c>
      <c r="K15" s="99">
        <v>0</v>
      </c>
      <c r="L15" s="100">
        <v>3.125E-2</v>
      </c>
      <c r="M15" s="100">
        <v>-0.27522935779816515</v>
      </c>
      <c r="N15" s="99">
        <v>0</v>
      </c>
      <c r="O15" s="99">
        <v>12230</v>
      </c>
      <c r="P15" s="101" t="s">
        <v>127</v>
      </c>
      <c r="Q15" s="100">
        <v>5.8742145941300802E-3</v>
      </c>
      <c r="R15" s="100">
        <v>1.3686318504424999E-2</v>
      </c>
      <c r="S15" s="99">
        <v>0</v>
      </c>
      <c r="T15" s="99">
        <v>0</v>
      </c>
      <c r="U15" s="101">
        <v>21.6</v>
      </c>
      <c r="V15" s="99">
        <v>39</v>
      </c>
      <c r="W15" s="99">
        <v>50</v>
      </c>
      <c r="X15" s="100">
        <v>0.72905644949464998</v>
      </c>
      <c r="Y15" s="101">
        <v>0.8</v>
      </c>
      <c r="Z15" s="101">
        <v>0.9</v>
      </c>
      <c r="AA15" s="100">
        <v>28.8</v>
      </c>
      <c r="AB15" s="100">
        <v>47.32504061414965</v>
      </c>
      <c r="AC15" s="100">
        <v>2.1465591497811487</v>
      </c>
      <c r="AD15" s="100" t="s">
        <v>617</v>
      </c>
      <c r="AE15" s="101">
        <v>14.300000190734901</v>
      </c>
      <c r="AF15" s="101">
        <v>2.5</v>
      </c>
      <c r="AG15" s="101">
        <v>10.1</v>
      </c>
      <c r="AH15" s="100">
        <v>1.29</v>
      </c>
      <c r="AI15" s="99">
        <v>99</v>
      </c>
      <c r="AJ15" s="99">
        <v>100</v>
      </c>
      <c r="AK15" s="99">
        <v>9.1000003814697301</v>
      </c>
      <c r="AL15" s="101" t="s">
        <v>127</v>
      </c>
      <c r="AM15" s="101">
        <v>15.34</v>
      </c>
      <c r="AN15" s="100">
        <v>698.29563051000002</v>
      </c>
      <c r="AO15" s="101">
        <v>3.6</v>
      </c>
      <c r="AP15" s="101">
        <v>45.6</v>
      </c>
      <c r="AQ15" s="100">
        <v>48</v>
      </c>
      <c r="AR15" s="100" t="s">
        <v>127</v>
      </c>
      <c r="AS15" s="100">
        <v>42</v>
      </c>
      <c r="AT15" s="100" t="s">
        <v>127</v>
      </c>
      <c r="AU15" s="99">
        <v>0</v>
      </c>
      <c r="AV15" s="99">
        <v>0</v>
      </c>
      <c r="AW15" s="99">
        <v>0</v>
      </c>
      <c r="AX15" s="99">
        <v>0</v>
      </c>
      <c r="AY15" s="99">
        <v>1</v>
      </c>
      <c r="AZ15" s="99">
        <v>0</v>
      </c>
      <c r="BA15" s="99">
        <v>54.386200000000002</v>
      </c>
      <c r="BB15" s="99">
        <v>21.972823014999999</v>
      </c>
      <c r="BC15" s="99">
        <v>115</v>
      </c>
      <c r="BD15" s="101">
        <v>6.2</v>
      </c>
      <c r="BE15" s="101">
        <v>31.6</v>
      </c>
      <c r="BF15" s="101">
        <v>3.44</v>
      </c>
      <c r="BG15" s="101">
        <v>12.3</v>
      </c>
      <c r="BH15" s="100">
        <v>2.916666666666667</v>
      </c>
      <c r="BI15" s="100" t="s">
        <v>127</v>
      </c>
      <c r="BJ15" s="100">
        <v>-1.8691333010792701E-2</v>
      </c>
      <c r="BK15" s="99">
        <v>71</v>
      </c>
      <c r="BL15" s="99" t="s">
        <v>127</v>
      </c>
      <c r="BM15" s="99" t="s">
        <v>127</v>
      </c>
      <c r="BN15" s="101">
        <v>19.7</v>
      </c>
      <c r="BO15" s="99" t="s">
        <v>127</v>
      </c>
      <c r="BP15" s="101">
        <v>90.875439999999998</v>
      </c>
      <c r="BQ15" s="100">
        <v>51</v>
      </c>
      <c r="BR15" s="100">
        <v>102.588808156952</v>
      </c>
      <c r="BS15" s="99">
        <v>690</v>
      </c>
      <c r="BT15" s="101">
        <v>90.541643899999997</v>
      </c>
      <c r="BU15" s="101">
        <v>96.330101600000006</v>
      </c>
      <c r="BV15" s="101">
        <v>100</v>
      </c>
      <c r="BW15" s="101">
        <v>100</v>
      </c>
      <c r="BX15" s="101">
        <v>90.087469999999996</v>
      </c>
      <c r="BY15" s="101">
        <v>97.297110000000004</v>
      </c>
      <c r="BZ15" s="101">
        <v>45.893120000000003</v>
      </c>
      <c r="CA15" s="101">
        <v>4.75</v>
      </c>
      <c r="CB15" s="101">
        <v>14.21546</v>
      </c>
      <c r="CC15" s="99">
        <v>10990.72066688777</v>
      </c>
      <c r="CD15" s="99">
        <v>184999</v>
      </c>
      <c r="CE15" s="99">
        <v>184254</v>
      </c>
      <c r="CF15" s="99">
        <v>610</v>
      </c>
      <c r="CG15" s="99"/>
    </row>
    <row r="16" spans="1:85" x14ac:dyDescent="0.25">
      <c r="A16" s="3" t="str">
        <f>VLOOKUP(C16,Regions!B$3:H$35,7,FALSE)</f>
        <v>Caribbean</v>
      </c>
      <c r="B16" s="119" t="s">
        <v>56</v>
      </c>
      <c r="C16" s="102" t="s">
        <v>55</v>
      </c>
      <c r="D16" s="99">
        <v>12.673356154968422</v>
      </c>
      <c r="E16" s="99">
        <v>0</v>
      </c>
      <c r="F16" s="99" t="s">
        <v>127</v>
      </c>
      <c r="G16" s="99">
        <v>0</v>
      </c>
      <c r="H16" s="99">
        <v>1372.8304289462003</v>
      </c>
      <c r="I16" s="99">
        <v>192.88650927275</v>
      </c>
      <c r="J16" s="99">
        <v>109.92000000000002</v>
      </c>
      <c r="K16" s="99">
        <v>0</v>
      </c>
      <c r="L16" s="100">
        <v>3.125E-2</v>
      </c>
      <c r="M16" s="100">
        <v>0.32</v>
      </c>
      <c r="N16" s="100" t="s">
        <v>127</v>
      </c>
      <c r="O16" s="100" t="s">
        <v>127</v>
      </c>
      <c r="P16" s="101">
        <v>0</v>
      </c>
      <c r="Q16" s="100">
        <v>7.6019240020340703E-3</v>
      </c>
      <c r="R16" s="100">
        <v>2.2125471587153001E-2</v>
      </c>
      <c r="S16" s="99">
        <v>0</v>
      </c>
      <c r="T16" s="99">
        <v>0</v>
      </c>
      <c r="U16" s="101">
        <v>25.6</v>
      </c>
      <c r="V16" s="99">
        <v>28</v>
      </c>
      <c r="W16" s="99">
        <v>67</v>
      </c>
      <c r="X16" s="100">
        <v>0.72003538838277115</v>
      </c>
      <c r="Y16" s="101" t="s">
        <v>127</v>
      </c>
      <c r="Z16" s="101" t="s">
        <v>127</v>
      </c>
      <c r="AA16" s="100">
        <v>37.5</v>
      </c>
      <c r="AB16" s="100">
        <v>46.759445472340659</v>
      </c>
      <c r="AC16" s="100">
        <v>4.4617342557701019</v>
      </c>
      <c r="AD16" s="100" t="s">
        <v>617</v>
      </c>
      <c r="AE16" s="101">
        <v>18.299999237060501</v>
      </c>
      <c r="AF16" s="101" t="s">
        <v>127</v>
      </c>
      <c r="AG16" s="101">
        <v>10.6</v>
      </c>
      <c r="AH16" s="100">
        <v>0.95</v>
      </c>
      <c r="AI16" s="99">
        <v>99</v>
      </c>
      <c r="AJ16" s="99">
        <v>100</v>
      </c>
      <c r="AK16" s="99">
        <v>24</v>
      </c>
      <c r="AL16" s="101" t="s">
        <v>127</v>
      </c>
      <c r="AM16" s="101">
        <v>12.62</v>
      </c>
      <c r="AN16" s="100">
        <v>916.55274725000004</v>
      </c>
      <c r="AO16" s="101">
        <v>4.4000000000000004</v>
      </c>
      <c r="AP16" s="101">
        <v>49.2</v>
      </c>
      <c r="AQ16" s="100">
        <v>45</v>
      </c>
      <c r="AR16" s="100" t="s">
        <v>127</v>
      </c>
      <c r="AS16" s="100">
        <v>40</v>
      </c>
      <c r="AT16" s="100" t="s">
        <v>127</v>
      </c>
      <c r="AU16" s="99">
        <v>0</v>
      </c>
      <c r="AV16" s="99">
        <v>0</v>
      </c>
      <c r="AW16" s="99">
        <v>0</v>
      </c>
      <c r="AX16" s="99">
        <v>0</v>
      </c>
      <c r="AY16" s="99">
        <v>0</v>
      </c>
      <c r="AZ16" s="99">
        <v>0</v>
      </c>
      <c r="BA16" s="99">
        <v>51.724800000000002</v>
      </c>
      <c r="BB16" s="99">
        <v>29.327260562999999</v>
      </c>
      <c r="BC16" s="99">
        <v>121</v>
      </c>
      <c r="BD16" s="101">
        <v>6.2</v>
      </c>
      <c r="BE16" s="101">
        <v>30.2</v>
      </c>
      <c r="BF16" s="101">
        <v>3.4</v>
      </c>
      <c r="BG16" s="101">
        <v>4.8</v>
      </c>
      <c r="BH16" s="100" t="s">
        <v>127</v>
      </c>
      <c r="BI16" s="100" t="s">
        <v>127</v>
      </c>
      <c r="BJ16" s="100">
        <v>0.120847523212433</v>
      </c>
      <c r="BK16" s="99">
        <v>67</v>
      </c>
      <c r="BL16" s="99" t="s">
        <v>127</v>
      </c>
      <c r="BM16" s="99" t="s">
        <v>127</v>
      </c>
      <c r="BN16" s="101">
        <v>15.4</v>
      </c>
      <c r="BO16" s="99" t="s">
        <v>127</v>
      </c>
      <c r="BP16" s="101">
        <v>75.905749999999998</v>
      </c>
      <c r="BQ16" s="100">
        <v>56.48</v>
      </c>
      <c r="BR16" s="100">
        <v>105.162245933566</v>
      </c>
      <c r="BS16" s="99">
        <v>410</v>
      </c>
      <c r="BT16" s="101">
        <v>76.099999999999994</v>
      </c>
      <c r="BU16" s="101">
        <v>95.060069100000007</v>
      </c>
      <c r="BV16" s="101">
        <v>100</v>
      </c>
      <c r="BW16" s="101">
        <v>100</v>
      </c>
      <c r="BX16" s="101">
        <v>68.599999999999994</v>
      </c>
      <c r="BY16" s="101">
        <v>93.401730000000001</v>
      </c>
      <c r="BZ16" s="101" t="s">
        <v>127</v>
      </c>
      <c r="CA16" s="101">
        <v>5.1785724009389904</v>
      </c>
      <c r="CB16" s="101">
        <v>15.685750000000001</v>
      </c>
      <c r="CC16" s="99">
        <v>11028.465416208544</v>
      </c>
      <c r="CD16" s="99">
        <v>109462</v>
      </c>
      <c r="CE16" s="99">
        <v>108680</v>
      </c>
      <c r="CF16" s="99">
        <v>390</v>
      </c>
      <c r="CG16" s="99"/>
    </row>
    <row r="17" spans="1:85" x14ac:dyDescent="0.25">
      <c r="A17" s="3" t="str">
        <f>VLOOKUP(C17,Regions!B$3:H$35,7,FALSE)</f>
        <v>Caribbean</v>
      </c>
      <c r="B17" s="119" t="s">
        <v>60</v>
      </c>
      <c r="C17" s="102" t="s">
        <v>59</v>
      </c>
      <c r="D17" s="99">
        <v>1887.4907379936842</v>
      </c>
      <c r="E17" s="99">
        <v>0.3334759712210526</v>
      </c>
      <c r="F17" s="99">
        <v>198.38900000000001</v>
      </c>
      <c r="G17" s="99">
        <v>0</v>
      </c>
      <c r="H17" s="99">
        <v>2918.7421946996001</v>
      </c>
      <c r="I17" s="99">
        <v>1.6782360792150001E-2</v>
      </c>
      <c r="J17" s="99">
        <v>2148</v>
      </c>
      <c r="K17" s="99">
        <v>0</v>
      </c>
      <c r="L17" s="100">
        <v>3.125E-2</v>
      </c>
      <c r="M17" s="100">
        <v>-0.10343165766514316</v>
      </c>
      <c r="N17" s="99">
        <v>7454</v>
      </c>
      <c r="O17" s="99">
        <v>67541</v>
      </c>
      <c r="P17" s="101">
        <v>0.43490000000000001</v>
      </c>
      <c r="Q17" s="100">
        <v>4.5350334392631801E-2</v>
      </c>
      <c r="R17" s="100">
        <v>7.8716584343786304E-3</v>
      </c>
      <c r="S17" s="99">
        <v>0</v>
      </c>
      <c r="T17" s="99">
        <v>0</v>
      </c>
      <c r="U17" s="101">
        <v>25.9</v>
      </c>
      <c r="V17" s="99">
        <v>351</v>
      </c>
      <c r="W17" s="99">
        <v>125</v>
      </c>
      <c r="X17" s="100">
        <v>0.77189381924064582</v>
      </c>
      <c r="Y17" s="101">
        <v>1.7</v>
      </c>
      <c r="Z17" s="101">
        <v>0.5</v>
      </c>
      <c r="AA17" s="100">
        <v>17</v>
      </c>
      <c r="AB17" s="100">
        <v>43.249488653478736</v>
      </c>
      <c r="AC17" s="100">
        <v>0.45367159503612403</v>
      </c>
      <c r="AD17" s="100">
        <v>15.6000003814697</v>
      </c>
      <c r="AE17" s="101">
        <v>20.399999618530298</v>
      </c>
      <c r="AF17" s="101" t="s">
        <v>127</v>
      </c>
      <c r="AG17" s="101">
        <v>11.9</v>
      </c>
      <c r="AH17" s="100">
        <v>1.17499995231628</v>
      </c>
      <c r="AI17" s="99">
        <v>96</v>
      </c>
      <c r="AJ17" s="99">
        <v>96</v>
      </c>
      <c r="AK17" s="99">
        <v>22</v>
      </c>
      <c r="AL17" s="101">
        <v>1.7</v>
      </c>
      <c r="AM17" s="101">
        <v>2.38</v>
      </c>
      <c r="AN17" s="100">
        <v>1815.6549045700001</v>
      </c>
      <c r="AO17" s="101">
        <v>2.9</v>
      </c>
      <c r="AP17" s="101">
        <v>39.6</v>
      </c>
      <c r="AQ17" s="100">
        <v>63</v>
      </c>
      <c r="AR17" s="100">
        <v>0.3714360934842641</v>
      </c>
      <c r="AS17" s="100">
        <v>39</v>
      </c>
      <c r="AT17" s="100" t="s">
        <v>127</v>
      </c>
      <c r="AU17" s="99">
        <v>0</v>
      </c>
      <c r="AV17" s="99">
        <v>0</v>
      </c>
      <c r="AW17" s="99">
        <v>0</v>
      </c>
      <c r="AX17" s="99">
        <v>0</v>
      </c>
      <c r="AY17" s="99">
        <v>114</v>
      </c>
      <c r="AZ17" s="99">
        <v>0</v>
      </c>
      <c r="BA17" s="99">
        <v>32.1586</v>
      </c>
      <c r="BB17" s="99">
        <v>35.163576831</v>
      </c>
      <c r="BC17" s="99">
        <v>124</v>
      </c>
      <c r="BD17" s="101">
        <v>7.4</v>
      </c>
      <c r="BE17" s="101">
        <v>29.7</v>
      </c>
      <c r="BF17" s="101">
        <v>4.04</v>
      </c>
      <c r="BG17" s="101">
        <v>16.5</v>
      </c>
      <c r="BH17" s="100">
        <v>3.2333333333333329</v>
      </c>
      <c r="BI17" s="100">
        <v>22.42</v>
      </c>
      <c r="BJ17" s="100">
        <v>0.287058144807816</v>
      </c>
      <c r="BK17" s="99">
        <v>39</v>
      </c>
      <c r="BL17" s="99" t="s">
        <v>127</v>
      </c>
      <c r="BM17" s="99" t="s">
        <v>127</v>
      </c>
      <c r="BN17" s="101">
        <v>67.7</v>
      </c>
      <c r="BO17" s="99">
        <v>9</v>
      </c>
      <c r="BP17" s="101">
        <v>99.827799999999996</v>
      </c>
      <c r="BQ17" s="100">
        <v>65.099999999999994</v>
      </c>
      <c r="BR17" s="100">
        <v>147.33777948052199</v>
      </c>
      <c r="BS17" s="99">
        <v>8900</v>
      </c>
      <c r="BT17" s="101">
        <v>91.515908899999999</v>
      </c>
      <c r="BU17" s="101">
        <v>95.142634200000003</v>
      </c>
      <c r="BV17" s="101">
        <v>100</v>
      </c>
      <c r="BW17" s="101">
        <v>100</v>
      </c>
      <c r="BX17" s="101" t="s">
        <v>127</v>
      </c>
      <c r="BY17" s="101" t="s">
        <v>127</v>
      </c>
      <c r="BZ17" s="101" t="s">
        <v>127</v>
      </c>
      <c r="CA17" s="101">
        <v>2.87</v>
      </c>
      <c r="CB17" s="101" t="s">
        <v>127</v>
      </c>
      <c r="CC17" s="99">
        <v>32596.514888699076</v>
      </c>
      <c r="CD17" s="99">
        <v>1360088</v>
      </c>
      <c r="CE17" s="99">
        <v>1353472</v>
      </c>
      <c r="CF17" s="99">
        <v>5130</v>
      </c>
      <c r="CG17" s="99"/>
    </row>
    <row r="18" spans="1:85" x14ac:dyDescent="0.25">
      <c r="A18" s="3" t="str">
        <f>VLOOKUP(C18,Regions!B$3:H$35,7,FALSE)</f>
        <v>Central America</v>
      </c>
      <c r="B18" s="119" t="s">
        <v>9</v>
      </c>
      <c r="C18" s="102" t="s">
        <v>8</v>
      </c>
      <c r="D18" s="99">
        <v>307.61849235368419</v>
      </c>
      <c r="E18" s="99">
        <v>0</v>
      </c>
      <c r="F18" s="99">
        <v>5856.2685000000001</v>
      </c>
      <c r="G18" s="99">
        <v>0.104</v>
      </c>
      <c r="H18" s="99">
        <v>3838.0136829420007</v>
      </c>
      <c r="I18" s="99">
        <v>472.48844382000004</v>
      </c>
      <c r="J18" s="99">
        <v>4723.5309999999999</v>
      </c>
      <c r="K18" s="99">
        <v>0</v>
      </c>
      <c r="L18" s="100">
        <v>0</v>
      </c>
      <c r="M18" s="100">
        <v>-0.61812581101677155</v>
      </c>
      <c r="N18" s="99">
        <v>639</v>
      </c>
      <c r="O18" s="99">
        <v>36479</v>
      </c>
      <c r="P18" s="101" t="s">
        <v>127</v>
      </c>
      <c r="Q18" s="100">
        <v>1.2679158023873901E-2</v>
      </c>
      <c r="R18" s="100">
        <v>5.21160156213728E-3</v>
      </c>
      <c r="S18" s="99">
        <v>0</v>
      </c>
      <c r="T18" s="99">
        <v>0</v>
      </c>
      <c r="U18" s="101">
        <v>34.4</v>
      </c>
      <c r="V18" s="99">
        <v>121</v>
      </c>
      <c r="W18" s="99">
        <v>54</v>
      </c>
      <c r="X18" s="100">
        <v>0.71498223481171574</v>
      </c>
      <c r="Y18" s="101">
        <v>7.4</v>
      </c>
      <c r="Z18" s="101">
        <v>6.4</v>
      </c>
      <c r="AA18" s="100">
        <v>41.3</v>
      </c>
      <c r="AB18" s="100">
        <v>56.780922043069403</v>
      </c>
      <c r="AC18" s="100">
        <v>4.8068108075882989</v>
      </c>
      <c r="AD18" s="100" t="s">
        <v>617</v>
      </c>
      <c r="AE18" s="101">
        <v>16.5</v>
      </c>
      <c r="AF18" s="101">
        <v>19.3</v>
      </c>
      <c r="AG18" s="101">
        <v>11.1</v>
      </c>
      <c r="AH18" s="100">
        <v>0.82800000905990601</v>
      </c>
      <c r="AI18" s="99">
        <v>95</v>
      </c>
      <c r="AJ18" s="99">
        <v>94</v>
      </c>
      <c r="AK18" s="99">
        <v>37</v>
      </c>
      <c r="AL18" s="101">
        <v>1.2</v>
      </c>
      <c r="AM18" s="101">
        <v>1378.53</v>
      </c>
      <c r="AN18" s="100">
        <v>488.73545494000001</v>
      </c>
      <c r="AO18" s="101">
        <v>3.9</v>
      </c>
      <c r="AP18" s="101">
        <v>23</v>
      </c>
      <c r="AQ18" s="100">
        <v>28</v>
      </c>
      <c r="AR18" s="100">
        <v>0.42574967472635117</v>
      </c>
      <c r="AS18" s="100">
        <v>36.200000000000003</v>
      </c>
      <c r="AT18" s="100">
        <v>10.8</v>
      </c>
      <c r="AU18" s="99">
        <v>0</v>
      </c>
      <c r="AV18" s="99">
        <v>20000</v>
      </c>
      <c r="AW18" s="99">
        <v>0</v>
      </c>
      <c r="AX18" s="99">
        <v>0</v>
      </c>
      <c r="AY18" s="99">
        <v>35</v>
      </c>
      <c r="AZ18" s="99">
        <v>0</v>
      </c>
      <c r="BA18" s="99">
        <v>66.673000000000002</v>
      </c>
      <c r="BB18" s="99">
        <v>27.6250502789999</v>
      </c>
      <c r="BC18" s="99">
        <v>124</v>
      </c>
      <c r="BD18" s="101">
        <v>6.2</v>
      </c>
      <c r="BE18" s="101">
        <v>26.8</v>
      </c>
      <c r="BF18" s="101">
        <v>3.03</v>
      </c>
      <c r="BG18" s="101">
        <v>27.9</v>
      </c>
      <c r="BH18" s="100" t="s">
        <v>127</v>
      </c>
      <c r="BI18" s="100">
        <v>36.4</v>
      </c>
      <c r="BJ18" s="100">
        <v>-0.67483949661254905</v>
      </c>
      <c r="BK18" s="99" t="s">
        <v>127</v>
      </c>
      <c r="BL18" s="99">
        <v>28.19</v>
      </c>
      <c r="BM18" s="99" t="s">
        <v>127</v>
      </c>
      <c r="BN18" s="101">
        <v>8.8000000000000007</v>
      </c>
      <c r="BO18" s="99" t="s">
        <v>127</v>
      </c>
      <c r="BP18" s="101">
        <v>100</v>
      </c>
      <c r="BQ18" s="100">
        <v>38.700000000000003</v>
      </c>
      <c r="BR18" s="100">
        <v>50.712566002860903</v>
      </c>
      <c r="BS18" s="99">
        <v>6000</v>
      </c>
      <c r="BT18" s="101">
        <v>90.539646399999995</v>
      </c>
      <c r="BU18" s="101">
        <v>99.504312499999997</v>
      </c>
      <c r="BV18" s="101">
        <v>64</v>
      </c>
      <c r="BW18" s="101">
        <v>21</v>
      </c>
      <c r="BX18" s="101">
        <v>94.671440000000004</v>
      </c>
      <c r="BY18" s="101">
        <v>64.17998</v>
      </c>
      <c r="BZ18" s="101">
        <v>43.8</v>
      </c>
      <c r="CA18" s="101">
        <v>6.39</v>
      </c>
      <c r="CB18" s="101">
        <v>22.394659999999998</v>
      </c>
      <c r="CC18" s="99">
        <v>8526.9275109775772</v>
      </c>
      <c r="CD18" s="99">
        <v>359287</v>
      </c>
      <c r="CE18" s="99">
        <v>357547</v>
      </c>
      <c r="CF18" s="99">
        <v>22810</v>
      </c>
      <c r="CG18" s="99"/>
    </row>
    <row r="19" spans="1:85" x14ac:dyDescent="0.25">
      <c r="A19" s="3" t="str">
        <f>VLOOKUP(C19,Regions!B$3:H$35,7,FALSE)</f>
        <v>Central America</v>
      </c>
      <c r="B19" s="119" t="s">
        <v>18</v>
      </c>
      <c r="C19" s="102" t="s">
        <v>17</v>
      </c>
      <c r="D19" s="99">
        <v>9742.7750558947355</v>
      </c>
      <c r="E19" s="99">
        <v>9702.0602722105268</v>
      </c>
      <c r="F19" s="99">
        <v>10937.747000000001</v>
      </c>
      <c r="G19" s="99">
        <v>282.08600000000001</v>
      </c>
      <c r="H19" s="99">
        <v>2302.4094721307997</v>
      </c>
      <c r="I19" s="99">
        <v>0</v>
      </c>
      <c r="J19" s="99">
        <v>1920.8980000000001</v>
      </c>
      <c r="K19" s="99">
        <v>0</v>
      </c>
      <c r="L19" s="100">
        <v>9.375E-2</v>
      </c>
      <c r="M19" s="100">
        <v>0.29953198127925112</v>
      </c>
      <c r="N19" s="99">
        <v>193584</v>
      </c>
      <c r="O19" s="99">
        <v>1475473</v>
      </c>
      <c r="P19" s="101">
        <v>1.177</v>
      </c>
      <c r="Q19" s="100">
        <v>1.58605973479061E-2</v>
      </c>
      <c r="R19" s="100">
        <v>4.90993320708389E-3</v>
      </c>
      <c r="S19" s="99">
        <v>0</v>
      </c>
      <c r="T19" s="99">
        <v>0</v>
      </c>
      <c r="U19" s="101">
        <v>10</v>
      </c>
      <c r="V19" s="99">
        <v>477</v>
      </c>
      <c r="W19" s="99">
        <v>64</v>
      </c>
      <c r="X19" s="100">
        <v>0.76574690470012075</v>
      </c>
      <c r="Y19" s="101" t="s">
        <v>127</v>
      </c>
      <c r="Z19" s="101" t="s">
        <v>127</v>
      </c>
      <c r="AA19" s="100">
        <v>21.7</v>
      </c>
      <c r="AB19" s="100">
        <v>45.369351870721253</v>
      </c>
      <c r="AC19" s="100">
        <v>1.0823014200592502</v>
      </c>
      <c r="AD19" s="100">
        <v>20.700000762939499</v>
      </c>
      <c r="AE19" s="101">
        <v>9.6999998092651403</v>
      </c>
      <c r="AF19" s="101">
        <v>5.6</v>
      </c>
      <c r="AG19" s="101">
        <v>7.3</v>
      </c>
      <c r="AH19" s="100">
        <v>1.1130000352859499</v>
      </c>
      <c r="AI19" s="99">
        <v>95</v>
      </c>
      <c r="AJ19" s="99">
        <v>92</v>
      </c>
      <c r="AK19" s="99">
        <v>11</v>
      </c>
      <c r="AL19" s="101">
        <v>0.3</v>
      </c>
      <c r="AM19" s="101">
        <v>352.25</v>
      </c>
      <c r="AN19" s="100">
        <v>1389.33691785</v>
      </c>
      <c r="AO19" s="101">
        <v>6.8</v>
      </c>
      <c r="AP19" s="101">
        <v>24.9</v>
      </c>
      <c r="AQ19" s="100">
        <v>25</v>
      </c>
      <c r="AR19" s="100">
        <v>0.34923858068367175</v>
      </c>
      <c r="AS19" s="100">
        <v>49.180000305175803</v>
      </c>
      <c r="AT19" s="100">
        <v>5.5</v>
      </c>
      <c r="AU19" s="99">
        <v>0</v>
      </c>
      <c r="AV19" s="99">
        <v>28116</v>
      </c>
      <c r="AW19" s="99">
        <v>0</v>
      </c>
      <c r="AX19" s="99">
        <v>0</v>
      </c>
      <c r="AY19" s="99">
        <v>3616</v>
      </c>
      <c r="AZ19" s="99">
        <v>0</v>
      </c>
      <c r="BA19" s="99">
        <v>57.038800000000002</v>
      </c>
      <c r="BB19" s="99">
        <v>15.194126172000001</v>
      </c>
      <c r="BC19" s="99">
        <v>121</v>
      </c>
      <c r="BD19" s="101">
        <v>4.9000000000000004</v>
      </c>
      <c r="BE19" s="101">
        <v>26.1</v>
      </c>
      <c r="BF19" s="101">
        <v>3.24</v>
      </c>
      <c r="BG19" s="101">
        <v>7.6</v>
      </c>
      <c r="BH19" s="100">
        <v>4.4166666666666661</v>
      </c>
      <c r="BI19" s="100">
        <v>47.74</v>
      </c>
      <c r="BJ19" s="100">
        <v>0.39949139952659601</v>
      </c>
      <c r="BK19" s="99">
        <v>55</v>
      </c>
      <c r="BL19" s="99">
        <v>15.03</v>
      </c>
      <c r="BM19" s="99">
        <v>18.2</v>
      </c>
      <c r="BN19" s="101">
        <v>21.4</v>
      </c>
      <c r="BO19" s="99">
        <v>6</v>
      </c>
      <c r="BP19" s="101">
        <v>99.5</v>
      </c>
      <c r="BQ19" s="100">
        <v>49.41</v>
      </c>
      <c r="BR19" s="100">
        <v>143.82837949635001</v>
      </c>
      <c r="BS19" s="99">
        <v>23000</v>
      </c>
      <c r="BT19" s="101">
        <v>94.522395299999999</v>
      </c>
      <c r="BU19" s="101">
        <v>97.780635500000002</v>
      </c>
      <c r="BV19" s="101">
        <v>75</v>
      </c>
      <c r="BW19" s="101">
        <v>53</v>
      </c>
      <c r="BX19" s="101">
        <v>90.3673</v>
      </c>
      <c r="BY19" s="101">
        <v>66.97381</v>
      </c>
      <c r="BZ19" s="101">
        <v>54.667319999999997</v>
      </c>
      <c r="CA19" s="101">
        <v>7.0715088438147502</v>
      </c>
      <c r="CB19" s="101">
        <v>13.22687</v>
      </c>
      <c r="CC19" s="99">
        <v>15377.229568896184</v>
      </c>
      <c r="CD19" s="99">
        <v>4807850</v>
      </c>
      <c r="CE19" s="99">
        <v>4778659</v>
      </c>
      <c r="CF19" s="99">
        <v>51060</v>
      </c>
      <c r="CG19" s="99"/>
    </row>
    <row r="20" spans="1:85" x14ac:dyDescent="0.25">
      <c r="A20" s="3" t="str">
        <f>VLOOKUP(C20,Regions!B$3:H$35,7,FALSE)</f>
        <v>Central America</v>
      </c>
      <c r="B20" s="119" t="s">
        <v>28</v>
      </c>
      <c r="C20" s="102" t="s">
        <v>27</v>
      </c>
      <c r="D20" s="99">
        <v>11723.797996315789</v>
      </c>
      <c r="E20" s="99">
        <v>4938.5811359368417</v>
      </c>
      <c r="F20" s="99">
        <v>10776.512000000001</v>
      </c>
      <c r="G20" s="99">
        <v>214.078</v>
      </c>
      <c r="H20" s="99">
        <v>36552.951113499999</v>
      </c>
      <c r="I20" s="99">
        <v>869.42780487499999</v>
      </c>
      <c r="J20" s="99">
        <v>1798.94</v>
      </c>
      <c r="K20" s="99">
        <v>28125</v>
      </c>
      <c r="L20" s="100">
        <v>0.15625</v>
      </c>
      <c r="M20" s="100">
        <v>-1.1883289124668437</v>
      </c>
      <c r="N20" s="99">
        <v>409643</v>
      </c>
      <c r="O20" s="99">
        <v>1534299</v>
      </c>
      <c r="P20" s="101" t="s">
        <v>127</v>
      </c>
      <c r="Q20" s="100">
        <v>0.62306907343745199</v>
      </c>
      <c r="R20" s="100">
        <v>0.67490626944474197</v>
      </c>
      <c r="S20" s="99">
        <v>0</v>
      </c>
      <c r="T20" s="99">
        <v>4</v>
      </c>
      <c r="U20" s="101">
        <v>64.2</v>
      </c>
      <c r="V20" s="99">
        <v>3921</v>
      </c>
      <c r="W20" s="99">
        <v>11715</v>
      </c>
      <c r="X20" s="100">
        <v>0.66578428849696392</v>
      </c>
      <c r="Y20" s="101" t="s">
        <v>127</v>
      </c>
      <c r="Z20" s="101" t="s">
        <v>127</v>
      </c>
      <c r="AA20" s="100">
        <v>31.8</v>
      </c>
      <c r="AB20" s="100">
        <v>54.321951052405282</v>
      </c>
      <c r="AC20" s="100">
        <v>16.57714725847676</v>
      </c>
      <c r="AD20" s="100">
        <v>37.599998474121101</v>
      </c>
      <c r="AE20" s="101">
        <v>16.799999237060501</v>
      </c>
      <c r="AF20" s="101">
        <v>14</v>
      </c>
      <c r="AG20" s="101">
        <v>8.6999999999999993</v>
      </c>
      <c r="AH20" s="100">
        <v>1.5959999561309799</v>
      </c>
      <c r="AI20" s="99">
        <v>94</v>
      </c>
      <c r="AJ20" s="99">
        <v>91</v>
      </c>
      <c r="AK20" s="99">
        <v>41</v>
      </c>
      <c r="AL20" s="101">
        <v>0.5</v>
      </c>
      <c r="AM20" s="101">
        <v>792.81</v>
      </c>
      <c r="AN20" s="100">
        <v>564.88546102999999</v>
      </c>
      <c r="AO20" s="101">
        <v>4.5</v>
      </c>
      <c r="AP20" s="101">
        <v>28.9</v>
      </c>
      <c r="AQ20" s="100">
        <v>54</v>
      </c>
      <c r="AR20" s="100">
        <v>0.42689913057133366</v>
      </c>
      <c r="AS20" s="100">
        <v>43.509998321533203</v>
      </c>
      <c r="AT20" s="100" t="s">
        <v>127</v>
      </c>
      <c r="AU20" s="99">
        <v>12783</v>
      </c>
      <c r="AV20" s="99">
        <v>520000</v>
      </c>
      <c r="AW20" s="99">
        <v>0</v>
      </c>
      <c r="AX20" s="99">
        <v>289000</v>
      </c>
      <c r="AY20" s="99">
        <v>48</v>
      </c>
      <c r="AZ20" s="99">
        <v>0</v>
      </c>
      <c r="BA20" s="99">
        <v>65.555400000000006</v>
      </c>
      <c r="BB20" s="99">
        <v>83.736155647999993</v>
      </c>
      <c r="BC20" s="99">
        <v>114</v>
      </c>
      <c r="BD20" s="101">
        <v>12.4</v>
      </c>
      <c r="BE20" s="101">
        <v>28.3</v>
      </c>
      <c r="BF20" s="101">
        <v>4.28</v>
      </c>
      <c r="BG20" s="101">
        <v>3</v>
      </c>
      <c r="BH20" s="100">
        <v>2.9333333333333331</v>
      </c>
      <c r="BI20" s="100">
        <v>23.51</v>
      </c>
      <c r="BJ20" s="100">
        <v>-2.1864464506506899E-2</v>
      </c>
      <c r="BK20" s="99">
        <v>39</v>
      </c>
      <c r="BL20" s="99">
        <v>5.48</v>
      </c>
      <c r="BM20" s="99">
        <v>50.4</v>
      </c>
      <c r="BN20" s="101">
        <v>65.2</v>
      </c>
      <c r="BO20" s="99">
        <v>17</v>
      </c>
      <c r="BP20" s="101">
        <v>93.7</v>
      </c>
      <c r="BQ20" s="100">
        <v>29.7</v>
      </c>
      <c r="BR20" s="100">
        <v>144.02567643605201</v>
      </c>
      <c r="BS20" s="99">
        <v>11000</v>
      </c>
      <c r="BT20" s="101">
        <v>74.992242500000003</v>
      </c>
      <c r="BU20" s="101">
        <v>93.847496500000005</v>
      </c>
      <c r="BV20" s="101">
        <v>100</v>
      </c>
      <c r="BW20" s="101">
        <v>67</v>
      </c>
      <c r="BX20" s="101">
        <v>82.639920000000004</v>
      </c>
      <c r="BY20" s="101">
        <v>77.594300000000004</v>
      </c>
      <c r="BZ20" s="101">
        <v>41.037970000000001</v>
      </c>
      <c r="CA20" s="101">
        <v>3.15</v>
      </c>
      <c r="CB20" s="101">
        <v>24.47664</v>
      </c>
      <c r="CC20" s="99">
        <v>8602.0664930947078</v>
      </c>
      <c r="CD20" s="99">
        <v>6126583</v>
      </c>
      <c r="CE20" s="99">
        <v>6112501</v>
      </c>
      <c r="CF20" s="99">
        <v>20720</v>
      </c>
      <c r="CG20" s="99"/>
    </row>
    <row r="21" spans="1:85" x14ac:dyDescent="0.25">
      <c r="A21" s="3" t="str">
        <f>VLOOKUP(C21,Regions!B$3:H$35,7,FALSE)</f>
        <v>Central America</v>
      </c>
      <c r="B21" s="119" t="s">
        <v>32</v>
      </c>
      <c r="C21" s="102" t="s">
        <v>31</v>
      </c>
      <c r="D21" s="99">
        <v>33534.329890315785</v>
      </c>
      <c r="E21" s="99">
        <v>15990.579285726315</v>
      </c>
      <c r="F21" s="99">
        <v>75890.391000000003</v>
      </c>
      <c r="G21" s="99">
        <v>170.81800000000001</v>
      </c>
      <c r="H21" s="99">
        <v>108765.45019424001</v>
      </c>
      <c r="I21" s="99">
        <v>8268.7230361871498</v>
      </c>
      <c r="J21" s="99">
        <v>2041.355</v>
      </c>
      <c r="K21" s="99">
        <v>132908.78125</v>
      </c>
      <c r="L21" s="100">
        <v>0.1875</v>
      </c>
      <c r="M21" s="100">
        <v>-1.0176916596461669</v>
      </c>
      <c r="N21" s="99">
        <v>1630041</v>
      </c>
      <c r="O21" s="99">
        <v>4214242</v>
      </c>
      <c r="P21" s="101" t="s">
        <v>127</v>
      </c>
      <c r="Q21" s="100">
        <v>0.56877459339122405</v>
      </c>
      <c r="R21" s="100">
        <v>0.33695564753291402</v>
      </c>
      <c r="S21" s="99">
        <v>0</v>
      </c>
      <c r="T21" s="99">
        <v>0</v>
      </c>
      <c r="U21" s="101">
        <v>31.2</v>
      </c>
      <c r="V21" s="99">
        <v>4998</v>
      </c>
      <c r="W21" s="99">
        <v>9239</v>
      </c>
      <c r="X21" s="100">
        <v>0.62720878788975842</v>
      </c>
      <c r="Y21" s="101" t="s">
        <v>127</v>
      </c>
      <c r="Z21" s="101" t="s">
        <v>127</v>
      </c>
      <c r="AA21" s="100">
        <v>59.29</v>
      </c>
      <c r="AB21" s="100">
        <v>70.850671933593731</v>
      </c>
      <c r="AC21" s="100">
        <v>10.326149771153792</v>
      </c>
      <c r="AD21" s="100">
        <v>44.5</v>
      </c>
      <c r="AE21" s="101">
        <v>29.100000381469702</v>
      </c>
      <c r="AF21" s="101">
        <v>46.5</v>
      </c>
      <c r="AG21" s="101">
        <v>11.4</v>
      </c>
      <c r="AH21" s="100">
        <v>0.93199998140335105</v>
      </c>
      <c r="AI21" s="99">
        <v>67</v>
      </c>
      <c r="AJ21" s="99">
        <v>74</v>
      </c>
      <c r="AK21" s="99">
        <v>57</v>
      </c>
      <c r="AL21" s="101">
        <v>0.5</v>
      </c>
      <c r="AM21" s="101">
        <v>111.99</v>
      </c>
      <c r="AN21" s="100">
        <v>472.85084974</v>
      </c>
      <c r="AO21" s="101">
        <v>2.2999999999999998</v>
      </c>
      <c r="AP21" s="101">
        <v>52.2</v>
      </c>
      <c r="AQ21" s="100">
        <v>88</v>
      </c>
      <c r="AR21" s="100">
        <v>0.53319243792131799</v>
      </c>
      <c r="AS21" s="100">
        <v>52.349998474121101</v>
      </c>
      <c r="AT21" s="100">
        <v>34.5</v>
      </c>
      <c r="AU21" s="99">
        <v>1382924</v>
      </c>
      <c r="AV21" s="99">
        <v>57957</v>
      </c>
      <c r="AW21" s="99">
        <v>0</v>
      </c>
      <c r="AX21" s="99">
        <v>251000</v>
      </c>
      <c r="AY21" s="99">
        <v>226</v>
      </c>
      <c r="AZ21" s="99">
        <v>0</v>
      </c>
      <c r="BA21" s="99">
        <v>81.403999999999996</v>
      </c>
      <c r="BB21" s="99">
        <v>48.769911518000001</v>
      </c>
      <c r="BC21" s="99">
        <v>116</v>
      </c>
      <c r="BD21" s="101">
        <v>15.6</v>
      </c>
      <c r="BE21" s="101">
        <v>30.4</v>
      </c>
      <c r="BF21" s="101">
        <v>7.11</v>
      </c>
      <c r="BG21" s="101">
        <v>5.5</v>
      </c>
      <c r="BH21" s="100">
        <v>2.8</v>
      </c>
      <c r="BI21" s="100">
        <v>38.020000000000003</v>
      </c>
      <c r="BJ21" s="100">
        <v>-0.71473020315170299</v>
      </c>
      <c r="BK21" s="99">
        <v>28</v>
      </c>
      <c r="BL21" s="99">
        <v>3.88</v>
      </c>
      <c r="BM21" s="99">
        <v>32.9</v>
      </c>
      <c r="BN21" s="101">
        <v>45.6</v>
      </c>
      <c r="BO21" s="99">
        <v>10</v>
      </c>
      <c r="BP21" s="101">
        <v>78.5</v>
      </c>
      <c r="BQ21" s="100">
        <v>23.4</v>
      </c>
      <c r="BR21" s="100">
        <v>106.63377031893501</v>
      </c>
      <c r="BS21" s="99">
        <v>21000</v>
      </c>
      <c r="BT21" s="101">
        <v>63.854660000000003</v>
      </c>
      <c r="BU21" s="101">
        <v>92.794843299999997</v>
      </c>
      <c r="BV21" s="101">
        <v>70</v>
      </c>
      <c r="BW21" s="101">
        <v>49</v>
      </c>
      <c r="BX21" s="101">
        <v>71.762780000000006</v>
      </c>
      <c r="BY21" s="101">
        <v>77.74597</v>
      </c>
      <c r="BZ21" s="101">
        <v>36.79421</v>
      </c>
      <c r="CA21" s="101">
        <v>2.84</v>
      </c>
      <c r="CB21" s="101">
        <v>22.98198</v>
      </c>
      <c r="CC21" s="99">
        <v>7706.7387194865514</v>
      </c>
      <c r="CD21" s="99">
        <v>16342897</v>
      </c>
      <c r="CE21" s="99">
        <v>16301556</v>
      </c>
      <c r="CF21" s="99">
        <v>107160</v>
      </c>
      <c r="CG21" s="99"/>
    </row>
    <row r="22" spans="1:85" x14ac:dyDescent="0.25">
      <c r="A22" s="3" t="str">
        <f>VLOOKUP(C22,Regions!B$3:H$35,7,FALSE)</f>
        <v>Central America</v>
      </c>
      <c r="B22" s="119" t="s">
        <v>38</v>
      </c>
      <c r="C22" s="102" t="s">
        <v>37</v>
      </c>
      <c r="D22" s="99">
        <v>16632.579646105263</v>
      </c>
      <c r="E22" s="99">
        <v>0</v>
      </c>
      <c r="F22" s="99">
        <v>47293.364999999998</v>
      </c>
      <c r="G22" s="99">
        <v>64.153999999999996</v>
      </c>
      <c r="H22" s="99">
        <v>53482.214609743256</v>
      </c>
      <c r="I22" s="99">
        <v>3830.998470264904</v>
      </c>
      <c r="J22" s="99">
        <v>2731.5859999999998</v>
      </c>
      <c r="K22" s="99">
        <v>36166.71875</v>
      </c>
      <c r="L22" s="100">
        <v>0.28125</v>
      </c>
      <c r="M22" s="100">
        <v>-1.742379547689282</v>
      </c>
      <c r="N22" s="99">
        <v>1695206</v>
      </c>
      <c r="O22" s="99">
        <v>2587785</v>
      </c>
      <c r="P22" s="101" t="s">
        <v>127</v>
      </c>
      <c r="Q22" s="100">
        <v>0.49419447000005901</v>
      </c>
      <c r="R22" s="100">
        <v>0.15274793938714101</v>
      </c>
      <c r="S22" s="99">
        <v>0</v>
      </c>
      <c r="T22" s="99">
        <v>0</v>
      </c>
      <c r="U22" s="101">
        <v>74.599999999999994</v>
      </c>
      <c r="V22" s="99">
        <v>5936</v>
      </c>
      <c r="W22" s="99">
        <v>7980</v>
      </c>
      <c r="X22" s="100">
        <v>0.60605460756075524</v>
      </c>
      <c r="Y22" s="101">
        <v>20.7</v>
      </c>
      <c r="Z22" s="101">
        <v>28.6</v>
      </c>
      <c r="AA22" s="100">
        <v>62.8</v>
      </c>
      <c r="AB22" s="100">
        <v>57.768677083815668</v>
      </c>
      <c r="AC22" s="100">
        <v>18.192702974289841</v>
      </c>
      <c r="AD22" s="100">
        <v>53.299999237060497</v>
      </c>
      <c r="AE22" s="101">
        <v>20.399999618530298</v>
      </c>
      <c r="AF22" s="101">
        <v>22.7</v>
      </c>
      <c r="AG22" s="101">
        <v>9.9</v>
      </c>
      <c r="AH22" s="100" t="s">
        <v>127</v>
      </c>
      <c r="AI22" s="99">
        <v>88</v>
      </c>
      <c r="AJ22" s="99">
        <v>99</v>
      </c>
      <c r="AK22" s="99">
        <v>43</v>
      </c>
      <c r="AL22" s="101">
        <v>0.4</v>
      </c>
      <c r="AM22" s="101">
        <v>513.86</v>
      </c>
      <c r="AN22" s="100">
        <v>399.74980914999998</v>
      </c>
      <c r="AO22" s="101">
        <v>4.4000000000000004</v>
      </c>
      <c r="AP22" s="101">
        <v>43.5</v>
      </c>
      <c r="AQ22" s="100">
        <v>129</v>
      </c>
      <c r="AR22" s="100">
        <v>0.47958016725452002</v>
      </c>
      <c r="AS22" s="100">
        <v>53.669998168945298</v>
      </c>
      <c r="AT22" s="100">
        <v>27.5</v>
      </c>
      <c r="AU22" s="99">
        <v>954555</v>
      </c>
      <c r="AV22" s="99">
        <v>0</v>
      </c>
      <c r="AW22" s="99">
        <v>0</v>
      </c>
      <c r="AX22" s="99">
        <v>174000</v>
      </c>
      <c r="AY22" s="99">
        <v>30</v>
      </c>
      <c r="AZ22" s="99">
        <v>0</v>
      </c>
      <c r="BA22" s="99">
        <v>65.658600000000007</v>
      </c>
      <c r="BB22" s="99">
        <v>36.903214640999998</v>
      </c>
      <c r="BC22" s="99">
        <v>122</v>
      </c>
      <c r="BD22" s="101">
        <v>12.2</v>
      </c>
      <c r="BE22" s="101">
        <v>21.6</v>
      </c>
      <c r="BF22" s="101">
        <v>4.76</v>
      </c>
      <c r="BG22" s="101">
        <v>4.8</v>
      </c>
      <c r="BH22" s="100">
        <v>2.916666666666667</v>
      </c>
      <c r="BI22" s="100" t="s">
        <v>127</v>
      </c>
      <c r="BJ22" s="100">
        <v>-0.79515594244003296</v>
      </c>
      <c r="BK22" s="99">
        <v>31</v>
      </c>
      <c r="BL22" s="99">
        <v>2.4900000000000002</v>
      </c>
      <c r="BM22" s="99">
        <v>37.4</v>
      </c>
      <c r="BN22" s="101">
        <v>47.9</v>
      </c>
      <c r="BO22" s="99">
        <v>21</v>
      </c>
      <c r="BP22" s="101">
        <v>82.2</v>
      </c>
      <c r="BQ22" s="100">
        <v>19.079999999999998</v>
      </c>
      <c r="BR22" s="100">
        <v>93.515636415051503</v>
      </c>
      <c r="BS22" s="99">
        <v>15000</v>
      </c>
      <c r="BT22" s="101">
        <v>82.646659499999998</v>
      </c>
      <c r="BU22" s="101">
        <v>91.236452099999994</v>
      </c>
      <c r="BV22" s="101">
        <v>66</v>
      </c>
      <c r="BW22" s="101">
        <v>46</v>
      </c>
      <c r="BX22" s="101">
        <v>75.445719999999994</v>
      </c>
      <c r="BY22" s="101">
        <v>90.2089</v>
      </c>
      <c r="BZ22" s="101">
        <v>32.440179999999998</v>
      </c>
      <c r="CA22" s="101">
        <v>6.33</v>
      </c>
      <c r="CB22" s="101">
        <v>13.67112</v>
      </c>
      <c r="CC22" s="99">
        <v>5084.470463250359</v>
      </c>
      <c r="CD22" s="99">
        <v>8075060</v>
      </c>
      <c r="CE22" s="99">
        <v>7892275</v>
      </c>
      <c r="CF22" s="99">
        <v>111890</v>
      </c>
      <c r="CG22" s="99"/>
    </row>
    <row r="23" spans="1:85" x14ac:dyDescent="0.25">
      <c r="A23" s="3" t="str">
        <f>VLOOKUP(C23,Regions!B$3:H$35,7,FALSE)</f>
        <v>Central America</v>
      </c>
      <c r="B23" s="119" t="s">
        <v>42</v>
      </c>
      <c r="C23" s="102" t="s">
        <v>41</v>
      </c>
      <c r="D23" s="99">
        <v>173417.26957684208</v>
      </c>
      <c r="E23" s="99">
        <v>28381.221963578948</v>
      </c>
      <c r="F23" s="99">
        <v>552683.00550000009</v>
      </c>
      <c r="G23" s="99">
        <v>123.848</v>
      </c>
      <c r="H23" s="99">
        <v>1534201.0508742998</v>
      </c>
      <c r="I23" s="99">
        <v>516569.77418445004</v>
      </c>
      <c r="J23" s="99">
        <v>87482.01400000001</v>
      </c>
      <c r="K23" s="99">
        <v>80156.25</v>
      </c>
      <c r="L23" s="100">
        <v>0.1875</v>
      </c>
      <c r="M23" s="100">
        <v>-0.21330275229357798</v>
      </c>
      <c r="N23" s="99">
        <v>8246848</v>
      </c>
      <c r="O23" s="99">
        <v>17052916</v>
      </c>
      <c r="P23" s="101">
        <v>13.33</v>
      </c>
      <c r="Q23" s="100">
        <v>0.97090729670463305</v>
      </c>
      <c r="R23" s="100">
        <v>0.82302487603761398</v>
      </c>
      <c r="S23" s="99">
        <v>0</v>
      </c>
      <c r="T23" s="99">
        <v>5</v>
      </c>
      <c r="U23" s="101">
        <v>15.7</v>
      </c>
      <c r="V23" s="99">
        <v>19669</v>
      </c>
      <c r="W23" s="99">
        <v>14116</v>
      </c>
      <c r="X23" s="100">
        <v>0.75620791155171296</v>
      </c>
      <c r="Y23" s="101">
        <v>6</v>
      </c>
      <c r="Z23" s="101">
        <v>10.1</v>
      </c>
      <c r="AA23" s="100">
        <v>53.2</v>
      </c>
      <c r="AB23" s="100">
        <v>51.681600203010824</v>
      </c>
      <c r="AC23" s="100">
        <v>2.2870421510473218</v>
      </c>
      <c r="AD23" s="100" t="s">
        <v>617</v>
      </c>
      <c r="AE23" s="101">
        <v>13.199999809265099</v>
      </c>
      <c r="AF23" s="101">
        <v>13.6</v>
      </c>
      <c r="AG23" s="101">
        <v>9.15</v>
      </c>
      <c r="AH23" s="100">
        <v>2.0950000286102299</v>
      </c>
      <c r="AI23" s="99">
        <v>97</v>
      </c>
      <c r="AJ23" s="99">
        <v>87</v>
      </c>
      <c r="AK23" s="99">
        <v>21</v>
      </c>
      <c r="AL23" s="101">
        <v>0.2</v>
      </c>
      <c r="AM23" s="101">
        <v>181.47</v>
      </c>
      <c r="AN23" s="100">
        <v>1121.9887776</v>
      </c>
      <c r="AO23" s="101">
        <v>3.3</v>
      </c>
      <c r="AP23" s="101">
        <v>44</v>
      </c>
      <c r="AQ23" s="100">
        <v>38</v>
      </c>
      <c r="AR23" s="100">
        <v>0.37281121026489872</v>
      </c>
      <c r="AS23" s="100">
        <v>48.069999694824197</v>
      </c>
      <c r="AT23" s="100">
        <v>11.1</v>
      </c>
      <c r="AU23" s="99">
        <v>171516</v>
      </c>
      <c r="AV23" s="99">
        <v>21791</v>
      </c>
      <c r="AW23" s="99">
        <v>0</v>
      </c>
      <c r="AX23" s="99">
        <v>287000</v>
      </c>
      <c r="AY23" s="99">
        <v>2923</v>
      </c>
      <c r="AZ23" s="99">
        <v>0</v>
      </c>
      <c r="BA23" s="99">
        <v>63.459200000000003</v>
      </c>
      <c r="BB23" s="99">
        <v>21.306237613</v>
      </c>
      <c r="BC23" s="99">
        <v>130</v>
      </c>
      <c r="BD23" s="101">
        <v>4.9000000000000004</v>
      </c>
      <c r="BE23" s="101">
        <v>21</v>
      </c>
      <c r="BF23" s="101">
        <v>3.74</v>
      </c>
      <c r="BG23" s="101">
        <v>4.7</v>
      </c>
      <c r="BH23" s="100">
        <v>2.9666666666666668</v>
      </c>
      <c r="BI23" s="100">
        <v>38.83</v>
      </c>
      <c r="BJ23" s="100">
        <v>0.18895356357097601</v>
      </c>
      <c r="BK23" s="99">
        <v>35</v>
      </c>
      <c r="BL23" s="99">
        <v>46.96</v>
      </c>
      <c r="BM23" s="99">
        <v>40.799999999999997</v>
      </c>
      <c r="BN23" s="101">
        <v>35</v>
      </c>
      <c r="BO23" s="99">
        <v>10</v>
      </c>
      <c r="BP23" s="101">
        <v>99.1</v>
      </c>
      <c r="BQ23" s="100">
        <v>44.39</v>
      </c>
      <c r="BR23" s="100">
        <v>82.543249567454893</v>
      </c>
      <c r="BS23" s="99">
        <v>360000</v>
      </c>
      <c r="BT23" s="101">
        <v>85.157210899999995</v>
      </c>
      <c r="BU23" s="101">
        <v>96.110478599999993</v>
      </c>
      <c r="BV23" s="101">
        <v>95</v>
      </c>
      <c r="BW23" s="101">
        <v>68</v>
      </c>
      <c r="BX23" s="101">
        <v>95.712649999999996</v>
      </c>
      <c r="BY23" s="101">
        <v>89.798060000000007</v>
      </c>
      <c r="BZ23" s="101">
        <v>57.486980000000003</v>
      </c>
      <c r="CA23" s="101">
        <v>5.04</v>
      </c>
      <c r="CB23" s="101">
        <v>27.408760000000001</v>
      </c>
      <c r="CC23" s="99">
        <v>17276.643627858117</v>
      </c>
      <c r="CD23" s="99">
        <v>127017224</v>
      </c>
      <c r="CE23" s="99">
        <v>125838549</v>
      </c>
      <c r="CF23" s="99">
        <v>1943950</v>
      </c>
      <c r="CG23" s="99"/>
    </row>
    <row r="24" spans="1:85" x14ac:dyDescent="0.25">
      <c r="A24" s="3" t="str">
        <f>VLOOKUP(C24,Regions!B$3:H$35,7,FALSE)</f>
        <v>Central America</v>
      </c>
      <c r="B24" s="119" t="s">
        <v>44</v>
      </c>
      <c r="C24" s="102" t="s">
        <v>43</v>
      </c>
      <c r="D24" s="99">
        <v>11659.695429136842</v>
      </c>
      <c r="E24" s="99">
        <v>5383.4261781684208</v>
      </c>
      <c r="F24" s="99">
        <v>39145.65</v>
      </c>
      <c r="G24" s="99">
        <v>248.3</v>
      </c>
      <c r="H24" s="99">
        <v>19141.821598875202</v>
      </c>
      <c r="I24" s="99">
        <v>279.47028247950004</v>
      </c>
      <c r="J24" s="99">
        <v>4346.4250000000002</v>
      </c>
      <c r="K24" s="99">
        <v>31656.25</v>
      </c>
      <c r="L24" s="100">
        <v>0.15625</v>
      </c>
      <c r="M24" s="100">
        <v>-1.2405848471422243</v>
      </c>
      <c r="N24" s="99">
        <v>1218682</v>
      </c>
      <c r="O24" s="99">
        <v>2009180</v>
      </c>
      <c r="P24" s="101">
        <v>0.72040000000000004</v>
      </c>
      <c r="Q24" s="100">
        <v>0.39440641266918097</v>
      </c>
      <c r="R24" s="100">
        <v>8.2652589520610206E-2</v>
      </c>
      <c r="S24" s="99">
        <v>0</v>
      </c>
      <c r="T24" s="99">
        <v>0</v>
      </c>
      <c r="U24" s="101">
        <v>11.5</v>
      </c>
      <c r="V24" s="99">
        <v>675</v>
      </c>
      <c r="W24" s="99">
        <v>476</v>
      </c>
      <c r="X24" s="100">
        <v>0.63143213373139528</v>
      </c>
      <c r="Y24" s="101">
        <v>19.399999999999999</v>
      </c>
      <c r="Z24" s="101">
        <v>14.8</v>
      </c>
      <c r="AA24" s="100">
        <v>29.6</v>
      </c>
      <c r="AB24" s="100">
        <v>54.129857649838677</v>
      </c>
      <c r="AC24" s="100">
        <v>9.4346593092131492</v>
      </c>
      <c r="AD24" s="100">
        <v>47.099998474121101</v>
      </c>
      <c r="AE24" s="101">
        <v>22.100000381469702</v>
      </c>
      <c r="AF24" s="101">
        <v>23</v>
      </c>
      <c r="AG24" s="101">
        <v>7.6</v>
      </c>
      <c r="AH24" s="100">
        <v>0.89700001478195202</v>
      </c>
      <c r="AI24" s="99">
        <v>99</v>
      </c>
      <c r="AJ24" s="99">
        <v>100</v>
      </c>
      <c r="AK24" s="99">
        <v>58</v>
      </c>
      <c r="AL24" s="101">
        <v>0.3</v>
      </c>
      <c r="AM24" s="101">
        <v>787.53</v>
      </c>
      <c r="AN24" s="100">
        <v>444.61846220000001</v>
      </c>
      <c r="AO24" s="101">
        <v>5.0999999999999996</v>
      </c>
      <c r="AP24" s="101">
        <v>37.5</v>
      </c>
      <c r="AQ24" s="100">
        <v>150</v>
      </c>
      <c r="AR24" s="100">
        <v>0.4485477242778404</v>
      </c>
      <c r="AS24" s="100">
        <v>45.7299995422363</v>
      </c>
      <c r="AT24" s="100" t="s">
        <v>127</v>
      </c>
      <c r="AU24" s="99">
        <v>532626</v>
      </c>
      <c r="AV24" s="99">
        <v>3750</v>
      </c>
      <c r="AW24" s="99">
        <v>0</v>
      </c>
      <c r="AX24" s="99">
        <v>0</v>
      </c>
      <c r="AY24" s="99">
        <v>330</v>
      </c>
      <c r="AZ24" s="99">
        <v>2</v>
      </c>
      <c r="BA24" s="99">
        <v>89.631600000000006</v>
      </c>
      <c r="BB24" s="99">
        <v>19.502200302999999</v>
      </c>
      <c r="BC24" s="99">
        <v>117</v>
      </c>
      <c r="BD24" s="101">
        <v>16.600000000000001</v>
      </c>
      <c r="BE24" s="101">
        <v>20.399999999999999</v>
      </c>
      <c r="BF24" s="101">
        <v>4.54</v>
      </c>
      <c r="BG24" s="101">
        <v>6.4</v>
      </c>
      <c r="BH24" s="100">
        <v>3.1333333333333333</v>
      </c>
      <c r="BI24" s="100">
        <v>44.56</v>
      </c>
      <c r="BJ24" s="100">
        <v>-0.83459931612014804</v>
      </c>
      <c r="BK24" s="99">
        <v>27</v>
      </c>
      <c r="BL24" s="99">
        <v>5.64</v>
      </c>
      <c r="BM24" s="99">
        <v>14.9</v>
      </c>
      <c r="BN24" s="101">
        <v>4.7</v>
      </c>
      <c r="BO24" s="99">
        <v>5</v>
      </c>
      <c r="BP24" s="101">
        <v>77.900000000000006</v>
      </c>
      <c r="BQ24" s="100">
        <v>17.600000000000001</v>
      </c>
      <c r="BR24" s="100">
        <v>114.565599263057</v>
      </c>
      <c r="BS24" s="99">
        <v>18000</v>
      </c>
      <c r="BT24" s="101">
        <v>67.900858499999998</v>
      </c>
      <c r="BU24" s="101">
        <v>86.978571099999996</v>
      </c>
      <c r="BV24" s="101">
        <v>50</v>
      </c>
      <c r="BW24" s="101">
        <v>26</v>
      </c>
      <c r="BX24" s="101" t="s">
        <v>127</v>
      </c>
      <c r="BY24" s="101" t="s">
        <v>127</v>
      </c>
      <c r="BZ24" s="101" t="s">
        <v>127</v>
      </c>
      <c r="CA24" s="101">
        <v>4.0999999999999996</v>
      </c>
      <c r="CB24" s="101">
        <v>30.2</v>
      </c>
      <c r="CC24" s="99">
        <v>5189.7329991540755</v>
      </c>
      <c r="CD24" s="99">
        <v>6082032</v>
      </c>
      <c r="CE24" s="99">
        <v>6068622</v>
      </c>
      <c r="CF24" s="99">
        <v>120340</v>
      </c>
      <c r="CG24" s="99"/>
    </row>
    <row r="25" spans="1:85" x14ac:dyDescent="0.25">
      <c r="A25" s="3" t="str">
        <f>VLOOKUP(C25,Regions!B$3:H$35,7,FALSE)</f>
        <v>Central America</v>
      </c>
      <c r="B25" s="119" t="s">
        <v>46</v>
      </c>
      <c r="C25" s="102" t="s">
        <v>45</v>
      </c>
      <c r="D25" s="99">
        <v>5414.2209709263161</v>
      </c>
      <c r="E25" s="99">
        <v>1190.2978661010527</v>
      </c>
      <c r="F25" s="99">
        <v>6529.3294999999998</v>
      </c>
      <c r="G25" s="99">
        <v>219.99799999999999</v>
      </c>
      <c r="H25" s="99">
        <v>1196.8140667499999</v>
      </c>
      <c r="I25" s="99">
        <v>0</v>
      </c>
      <c r="J25" s="99">
        <v>3597.9590000000003</v>
      </c>
      <c r="K25" s="99">
        <v>0</v>
      </c>
      <c r="L25" s="100">
        <v>6.25E-2</v>
      </c>
      <c r="M25" s="100">
        <v>-0.33571428571428574</v>
      </c>
      <c r="N25" s="99">
        <v>289173</v>
      </c>
      <c r="O25" s="99">
        <v>931393</v>
      </c>
      <c r="P25" s="101">
        <v>0.32019999999999998</v>
      </c>
      <c r="Q25" s="100">
        <v>2.40231163741139E-2</v>
      </c>
      <c r="R25" s="100">
        <v>1.76160411351143E-3</v>
      </c>
      <c r="S25" s="99">
        <v>0</v>
      </c>
      <c r="T25" s="99">
        <v>0</v>
      </c>
      <c r="U25" s="101">
        <v>17.399999999999999</v>
      </c>
      <c r="V25" s="99">
        <v>663</v>
      </c>
      <c r="W25" s="99">
        <v>21</v>
      </c>
      <c r="X25" s="100">
        <v>0.77967759708981565</v>
      </c>
      <c r="Y25" s="101" t="s">
        <v>127</v>
      </c>
      <c r="Z25" s="101" t="s">
        <v>127</v>
      </c>
      <c r="AA25" s="100">
        <v>23</v>
      </c>
      <c r="AB25" s="100">
        <v>53.366805572686779</v>
      </c>
      <c r="AC25" s="100">
        <v>1.0692029895629158</v>
      </c>
      <c r="AD25" s="100">
        <v>29.899999618530298</v>
      </c>
      <c r="AE25" s="101">
        <v>17</v>
      </c>
      <c r="AF25" s="101">
        <v>19.100000000000001</v>
      </c>
      <c r="AG25" s="101">
        <v>8.3000000000000007</v>
      </c>
      <c r="AH25" s="100">
        <v>1.6499999761581401</v>
      </c>
      <c r="AI25" s="99">
        <v>90</v>
      </c>
      <c r="AJ25" s="99">
        <v>73</v>
      </c>
      <c r="AK25" s="99">
        <v>46</v>
      </c>
      <c r="AL25" s="101">
        <v>0.6</v>
      </c>
      <c r="AM25" s="101">
        <v>83.93</v>
      </c>
      <c r="AN25" s="100">
        <v>1676.95228529</v>
      </c>
      <c r="AO25" s="101">
        <v>5.9</v>
      </c>
      <c r="AP25" s="101">
        <v>22.3</v>
      </c>
      <c r="AQ25" s="100">
        <v>94</v>
      </c>
      <c r="AR25" s="100">
        <v>0.45391787308375775</v>
      </c>
      <c r="AS25" s="100">
        <v>51.669998168945298</v>
      </c>
      <c r="AT25" s="100">
        <v>25.8</v>
      </c>
      <c r="AU25" s="99">
        <v>116</v>
      </c>
      <c r="AV25" s="99">
        <v>3500</v>
      </c>
      <c r="AW25" s="99">
        <v>0</v>
      </c>
      <c r="AX25" s="99">
        <v>0</v>
      </c>
      <c r="AY25" s="99">
        <v>17322</v>
      </c>
      <c r="AZ25" s="99">
        <v>0</v>
      </c>
      <c r="BA25" s="99">
        <v>75.3262</v>
      </c>
      <c r="BB25" s="99">
        <v>30.085316393999999</v>
      </c>
      <c r="BC25" s="99">
        <v>121</v>
      </c>
      <c r="BD25" s="101">
        <v>9.5</v>
      </c>
      <c r="BE25" s="101">
        <v>27.7</v>
      </c>
      <c r="BF25" s="101">
        <v>2.95</v>
      </c>
      <c r="BG25" s="101">
        <v>2.1</v>
      </c>
      <c r="BH25" s="100">
        <v>3.3</v>
      </c>
      <c r="BI25" s="100">
        <v>41.15</v>
      </c>
      <c r="BJ25" s="100">
        <v>0.27444523572921797</v>
      </c>
      <c r="BK25" s="99">
        <v>39</v>
      </c>
      <c r="BL25" s="99">
        <v>17.25</v>
      </c>
      <c r="BM25" s="99">
        <v>25.9</v>
      </c>
      <c r="BN25" s="101">
        <v>25.7</v>
      </c>
      <c r="BO25" s="99">
        <v>9</v>
      </c>
      <c r="BP25" s="101">
        <v>90.875439999999998</v>
      </c>
      <c r="BQ25" s="100">
        <v>44.92</v>
      </c>
      <c r="BR25" s="100">
        <v>158.054282495466</v>
      </c>
      <c r="BS25" s="99">
        <v>12000</v>
      </c>
      <c r="BT25" s="101">
        <v>74.992289099999994</v>
      </c>
      <c r="BU25" s="101">
        <v>94.684575699999996</v>
      </c>
      <c r="BV25" s="101">
        <v>90</v>
      </c>
      <c r="BW25" s="101">
        <v>84</v>
      </c>
      <c r="BX25" s="101">
        <v>93.239739999999998</v>
      </c>
      <c r="BY25" s="101">
        <v>77.310100000000006</v>
      </c>
      <c r="BZ25" s="101">
        <v>77.5</v>
      </c>
      <c r="CA25" s="101">
        <v>2.8</v>
      </c>
      <c r="CB25" s="101">
        <v>25.485060000000001</v>
      </c>
      <c r="CC25" s="99">
        <v>22192.053570379961</v>
      </c>
      <c r="CD25" s="99">
        <v>3929141</v>
      </c>
      <c r="CE25" s="99">
        <v>3851354</v>
      </c>
      <c r="CF25" s="99">
        <v>74340</v>
      </c>
      <c r="CG25" s="99"/>
    </row>
    <row r="26" spans="1:85" x14ac:dyDescent="0.25">
      <c r="A26" s="3" t="str">
        <f>VLOOKUP(C26,Regions!B$3:H$35,7,FALSE)</f>
        <v>South America</v>
      </c>
      <c r="B26" s="119" t="s">
        <v>3</v>
      </c>
      <c r="C26" s="102" t="s">
        <v>2</v>
      </c>
      <c r="D26" s="99">
        <v>18977.851375789473</v>
      </c>
      <c r="E26" s="99">
        <v>902.03388417894735</v>
      </c>
      <c r="F26" s="99">
        <v>226996.04800000001</v>
      </c>
      <c r="G26" s="99">
        <v>0</v>
      </c>
      <c r="H26" s="99">
        <v>0</v>
      </c>
      <c r="I26" s="99">
        <v>0</v>
      </c>
      <c r="J26" s="99">
        <v>0</v>
      </c>
      <c r="K26" s="99">
        <v>0</v>
      </c>
      <c r="L26" s="100">
        <v>6.25E-2</v>
      </c>
      <c r="M26" s="100">
        <v>-0.88305118845744834</v>
      </c>
      <c r="N26" s="99">
        <v>977596</v>
      </c>
      <c r="O26" s="99">
        <v>1502027</v>
      </c>
      <c r="P26" s="101">
        <v>3.1880000000000002</v>
      </c>
      <c r="Q26" s="100">
        <v>0.178736200588583</v>
      </c>
      <c r="R26" s="100">
        <v>8.1162888117505202E-2</v>
      </c>
      <c r="S26" s="99">
        <v>0</v>
      </c>
      <c r="T26" s="99">
        <v>0</v>
      </c>
      <c r="U26" s="101">
        <v>7.6</v>
      </c>
      <c r="V26" s="99">
        <v>3269</v>
      </c>
      <c r="W26" s="99">
        <v>52</v>
      </c>
      <c r="X26" s="100">
        <v>0.83557201822956795</v>
      </c>
      <c r="Y26" s="101">
        <v>3.7</v>
      </c>
      <c r="Z26" s="101">
        <v>5.2</v>
      </c>
      <c r="AA26" s="100" t="s">
        <v>127</v>
      </c>
      <c r="AB26" s="100">
        <v>56.545359703907408</v>
      </c>
      <c r="AC26" s="100">
        <v>9.1446288879033E-2</v>
      </c>
      <c r="AD26" s="100">
        <v>20.5</v>
      </c>
      <c r="AE26" s="101">
        <v>12.5</v>
      </c>
      <c r="AF26" s="101">
        <v>8.1999999999999993</v>
      </c>
      <c r="AG26" s="101">
        <v>7.2</v>
      </c>
      <c r="AH26" s="100">
        <v>3.8589999675750701</v>
      </c>
      <c r="AI26" s="99">
        <v>95</v>
      </c>
      <c r="AJ26" s="99">
        <v>94</v>
      </c>
      <c r="AK26" s="99">
        <v>24</v>
      </c>
      <c r="AL26" s="101">
        <v>0.5</v>
      </c>
      <c r="AM26" s="101">
        <v>11.42</v>
      </c>
      <c r="AN26" s="100">
        <v>1137.2434228899999</v>
      </c>
      <c r="AO26" s="101">
        <v>2.7</v>
      </c>
      <c r="AP26" s="101">
        <v>30.7</v>
      </c>
      <c r="AQ26" s="100">
        <v>52</v>
      </c>
      <c r="AR26" s="100">
        <v>0.37560970371386404</v>
      </c>
      <c r="AS26" s="100">
        <v>42.279998779296903</v>
      </c>
      <c r="AT26" s="100">
        <v>16.7</v>
      </c>
      <c r="AU26" s="99">
        <v>7553</v>
      </c>
      <c r="AV26" s="99">
        <v>145633</v>
      </c>
      <c r="AW26" s="99">
        <v>15000</v>
      </c>
      <c r="AX26" s="99">
        <v>0</v>
      </c>
      <c r="AY26" s="99">
        <v>3207</v>
      </c>
      <c r="AZ26" s="99">
        <v>0</v>
      </c>
      <c r="BA26" s="99">
        <v>63.851199999999999</v>
      </c>
      <c r="BB26" s="99">
        <v>20.701014728000001</v>
      </c>
      <c r="BC26" s="99">
        <v>151</v>
      </c>
      <c r="BD26" s="101">
        <v>4.9000000000000004</v>
      </c>
      <c r="BE26" s="101">
        <v>28.2</v>
      </c>
      <c r="BF26" s="101" t="s">
        <v>127</v>
      </c>
      <c r="BG26" s="101" t="s">
        <v>127</v>
      </c>
      <c r="BH26" s="100">
        <v>3.5</v>
      </c>
      <c r="BI26" s="100">
        <v>36.869999999999997</v>
      </c>
      <c r="BJ26" s="100">
        <v>-0.18200303614139601</v>
      </c>
      <c r="BK26" s="99">
        <v>32</v>
      </c>
      <c r="BL26" s="99">
        <v>28.97</v>
      </c>
      <c r="BM26" s="99">
        <v>42.8</v>
      </c>
      <c r="BN26" s="101">
        <v>33.700000000000003</v>
      </c>
      <c r="BO26" s="99">
        <v>4</v>
      </c>
      <c r="BP26" s="101">
        <v>99.8</v>
      </c>
      <c r="BQ26" s="100">
        <v>64.7</v>
      </c>
      <c r="BR26" s="100">
        <v>158.73576197951701</v>
      </c>
      <c r="BS26" s="99">
        <v>520000</v>
      </c>
      <c r="BT26" s="101">
        <v>96.355067899999995</v>
      </c>
      <c r="BU26" s="101">
        <v>99.074060500000002</v>
      </c>
      <c r="BV26" s="101">
        <v>70</v>
      </c>
      <c r="BW26" s="101">
        <v>68</v>
      </c>
      <c r="BX26" s="101">
        <v>94.567930000000004</v>
      </c>
      <c r="BY26" s="101">
        <v>83.003529999999998</v>
      </c>
      <c r="BZ26" s="101">
        <v>76.2</v>
      </c>
      <c r="CA26" s="101">
        <v>4.5199999999999996</v>
      </c>
      <c r="CB26" s="101" t="s">
        <v>127</v>
      </c>
      <c r="CC26" s="99" t="s">
        <v>127</v>
      </c>
      <c r="CD26" s="99">
        <v>43416755</v>
      </c>
      <c r="CE26" s="99">
        <v>43234600</v>
      </c>
      <c r="CF26" s="99">
        <v>2736690</v>
      </c>
      <c r="CG26" s="99"/>
    </row>
    <row r="27" spans="1:85" x14ac:dyDescent="0.25">
      <c r="A27" s="3" t="str">
        <f>VLOOKUP(C27,Regions!B$3:H$35,7,FALSE)</f>
        <v>South America</v>
      </c>
      <c r="B27" s="119" t="s">
        <v>442</v>
      </c>
      <c r="C27" s="102" t="s">
        <v>10</v>
      </c>
      <c r="D27" s="99">
        <v>20353.464557010528</v>
      </c>
      <c r="E27" s="99">
        <v>0</v>
      </c>
      <c r="F27" s="99">
        <v>74179.915499999988</v>
      </c>
      <c r="G27" s="99">
        <v>0</v>
      </c>
      <c r="H27" s="99">
        <v>0</v>
      </c>
      <c r="I27" s="99">
        <v>0</v>
      </c>
      <c r="J27" s="99">
        <v>0</v>
      </c>
      <c r="K27" s="99">
        <v>27802.96875</v>
      </c>
      <c r="L27" s="100">
        <v>0.28125</v>
      </c>
      <c r="M27" s="100">
        <v>-0.51156939246755317</v>
      </c>
      <c r="N27" s="99">
        <v>1651655</v>
      </c>
      <c r="O27" s="99">
        <v>2100116</v>
      </c>
      <c r="P27" s="101">
        <v>0.33450000000000002</v>
      </c>
      <c r="Q27" s="100">
        <v>0.87194321913706896</v>
      </c>
      <c r="R27" s="100">
        <v>9.6122357955152102E-2</v>
      </c>
      <c r="S27" s="99">
        <v>0</v>
      </c>
      <c r="T27" s="99">
        <v>0</v>
      </c>
      <c r="U27" s="101">
        <v>12.4</v>
      </c>
      <c r="V27" s="99">
        <v>1270</v>
      </c>
      <c r="W27" s="99">
        <v>167</v>
      </c>
      <c r="X27" s="100">
        <v>0.66183076420764531</v>
      </c>
      <c r="Y27" s="101">
        <v>20.6</v>
      </c>
      <c r="Z27" s="101">
        <v>17.3</v>
      </c>
      <c r="AA27" s="100">
        <v>39.299999999999997</v>
      </c>
      <c r="AB27" s="100">
        <v>63.694718124441927</v>
      </c>
      <c r="AC27" s="100">
        <v>3.5871926929210254</v>
      </c>
      <c r="AD27" s="100">
        <v>54.299999237060497</v>
      </c>
      <c r="AE27" s="101">
        <v>38.400001525878899</v>
      </c>
      <c r="AF27" s="101">
        <v>18.100000000000001</v>
      </c>
      <c r="AG27" s="101">
        <v>6</v>
      </c>
      <c r="AH27" s="100">
        <v>0.42</v>
      </c>
      <c r="AI27" s="99">
        <v>95</v>
      </c>
      <c r="AJ27" s="99">
        <v>89</v>
      </c>
      <c r="AK27" s="99">
        <v>120</v>
      </c>
      <c r="AL27" s="101">
        <v>0.3</v>
      </c>
      <c r="AM27" s="101">
        <v>249.01</v>
      </c>
      <c r="AN27" s="100">
        <v>427.41129647999998</v>
      </c>
      <c r="AO27" s="101">
        <v>4.5999999999999996</v>
      </c>
      <c r="AP27" s="101">
        <v>23.1</v>
      </c>
      <c r="AQ27" s="100">
        <v>206</v>
      </c>
      <c r="AR27" s="100">
        <v>0.44429556489285205</v>
      </c>
      <c r="AS27" s="100">
        <v>48.060001373291001</v>
      </c>
      <c r="AT27" s="100">
        <v>43.5</v>
      </c>
      <c r="AU27" s="99">
        <v>247700</v>
      </c>
      <c r="AV27" s="99">
        <v>96890</v>
      </c>
      <c r="AW27" s="99">
        <v>0</v>
      </c>
      <c r="AX27" s="99">
        <v>0</v>
      </c>
      <c r="AY27" s="99">
        <v>775</v>
      </c>
      <c r="AZ27" s="99">
        <v>0</v>
      </c>
      <c r="BA27" s="99">
        <v>71.147000000000006</v>
      </c>
      <c r="BB27" s="99">
        <v>16.079626220999899</v>
      </c>
      <c r="BC27" s="99">
        <v>103</v>
      </c>
      <c r="BD27" s="101">
        <v>15.9</v>
      </c>
      <c r="BE27" s="101">
        <v>37.700000000000003</v>
      </c>
      <c r="BF27" s="101">
        <v>5.85</v>
      </c>
      <c r="BG27" s="101">
        <v>12.2</v>
      </c>
      <c r="BH27" s="100">
        <v>2.7666666666666666</v>
      </c>
      <c r="BI27" s="100">
        <v>25.51</v>
      </c>
      <c r="BJ27" s="100">
        <v>-0.59375500679016102</v>
      </c>
      <c r="BK27" s="99">
        <v>34</v>
      </c>
      <c r="BL27" s="99">
        <v>8.5500000000000007</v>
      </c>
      <c r="BM27" s="99">
        <v>28.9</v>
      </c>
      <c r="BN27" s="101">
        <v>21.3</v>
      </c>
      <c r="BO27" s="99">
        <v>4</v>
      </c>
      <c r="BP27" s="101">
        <v>90.5</v>
      </c>
      <c r="BQ27" s="100">
        <v>39.020000000000003</v>
      </c>
      <c r="BR27" s="100">
        <v>96.337248277601503</v>
      </c>
      <c r="BS27" s="99">
        <v>95000</v>
      </c>
      <c r="BT27" s="101">
        <v>50.329057400000003</v>
      </c>
      <c r="BU27" s="101">
        <v>90.036293599999993</v>
      </c>
      <c r="BV27" s="101">
        <v>87</v>
      </c>
      <c r="BW27" s="101">
        <v>74</v>
      </c>
      <c r="BX27" s="101">
        <v>96.730819999999994</v>
      </c>
      <c r="BY27" s="101">
        <v>95.963099999999997</v>
      </c>
      <c r="BZ27" s="101">
        <v>51.923819999999999</v>
      </c>
      <c r="CA27" s="101">
        <v>6.08</v>
      </c>
      <c r="CB27" s="101" t="s">
        <v>127</v>
      </c>
      <c r="CC27" s="99">
        <v>6880.9033586191335</v>
      </c>
      <c r="CD27" s="99">
        <v>10724705</v>
      </c>
      <c r="CE27" s="99">
        <v>10640463</v>
      </c>
      <c r="CF27" s="99">
        <v>1083300</v>
      </c>
      <c r="CG27" s="99"/>
    </row>
    <row r="28" spans="1:85" x14ac:dyDescent="0.25">
      <c r="A28" s="3" t="str">
        <f>VLOOKUP(C28,Regions!B$3:H$35,7,FALSE)</f>
        <v>South America</v>
      </c>
      <c r="B28" s="119" t="s">
        <v>12</v>
      </c>
      <c r="C28" s="102" t="s">
        <v>11</v>
      </c>
      <c r="D28" s="99">
        <v>5251.2992859368414</v>
      </c>
      <c r="E28" s="99">
        <v>0</v>
      </c>
      <c r="F28" s="99">
        <v>952132.97450000001</v>
      </c>
      <c r="G28" s="99">
        <v>0</v>
      </c>
      <c r="H28" s="99">
        <v>0</v>
      </c>
      <c r="I28" s="99">
        <v>0</v>
      </c>
      <c r="J28" s="99">
        <v>0</v>
      </c>
      <c r="K28" s="99">
        <v>1369125</v>
      </c>
      <c r="L28" s="100">
        <v>0.40625</v>
      </c>
      <c r="M28" s="100">
        <v>-0.38899955186069263</v>
      </c>
      <c r="N28" s="99">
        <v>12806863</v>
      </c>
      <c r="O28" s="99">
        <v>12459284</v>
      </c>
      <c r="P28" s="101">
        <v>0.51929999999999998</v>
      </c>
      <c r="Q28" s="100">
        <v>0.70100558313802497</v>
      </c>
      <c r="R28" s="100">
        <v>0.44233081639093103</v>
      </c>
      <c r="S28" s="99">
        <v>0</v>
      </c>
      <c r="T28" s="99">
        <v>0</v>
      </c>
      <c r="U28" s="101">
        <v>24.6</v>
      </c>
      <c r="V28" s="99">
        <v>50674</v>
      </c>
      <c r="W28" s="99">
        <v>635</v>
      </c>
      <c r="X28" s="100">
        <v>0.75529195580555619</v>
      </c>
      <c r="Y28" s="101">
        <v>2.9</v>
      </c>
      <c r="Z28" s="101">
        <v>7.2</v>
      </c>
      <c r="AA28" s="100">
        <v>7.4</v>
      </c>
      <c r="AB28" s="100">
        <v>44.659854666655043</v>
      </c>
      <c r="AC28" s="100">
        <v>0.16323150050410448</v>
      </c>
      <c r="AD28" s="100">
        <v>23.100000381469702</v>
      </c>
      <c r="AE28" s="101">
        <v>16.399999618530298</v>
      </c>
      <c r="AF28" s="101">
        <v>7.1</v>
      </c>
      <c r="AG28" s="101">
        <v>8.5</v>
      </c>
      <c r="AH28" s="100">
        <v>1.8910000324249301</v>
      </c>
      <c r="AI28" s="99">
        <v>97</v>
      </c>
      <c r="AJ28" s="99">
        <v>96</v>
      </c>
      <c r="AK28" s="99">
        <v>44</v>
      </c>
      <c r="AL28" s="101">
        <v>0.5</v>
      </c>
      <c r="AM28" s="101">
        <v>820.27</v>
      </c>
      <c r="AN28" s="100">
        <v>1318.1720803400001</v>
      </c>
      <c r="AO28" s="101">
        <v>3.8</v>
      </c>
      <c r="AP28" s="101">
        <v>25.5</v>
      </c>
      <c r="AQ28" s="100">
        <v>44</v>
      </c>
      <c r="AR28" s="100">
        <v>0.45686587422577996</v>
      </c>
      <c r="AS28" s="100">
        <v>52.869998931884801</v>
      </c>
      <c r="AT28" s="100">
        <v>22.3</v>
      </c>
      <c r="AU28" s="99">
        <v>27618152</v>
      </c>
      <c r="AV28" s="99">
        <v>308547</v>
      </c>
      <c r="AW28" s="99">
        <v>50500</v>
      </c>
      <c r="AX28" s="99">
        <v>0</v>
      </c>
      <c r="AY28" s="99">
        <v>8707</v>
      </c>
      <c r="AZ28" s="99">
        <v>0</v>
      </c>
      <c r="BA28" s="99">
        <v>67.310599999999994</v>
      </c>
      <c r="BB28" s="99">
        <v>46.635614126</v>
      </c>
      <c r="BC28" s="99">
        <v>135</v>
      </c>
      <c r="BD28" s="101">
        <v>4.9000000000000004</v>
      </c>
      <c r="BE28" s="101">
        <v>32.4</v>
      </c>
      <c r="BF28" s="101">
        <v>2.61</v>
      </c>
      <c r="BG28" s="101">
        <v>4.4000000000000004</v>
      </c>
      <c r="BH28" s="100">
        <v>3.2833333333333328</v>
      </c>
      <c r="BI28" s="100" t="s">
        <v>127</v>
      </c>
      <c r="BJ28" s="100">
        <v>-0.154615193605423</v>
      </c>
      <c r="BK28" s="99">
        <v>38</v>
      </c>
      <c r="BL28" s="99">
        <v>28.34</v>
      </c>
      <c r="BM28" s="99">
        <v>44.8</v>
      </c>
      <c r="BN28" s="101">
        <v>27.3</v>
      </c>
      <c r="BO28" s="99">
        <v>8</v>
      </c>
      <c r="BP28" s="101">
        <v>99.5</v>
      </c>
      <c r="BQ28" s="100">
        <v>57.6</v>
      </c>
      <c r="BR28" s="100">
        <v>138.951490610451</v>
      </c>
      <c r="BS28" s="99">
        <v>900000</v>
      </c>
      <c r="BT28" s="101">
        <v>82.775672900000004</v>
      </c>
      <c r="BU28" s="101">
        <v>98.124383100000003</v>
      </c>
      <c r="BV28" s="101">
        <v>93</v>
      </c>
      <c r="BW28" s="101">
        <v>98</v>
      </c>
      <c r="BX28" s="101" t="s">
        <v>127</v>
      </c>
      <c r="BY28" s="101" t="s">
        <v>127</v>
      </c>
      <c r="BZ28" s="101">
        <v>55.844299999999997</v>
      </c>
      <c r="CA28" s="101">
        <v>5.54</v>
      </c>
      <c r="CB28" s="101">
        <v>21.22749</v>
      </c>
      <c r="CC28" s="99">
        <v>15359.326296675172</v>
      </c>
      <c r="CD28" s="99">
        <v>207847528</v>
      </c>
      <c r="CE28" s="99">
        <v>200217866</v>
      </c>
      <c r="CF28" s="99">
        <v>8459420</v>
      </c>
      <c r="CG28" s="99"/>
    </row>
    <row r="29" spans="1:85" x14ac:dyDescent="0.25">
      <c r="A29" s="3" t="str">
        <f>VLOOKUP(C29,Regions!B$3:H$35,7,FALSE)</f>
        <v>South America</v>
      </c>
      <c r="B29" s="119" t="s">
        <v>14</v>
      </c>
      <c r="C29" s="102" t="s">
        <v>13</v>
      </c>
      <c r="D29" s="99">
        <v>35471.232721684217</v>
      </c>
      <c r="E29" s="99">
        <v>27828.605857684212</v>
      </c>
      <c r="F29" s="99">
        <v>87129.7405</v>
      </c>
      <c r="G29" s="99">
        <v>951.66800000000001</v>
      </c>
      <c r="H29" s="99">
        <v>0</v>
      </c>
      <c r="I29" s="99">
        <v>0</v>
      </c>
      <c r="J29" s="99">
        <v>0</v>
      </c>
      <c r="K29" s="99">
        <v>0</v>
      </c>
      <c r="L29" s="100">
        <v>3.125E-2</v>
      </c>
      <c r="M29" s="100">
        <v>0.64784118456397821</v>
      </c>
      <c r="N29" s="99">
        <v>2097187</v>
      </c>
      <c r="O29" s="99">
        <v>1575305</v>
      </c>
      <c r="P29" s="101" t="s">
        <v>127</v>
      </c>
      <c r="Q29" s="100">
        <v>7.9988851565208505E-2</v>
      </c>
      <c r="R29" s="100">
        <v>3.6772843652209203E-2</v>
      </c>
      <c r="S29" s="99">
        <v>0</v>
      </c>
      <c r="T29" s="99">
        <v>0</v>
      </c>
      <c r="U29" s="101">
        <v>3.6</v>
      </c>
      <c r="V29" s="99">
        <v>638</v>
      </c>
      <c r="W29" s="99">
        <v>57</v>
      </c>
      <c r="X29" s="100">
        <v>0.83217847721140892</v>
      </c>
      <c r="Y29" s="101" t="s">
        <v>127</v>
      </c>
      <c r="Z29" s="101" t="s">
        <v>127</v>
      </c>
      <c r="AA29" s="100">
        <v>14.4</v>
      </c>
      <c r="AB29" s="100">
        <v>45.243165884470763</v>
      </c>
      <c r="AC29" s="100">
        <v>5.2881665265032136E-2</v>
      </c>
      <c r="AD29" s="100" t="s">
        <v>617</v>
      </c>
      <c r="AE29" s="101">
        <v>8.1000003814697301</v>
      </c>
      <c r="AF29" s="101">
        <v>1.8</v>
      </c>
      <c r="AG29" s="101">
        <v>5.9</v>
      </c>
      <c r="AH29" s="100">
        <v>1.02600002288818</v>
      </c>
      <c r="AI29" s="99">
        <v>94</v>
      </c>
      <c r="AJ29" s="99">
        <v>96</v>
      </c>
      <c r="AK29" s="99">
        <v>16</v>
      </c>
      <c r="AL29" s="101">
        <v>0.3</v>
      </c>
      <c r="AM29" s="101">
        <v>0.88</v>
      </c>
      <c r="AN29" s="100">
        <v>1749.3632408200001</v>
      </c>
      <c r="AO29" s="101">
        <v>3.9</v>
      </c>
      <c r="AP29" s="101">
        <v>31.5</v>
      </c>
      <c r="AQ29" s="100">
        <v>22</v>
      </c>
      <c r="AR29" s="100">
        <v>0.33759136930305744</v>
      </c>
      <c r="AS29" s="100">
        <v>50.450000762939503</v>
      </c>
      <c r="AT29" s="100" t="s">
        <v>127</v>
      </c>
      <c r="AU29" s="99">
        <v>526394</v>
      </c>
      <c r="AV29" s="99">
        <v>884066</v>
      </c>
      <c r="AW29" s="99">
        <v>0</v>
      </c>
      <c r="AX29" s="99">
        <v>0</v>
      </c>
      <c r="AY29" s="99">
        <v>1849</v>
      </c>
      <c r="AZ29" s="99">
        <v>0</v>
      </c>
      <c r="BA29" s="99">
        <v>48.108800000000002</v>
      </c>
      <c r="BB29" s="99">
        <v>15.760604582999999</v>
      </c>
      <c r="BC29" s="99">
        <v>127</v>
      </c>
      <c r="BD29" s="101">
        <v>4.9000000000000004</v>
      </c>
      <c r="BE29" s="101">
        <v>25.1</v>
      </c>
      <c r="BF29" s="101">
        <v>2.62</v>
      </c>
      <c r="BG29" s="101">
        <v>7.4</v>
      </c>
      <c r="BH29" s="100">
        <v>3.7166666666666672</v>
      </c>
      <c r="BI29" s="100">
        <v>41.67</v>
      </c>
      <c r="BJ29" s="100">
        <v>1.1422920227050799</v>
      </c>
      <c r="BK29" s="99">
        <v>70</v>
      </c>
      <c r="BL29" s="99">
        <v>44.6</v>
      </c>
      <c r="BM29" s="99">
        <v>26.6</v>
      </c>
      <c r="BN29" s="101">
        <v>26.4</v>
      </c>
      <c r="BO29" s="99">
        <v>5</v>
      </c>
      <c r="BP29" s="101">
        <v>99.6</v>
      </c>
      <c r="BQ29" s="100">
        <v>72.349999999999994</v>
      </c>
      <c r="BR29" s="100">
        <v>133.25562876138599</v>
      </c>
      <c r="BS29" s="99">
        <v>150000</v>
      </c>
      <c r="BT29" s="101">
        <v>99.050801100000001</v>
      </c>
      <c r="BU29" s="101">
        <v>98.996890300000004</v>
      </c>
      <c r="BV29" s="101">
        <v>90</v>
      </c>
      <c r="BW29" s="101">
        <v>90</v>
      </c>
      <c r="BX29" s="101">
        <v>99.531049999999993</v>
      </c>
      <c r="BY29" s="101">
        <v>97.152979999999999</v>
      </c>
      <c r="BZ29" s="101">
        <v>76.040080000000003</v>
      </c>
      <c r="CA29" s="101">
        <v>4.57</v>
      </c>
      <c r="CB29" s="101">
        <v>19.525870000000001</v>
      </c>
      <c r="CC29" s="99">
        <v>22316.207696514983</v>
      </c>
      <c r="CD29" s="99">
        <v>17948141</v>
      </c>
      <c r="CE29" s="99">
        <v>17878199</v>
      </c>
      <c r="CF29" s="99">
        <v>743532</v>
      </c>
      <c r="CG29" s="99"/>
    </row>
    <row r="30" spans="1:85" x14ac:dyDescent="0.25">
      <c r="A30" s="3" t="str">
        <f>VLOOKUP(C30,Regions!B$3:H$35,7,FALSE)</f>
        <v>South America</v>
      </c>
      <c r="B30" s="119" t="s">
        <v>16</v>
      </c>
      <c r="C30" s="102" t="s">
        <v>15</v>
      </c>
      <c r="D30" s="99">
        <v>99742.089977684212</v>
      </c>
      <c r="E30" s="99">
        <v>3149.5532985894733</v>
      </c>
      <c r="F30" s="99">
        <v>285820.09299999999</v>
      </c>
      <c r="G30" s="99">
        <v>542.92399999999998</v>
      </c>
      <c r="H30" s="99">
        <v>16059.675125236281</v>
      </c>
      <c r="I30" s="99">
        <v>85.372197619740007</v>
      </c>
      <c r="J30" s="99">
        <v>53773.754000000001</v>
      </c>
      <c r="K30" s="99">
        <v>3125</v>
      </c>
      <c r="L30" s="100">
        <v>6.25E-2</v>
      </c>
      <c r="M30" s="100">
        <v>-0.36731049257183679</v>
      </c>
      <c r="N30" s="99">
        <v>1610393</v>
      </c>
      <c r="O30" s="99">
        <v>3208568</v>
      </c>
      <c r="P30" s="101">
        <v>0.27079999999999999</v>
      </c>
      <c r="Q30" s="100">
        <v>0.90681906877038398</v>
      </c>
      <c r="R30" s="100">
        <v>0.51659785915561496</v>
      </c>
      <c r="S30" s="99">
        <v>0</v>
      </c>
      <c r="T30" s="99">
        <v>4</v>
      </c>
      <c r="U30" s="101">
        <v>27.9</v>
      </c>
      <c r="V30" s="99">
        <v>13343</v>
      </c>
      <c r="W30" s="99">
        <v>6541</v>
      </c>
      <c r="X30" s="100">
        <v>0.72017039997179844</v>
      </c>
      <c r="Y30" s="101">
        <v>7.6</v>
      </c>
      <c r="Z30" s="101">
        <v>10.199999999999999</v>
      </c>
      <c r="AA30" s="100">
        <v>27.8</v>
      </c>
      <c r="AB30" s="100">
        <v>45.61504717580285</v>
      </c>
      <c r="AC30" s="100">
        <v>1.6020298970308013</v>
      </c>
      <c r="AD30" s="100">
        <v>47.900001525878899</v>
      </c>
      <c r="AE30" s="101">
        <v>15.8999996185303</v>
      </c>
      <c r="AF30" s="101">
        <v>12.7</v>
      </c>
      <c r="AG30" s="101">
        <v>9.5</v>
      </c>
      <c r="AH30" s="100">
        <v>1.4709999561309799</v>
      </c>
      <c r="AI30" s="99">
        <v>91</v>
      </c>
      <c r="AJ30" s="99">
        <v>91</v>
      </c>
      <c r="AK30" s="99">
        <v>33</v>
      </c>
      <c r="AL30" s="101">
        <v>0.4</v>
      </c>
      <c r="AM30" s="101">
        <v>116.95</v>
      </c>
      <c r="AN30" s="100">
        <v>961.88797029</v>
      </c>
      <c r="AO30" s="101">
        <v>5.4</v>
      </c>
      <c r="AP30" s="101">
        <v>15.4</v>
      </c>
      <c r="AQ30" s="100">
        <v>64</v>
      </c>
      <c r="AR30" s="100">
        <v>0.42853483759903133</v>
      </c>
      <c r="AS30" s="100">
        <v>53.490001678466797</v>
      </c>
      <c r="AT30" s="100">
        <v>13.1</v>
      </c>
      <c r="AU30" s="99">
        <v>72232</v>
      </c>
      <c r="AV30" s="99">
        <v>859</v>
      </c>
      <c r="AW30" s="99">
        <v>0</v>
      </c>
      <c r="AX30" s="99">
        <v>6270000</v>
      </c>
      <c r="AY30" s="99">
        <v>226</v>
      </c>
      <c r="AZ30" s="99">
        <v>1792</v>
      </c>
      <c r="BA30" s="99">
        <v>51.6738</v>
      </c>
      <c r="BB30" s="99">
        <v>48.287023673999997</v>
      </c>
      <c r="BC30" s="99">
        <v>122</v>
      </c>
      <c r="BD30" s="101">
        <v>8.8000000000000007</v>
      </c>
      <c r="BE30" s="101">
        <v>29.9</v>
      </c>
      <c r="BF30" s="101">
        <v>2.74</v>
      </c>
      <c r="BG30" s="101">
        <v>4.5</v>
      </c>
      <c r="BH30" s="100">
        <v>3.7833333333333328</v>
      </c>
      <c r="BI30" s="100">
        <v>45.7</v>
      </c>
      <c r="BJ30" s="100">
        <v>-0.108596839010715</v>
      </c>
      <c r="BK30" s="99">
        <v>37</v>
      </c>
      <c r="BL30" s="99">
        <v>8.9</v>
      </c>
      <c r="BM30" s="99">
        <v>35.4</v>
      </c>
      <c r="BN30" s="101">
        <v>35.5</v>
      </c>
      <c r="BO30" s="99">
        <v>18</v>
      </c>
      <c r="BP30" s="101">
        <v>97</v>
      </c>
      <c r="BQ30" s="100">
        <v>52.57</v>
      </c>
      <c r="BR30" s="100">
        <v>113.082075334767</v>
      </c>
      <c r="BS30" s="99">
        <v>120000</v>
      </c>
      <c r="BT30" s="101">
        <v>81.0978463</v>
      </c>
      <c r="BU30" s="101">
        <v>91.404130699999996</v>
      </c>
      <c r="BV30" s="101">
        <v>73</v>
      </c>
      <c r="BW30" s="101">
        <v>100</v>
      </c>
      <c r="BX30" s="101">
        <v>83.497039999999998</v>
      </c>
      <c r="BY30" s="101">
        <v>69.102829999999997</v>
      </c>
      <c r="BZ30" s="101">
        <v>49.46266</v>
      </c>
      <c r="CA30" s="101">
        <v>3.47</v>
      </c>
      <c r="CB30" s="101">
        <v>24.286760000000001</v>
      </c>
      <c r="CC30" s="99">
        <v>13800.786625419705</v>
      </c>
      <c r="CD30" s="99">
        <v>48228704</v>
      </c>
      <c r="CE30" s="99">
        <v>48084714</v>
      </c>
      <c r="CF30" s="99">
        <v>1109500</v>
      </c>
      <c r="CG30" s="99"/>
    </row>
    <row r="31" spans="1:85" x14ac:dyDescent="0.25">
      <c r="A31" s="3" t="str">
        <f>VLOOKUP(C31,Regions!B$3:H$35,7,FALSE)</f>
        <v>South America</v>
      </c>
      <c r="B31" s="119" t="s">
        <v>26</v>
      </c>
      <c r="C31" s="102" t="s">
        <v>25</v>
      </c>
      <c r="D31" s="99">
        <v>33014.565069052631</v>
      </c>
      <c r="E31" s="99">
        <v>12481.364975999999</v>
      </c>
      <c r="F31" s="99">
        <v>128314.489</v>
      </c>
      <c r="G31" s="99">
        <v>930.976</v>
      </c>
      <c r="H31" s="99">
        <v>0</v>
      </c>
      <c r="I31" s="99">
        <v>0</v>
      </c>
      <c r="J31" s="99">
        <v>0</v>
      </c>
      <c r="K31" s="99">
        <v>4520.78125</v>
      </c>
      <c r="L31" s="100">
        <v>9.375E-2</v>
      </c>
      <c r="M31" s="100">
        <v>-0.56947379738165527</v>
      </c>
      <c r="N31" s="99">
        <v>949683</v>
      </c>
      <c r="O31" s="99">
        <v>1652620</v>
      </c>
      <c r="P31" s="101" t="s">
        <v>127</v>
      </c>
      <c r="Q31" s="100">
        <v>0.25743634049680097</v>
      </c>
      <c r="R31" s="100">
        <v>3.47843262906357E-2</v>
      </c>
      <c r="S31" s="99">
        <v>0</v>
      </c>
      <c r="T31" s="99">
        <v>0</v>
      </c>
      <c r="U31" s="101">
        <v>8.1999999999999993</v>
      </c>
      <c r="V31" s="99">
        <v>1309</v>
      </c>
      <c r="W31" s="99">
        <v>3594</v>
      </c>
      <c r="X31" s="100">
        <v>0.73167444306173501</v>
      </c>
      <c r="Y31" s="101">
        <v>3.7</v>
      </c>
      <c r="Z31" s="101">
        <v>8.4</v>
      </c>
      <c r="AA31" s="100">
        <v>22.5</v>
      </c>
      <c r="AB31" s="100">
        <v>55.57777234484179</v>
      </c>
      <c r="AC31" s="100">
        <v>2.366921778020838</v>
      </c>
      <c r="AD31" s="100">
        <v>39</v>
      </c>
      <c r="AE31" s="101">
        <v>21.600000381469702</v>
      </c>
      <c r="AF31" s="101">
        <v>25.2</v>
      </c>
      <c r="AG31" s="101">
        <v>8.6</v>
      </c>
      <c r="AH31" s="100">
        <v>1.72399997711182</v>
      </c>
      <c r="AI31" s="99">
        <v>85</v>
      </c>
      <c r="AJ31" s="99">
        <v>78</v>
      </c>
      <c r="AK31" s="99">
        <v>54</v>
      </c>
      <c r="AL31" s="101">
        <v>0.3</v>
      </c>
      <c r="AM31" s="101">
        <v>262.10000000000002</v>
      </c>
      <c r="AN31" s="100">
        <v>1039.75658557</v>
      </c>
      <c r="AO31" s="101">
        <v>4.5</v>
      </c>
      <c r="AP31" s="101">
        <v>48.4</v>
      </c>
      <c r="AQ31" s="100">
        <v>64</v>
      </c>
      <c r="AR31" s="100">
        <v>0.40726876386631339</v>
      </c>
      <c r="AS31" s="100">
        <v>47.290000915527301</v>
      </c>
      <c r="AT31" s="100">
        <v>36</v>
      </c>
      <c r="AU31" s="99">
        <v>18</v>
      </c>
      <c r="AV31" s="99">
        <v>931227</v>
      </c>
      <c r="AW31" s="99">
        <v>123645</v>
      </c>
      <c r="AX31" s="99">
        <v>0</v>
      </c>
      <c r="AY31" s="99">
        <v>121535</v>
      </c>
      <c r="AZ31" s="99">
        <v>0</v>
      </c>
      <c r="BA31" s="99">
        <v>76.172600000000003</v>
      </c>
      <c r="BB31" s="99">
        <v>19.692914793</v>
      </c>
      <c r="BC31" s="99">
        <v>112</v>
      </c>
      <c r="BD31" s="101">
        <v>10.9</v>
      </c>
      <c r="BE31" s="101">
        <v>29.3</v>
      </c>
      <c r="BF31" s="101">
        <v>3.39</v>
      </c>
      <c r="BG31" s="101">
        <v>5.7</v>
      </c>
      <c r="BH31" s="100">
        <v>3.8166666666666673</v>
      </c>
      <c r="BI31" s="100">
        <v>26.75</v>
      </c>
      <c r="BJ31" s="100">
        <v>-0.498966604471207</v>
      </c>
      <c r="BK31" s="99">
        <v>32</v>
      </c>
      <c r="BL31" s="99">
        <v>10.67</v>
      </c>
      <c r="BM31" s="99">
        <v>19.2</v>
      </c>
      <c r="BN31" s="101">
        <v>28.4</v>
      </c>
      <c r="BO31" s="99">
        <v>7</v>
      </c>
      <c r="BP31" s="101">
        <v>97.2</v>
      </c>
      <c r="BQ31" s="100">
        <v>43</v>
      </c>
      <c r="BR31" s="100">
        <v>103.899164782894</v>
      </c>
      <c r="BS31" s="99">
        <v>62000</v>
      </c>
      <c r="BT31" s="101">
        <v>84.688627400000001</v>
      </c>
      <c r="BU31" s="101">
        <v>86.935071100000002</v>
      </c>
      <c r="BV31" s="101">
        <v>58</v>
      </c>
      <c r="BW31" s="101">
        <v>54</v>
      </c>
      <c r="BX31" s="101">
        <v>88.90804</v>
      </c>
      <c r="BY31" s="101">
        <v>92.392430000000004</v>
      </c>
      <c r="BZ31" s="101">
        <v>48.777299999999997</v>
      </c>
      <c r="CA31" s="101">
        <v>3.93</v>
      </c>
      <c r="CB31" s="101">
        <v>23.58811</v>
      </c>
      <c r="CC31" s="99">
        <v>11388.156903546924</v>
      </c>
      <c r="CD31" s="99">
        <v>16144363</v>
      </c>
      <c r="CE31" s="99">
        <v>15888205</v>
      </c>
      <c r="CF31" s="99">
        <v>248360</v>
      </c>
      <c r="CG31" s="99"/>
    </row>
    <row r="32" spans="1:85" x14ac:dyDescent="0.25">
      <c r="A32" s="3" t="str">
        <f>VLOOKUP(C32,Regions!B$3:H$35,7,FALSE)</f>
        <v>South America</v>
      </c>
      <c r="B32" s="119" t="s">
        <v>34</v>
      </c>
      <c r="C32" s="102" t="s">
        <v>33</v>
      </c>
      <c r="D32" s="99">
        <v>0</v>
      </c>
      <c r="E32" s="99">
        <v>0</v>
      </c>
      <c r="F32" s="99">
        <v>5948.9975000000004</v>
      </c>
      <c r="G32" s="99">
        <v>0.39600000000000002</v>
      </c>
      <c r="H32" s="99">
        <v>0</v>
      </c>
      <c r="I32" s="99">
        <v>0</v>
      </c>
      <c r="J32" s="99">
        <v>0</v>
      </c>
      <c r="K32" s="99">
        <v>18975</v>
      </c>
      <c r="L32" s="100">
        <v>9.375E-2</v>
      </c>
      <c r="M32" s="100">
        <v>-3.2172869147659065E-2</v>
      </c>
      <c r="N32" s="99">
        <v>32689</v>
      </c>
      <c r="O32" s="99">
        <v>137568</v>
      </c>
      <c r="P32" s="101">
        <v>0.503</v>
      </c>
      <c r="Q32" s="100">
        <v>5.9705600359804399E-2</v>
      </c>
      <c r="R32" s="100">
        <v>1.24828979385108E-2</v>
      </c>
      <c r="S32" s="99">
        <v>0</v>
      </c>
      <c r="T32" s="99">
        <v>0</v>
      </c>
      <c r="U32" s="101">
        <v>20.399999999999999</v>
      </c>
      <c r="V32" s="99">
        <v>155</v>
      </c>
      <c r="W32" s="99">
        <v>105</v>
      </c>
      <c r="X32" s="100">
        <v>0.63571574929001728</v>
      </c>
      <c r="Y32" s="101">
        <v>7.8</v>
      </c>
      <c r="Z32" s="101">
        <v>18.8</v>
      </c>
      <c r="AA32" s="100">
        <v>36.1</v>
      </c>
      <c r="AB32" s="100">
        <v>51.088127601155783</v>
      </c>
      <c r="AC32" s="100">
        <v>9.2704609917759626</v>
      </c>
      <c r="AD32" s="100" t="s">
        <v>617</v>
      </c>
      <c r="AE32" s="101">
        <v>39.400001525878899</v>
      </c>
      <c r="AF32" s="101">
        <v>12</v>
      </c>
      <c r="AG32" s="101">
        <v>14.3</v>
      </c>
      <c r="AH32" s="100">
        <v>0.21400000154972099</v>
      </c>
      <c r="AI32" s="99">
        <v>99</v>
      </c>
      <c r="AJ32" s="99">
        <v>95</v>
      </c>
      <c r="AK32" s="99">
        <v>103</v>
      </c>
      <c r="AL32" s="101">
        <v>1.8</v>
      </c>
      <c r="AM32" s="101">
        <v>48.26</v>
      </c>
      <c r="AN32" s="100">
        <v>378.78631014000001</v>
      </c>
      <c r="AO32" s="101">
        <v>3.1</v>
      </c>
      <c r="AP32" s="101">
        <v>37.4</v>
      </c>
      <c r="AQ32" s="100">
        <v>229</v>
      </c>
      <c r="AR32" s="100">
        <v>0.51527801061295508</v>
      </c>
      <c r="AS32" s="100">
        <v>35</v>
      </c>
      <c r="AT32" s="100">
        <v>33.1</v>
      </c>
      <c r="AU32" s="99">
        <v>0</v>
      </c>
      <c r="AV32" s="99">
        <v>199000</v>
      </c>
      <c r="AW32" s="99">
        <v>0</v>
      </c>
      <c r="AX32" s="99">
        <v>0</v>
      </c>
      <c r="AY32" s="99">
        <v>11</v>
      </c>
      <c r="AZ32" s="99">
        <v>0</v>
      </c>
      <c r="BA32" s="99">
        <v>88.4178</v>
      </c>
      <c r="BB32" s="99">
        <v>39.145091432000001</v>
      </c>
      <c r="BC32" s="99">
        <v>118</v>
      </c>
      <c r="BD32" s="101">
        <v>10.6</v>
      </c>
      <c r="BE32" s="101">
        <v>30.2</v>
      </c>
      <c r="BF32" s="101" t="s">
        <v>127</v>
      </c>
      <c r="BG32" s="101" t="s">
        <v>127</v>
      </c>
      <c r="BH32" s="100" t="s">
        <v>127</v>
      </c>
      <c r="BI32" s="100" t="s">
        <v>127</v>
      </c>
      <c r="BJ32" s="100">
        <v>-0.22456336021423301</v>
      </c>
      <c r="BK32" s="99">
        <v>29</v>
      </c>
      <c r="BL32" s="99" t="s">
        <v>127</v>
      </c>
      <c r="BM32" s="99" t="s">
        <v>127</v>
      </c>
      <c r="BN32" s="101">
        <v>27</v>
      </c>
      <c r="BO32" s="99">
        <v>10</v>
      </c>
      <c r="BP32" s="101">
        <v>79.466769999999997</v>
      </c>
      <c r="BQ32" s="100">
        <v>37.35</v>
      </c>
      <c r="BR32" s="100">
        <v>70.538910532465195</v>
      </c>
      <c r="BS32" s="99">
        <v>4200</v>
      </c>
      <c r="BT32" s="101">
        <v>83.650173199999998</v>
      </c>
      <c r="BU32" s="101">
        <v>98.275407299999998</v>
      </c>
      <c r="BV32" s="101">
        <v>68</v>
      </c>
      <c r="BW32" s="101">
        <v>68</v>
      </c>
      <c r="BX32" s="101">
        <v>92.187190000000001</v>
      </c>
      <c r="BY32" s="101" t="s">
        <v>127</v>
      </c>
      <c r="BZ32" s="101">
        <v>76.599999999999994</v>
      </c>
      <c r="CA32" s="101">
        <v>2.92</v>
      </c>
      <c r="CB32" s="101">
        <v>23.1645</v>
      </c>
      <c r="CC32" s="99">
        <v>7506.4450719879515</v>
      </c>
      <c r="CD32" s="99">
        <v>767085</v>
      </c>
      <c r="CE32" s="99">
        <v>745427</v>
      </c>
      <c r="CF32" s="99">
        <v>196850</v>
      </c>
      <c r="CG32" s="99"/>
    </row>
    <row r="33" spans="1:85" x14ac:dyDescent="0.25">
      <c r="A33" s="3" t="str">
        <f>VLOOKUP(C33,Regions!B$3:H$35,7,FALSE)</f>
        <v>South America</v>
      </c>
      <c r="B33" s="119" t="s">
        <v>48</v>
      </c>
      <c r="C33" s="102" t="s">
        <v>47</v>
      </c>
      <c r="D33" s="99">
        <v>0</v>
      </c>
      <c r="E33" s="99">
        <v>0</v>
      </c>
      <c r="F33" s="99">
        <v>29139.279500000004</v>
      </c>
      <c r="G33" s="99">
        <v>0</v>
      </c>
      <c r="H33" s="99">
        <v>0</v>
      </c>
      <c r="I33" s="99">
        <v>0</v>
      </c>
      <c r="J33" s="99">
        <v>0</v>
      </c>
      <c r="K33" s="99">
        <v>55559.0625</v>
      </c>
      <c r="L33" s="100">
        <v>0.1875</v>
      </c>
      <c r="M33" s="100">
        <v>-1.1029919175686536</v>
      </c>
      <c r="N33" s="99">
        <v>468593</v>
      </c>
      <c r="O33" s="99">
        <v>817260</v>
      </c>
      <c r="P33" s="101">
        <v>0.48920000000000002</v>
      </c>
      <c r="Q33" s="100">
        <v>0.19207348213242401</v>
      </c>
      <c r="R33" s="100">
        <v>8.3982658174437494E-2</v>
      </c>
      <c r="S33" s="99">
        <v>0</v>
      </c>
      <c r="T33" s="99">
        <v>0</v>
      </c>
      <c r="U33" s="101">
        <v>8.8000000000000007</v>
      </c>
      <c r="V33" s="99">
        <v>578</v>
      </c>
      <c r="W33" s="99">
        <v>12</v>
      </c>
      <c r="X33" s="100">
        <v>0.67916435563286059</v>
      </c>
      <c r="Y33" s="101" t="s">
        <v>127</v>
      </c>
      <c r="Z33" s="101" t="s">
        <v>127</v>
      </c>
      <c r="AA33" s="100">
        <v>22.6</v>
      </c>
      <c r="AB33" s="100">
        <v>56.627602891859596</v>
      </c>
      <c r="AC33" s="100">
        <v>1.6406115818841716</v>
      </c>
      <c r="AD33" s="100">
        <v>38.099998474121101</v>
      </c>
      <c r="AE33" s="101">
        <v>20.5</v>
      </c>
      <c r="AF33" s="101">
        <v>10.9</v>
      </c>
      <c r="AG33" s="101">
        <v>6.3</v>
      </c>
      <c r="AH33" s="100">
        <v>1.22699999809265</v>
      </c>
      <c r="AI33" s="99">
        <v>90</v>
      </c>
      <c r="AJ33" s="99">
        <v>80</v>
      </c>
      <c r="AK33" s="99">
        <v>43</v>
      </c>
      <c r="AL33" s="101">
        <v>0.4</v>
      </c>
      <c r="AM33" s="101">
        <v>992.37</v>
      </c>
      <c r="AN33" s="100">
        <v>872.92836492000004</v>
      </c>
      <c r="AO33" s="101">
        <v>4.5</v>
      </c>
      <c r="AP33" s="101">
        <v>49.4</v>
      </c>
      <c r="AQ33" s="100">
        <v>132</v>
      </c>
      <c r="AR33" s="100">
        <v>0.47182947673459508</v>
      </c>
      <c r="AS33" s="100">
        <v>48.299999237060497</v>
      </c>
      <c r="AT33" s="100" t="s">
        <v>127</v>
      </c>
      <c r="AU33" s="99">
        <v>233360</v>
      </c>
      <c r="AV33" s="99">
        <v>150175</v>
      </c>
      <c r="AW33" s="99">
        <v>0</v>
      </c>
      <c r="AX33" s="99">
        <v>0</v>
      </c>
      <c r="AY33" s="99">
        <v>172</v>
      </c>
      <c r="AZ33" s="99">
        <v>0</v>
      </c>
      <c r="BA33" s="99">
        <v>57.983800000000002</v>
      </c>
      <c r="BB33" s="99">
        <v>20.724075148000001</v>
      </c>
      <c r="BC33" s="99">
        <v>115</v>
      </c>
      <c r="BD33" s="101">
        <v>10.4</v>
      </c>
      <c r="BE33" s="101">
        <v>31.4</v>
      </c>
      <c r="BF33" s="101">
        <v>4.33</v>
      </c>
      <c r="BG33" s="101">
        <v>11.2</v>
      </c>
      <c r="BH33" s="100">
        <v>3.5166666666666671</v>
      </c>
      <c r="BI33" s="100">
        <v>34.869999999999997</v>
      </c>
      <c r="BJ33" s="100">
        <v>-0.924757421016693</v>
      </c>
      <c r="BK33" s="99">
        <v>27</v>
      </c>
      <c r="BL33" s="99">
        <v>6.31</v>
      </c>
      <c r="BM33" s="99">
        <v>34.700000000000003</v>
      </c>
      <c r="BN33" s="101">
        <v>17.100000000000001</v>
      </c>
      <c r="BO33" s="99">
        <v>5</v>
      </c>
      <c r="BP33" s="101">
        <v>98.2</v>
      </c>
      <c r="BQ33" s="100">
        <v>43</v>
      </c>
      <c r="BR33" s="100">
        <v>105.604533030992</v>
      </c>
      <c r="BS33" s="99">
        <v>74000</v>
      </c>
      <c r="BT33" s="101">
        <v>88.597886900000006</v>
      </c>
      <c r="BU33" s="101">
        <v>97.9626734</v>
      </c>
      <c r="BV33" s="101">
        <v>64</v>
      </c>
      <c r="BW33" s="101">
        <v>70</v>
      </c>
      <c r="BX33" s="101">
        <v>84.146770000000004</v>
      </c>
      <c r="BY33" s="101">
        <v>84.080860000000001</v>
      </c>
      <c r="BZ33" s="101">
        <v>46.698300000000003</v>
      </c>
      <c r="CA33" s="101">
        <v>4.88</v>
      </c>
      <c r="CB33" s="101">
        <v>24.159739999999999</v>
      </c>
      <c r="CC33" s="99">
        <v>9184.4894106823667</v>
      </c>
      <c r="CD33" s="99">
        <v>6639123</v>
      </c>
      <c r="CE33" s="99">
        <v>6721983</v>
      </c>
      <c r="CF33" s="99">
        <v>397300</v>
      </c>
      <c r="CG33" s="99"/>
    </row>
    <row r="34" spans="1:85" x14ac:dyDescent="0.25">
      <c r="A34" s="3" t="str">
        <f>VLOOKUP(C34,Regions!B$3:H$35,7,FALSE)</f>
        <v>South America</v>
      </c>
      <c r="B34" s="119" t="s">
        <v>50</v>
      </c>
      <c r="C34" s="102" t="s">
        <v>49</v>
      </c>
      <c r="D34" s="99">
        <v>52407.779505684208</v>
      </c>
      <c r="E34" s="99">
        <v>25385.541342315788</v>
      </c>
      <c r="F34" s="99">
        <v>181407.1355</v>
      </c>
      <c r="G34" s="99">
        <v>1598.8920000000001</v>
      </c>
      <c r="H34" s="99">
        <v>0</v>
      </c>
      <c r="I34" s="99">
        <v>0</v>
      </c>
      <c r="J34" s="99">
        <v>0</v>
      </c>
      <c r="K34" s="99">
        <v>103796.875</v>
      </c>
      <c r="L34" s="100">
        <v>0.15625</v>
      </c>
      <c r="M34" s="100">
        <v>-0.20266680355744918</v>
      </c>
      <c r="N34" s="99">
        <v>4296394</v>
      </c>
      <c r="O34" s="99">
        <v>4372796</v>
      </c>
      <c r="P34" s="101">
        <v>0.64470000000000005</v>
      </c>
      <c r="Q34" s="100">
        <v>0.40228739183640799</v>
      </c>
      <c r="R34" s="100">
        <v>3.7421896512410097E-2</v>
      </c>
      <c r="S34" s="99">
        <v>0</v>
      </c>
      <c r="T34" s="99">
        <v>0</v>
      </c>
      <c r="U34" s="101">
        <v>6.7</v>
      </c>
      <c r="V34" s="99">
        <v>2076</v>
      </c>
      <c r="W34" s="99">
        <v>634</v>
      </c>
      <c r="X34" s="100">
        <v>0.73420312910429786</v>
      </c>
      <c r="Y34" s="101">
        <v>10.4</v>
      </c>
      <c r="Z34" s="101">
        <v>12.3</v>
      </c>
      <c r="AA34" s="100">
        <v>22.7</v>
      </c>
      <c r="AB34" s="100">
        <v>53.188063284027876</v>
      </c>
      <c r="AC34" s="100">
        <v>1.418684849827214</v>
      </c>
      <c r="AD34" s="100">
        <v>46.299999237060497</v>
      </c>
      <c r="AE34" s="101">
        <v>16.899999618530298</v>
      </c>
      <c r="AF34" s="101">
        <v>14.6</v>
      </c>
      <c r="AG34" s="101">
        <v>6.9</v>
      </c>
      <c r="AH34" s="100">
        <v>1.1319999694824201</v>
      </c>
      <c r="AI34" s="99">
        <v>89</v>
      </c>
      <c r="AJ34" s="99">
        <v>90</v>
      </c>
      <c r="AK34" s="99">
        <v>120</v>
      </c>
      <c r="AL34" s="101">
        <v>0.4</v>
      </c>
      <c r="AM34" s="101">
        <v>116.47</v>
      </c>
      <c r="AN34" s="100">
        <v>656.18008382000005</v>
      </c>
      <c r="AO34" s="101">
        <v>3.3</v>
      </c>
      <c r="AP34" s="101">
        <v>28.6</v>
      </c>
      <c r="AQ34" s="100">
        <v>68</v>
      </c>
      <c r="AR34" s="100">
        <v>0.40591523177698807</v>
      </c>
      <c r="AS34" s="100">
        <v>44.7299995422363</v>
      </c>
      <c r="AT34" s="100">
        <v>34.200000000000003</v>
      </c>
      <c r="AU34" s="99">
        <v>202739</v>
      </c>
      <c r="AV34" s="99">
        <v>351260</v>
      </c>
      <c r="AW34" s="99">
        <v>0</v>
      </c>
      <c r="AX34" s="99">
        <v>60000</v>
      </c>
      <c r="AY34" s="99">
        <v>1488</v>
      </c>
      <c r="AZ34" s="99">
        <v>0</v>
      </c>
      <c r="BA34" s="99">
        <v>49.678199999999997</v>
      </c>
      <c r="BB34" s="99">
        <v>6.1672370069999998</v>
      </c>
      <c r="BC34" s="99">
        <v>121</v>
      </c>
      <c r="BD34" s="101">
        <v>7.5</v>
      </c>
      <c r="BE34" s="101">
        <v>23</v>
      </c>
      <c r="BF34" s="101">
        <v>3.87</v>
      </c>
      <c r="BG34" s="101">
        <v>3.4</v>
      </c>
      <c r="BH34" s="100">
        <v>3.55</v>
      </c>
      <c r="BI34" s="100">
        <v>40.9</v>
      </c>
      <c r="BJ34" s="100">
        <v>-0.27658873796463002</v>
      </c>
      <c r="BK34" s="99">
        <v>36</v>
      </c>
      <c r="BL34" s="99">
        <v>12.23</v>
      </c>
      <c r="BM34" s="99">
        <v>40.5</v>
      </c>
      <c r="BN34" s="101">
        <v>46.7</v>
      </c>
      <c r="BO34" s="99">
        <v>6</v>
      </c>
      <c r="BP34" s="101">
        <v>91.2</v>
      </c>
      <c r="BQ34" s="100">
        <v>40.200000000000003</v>
      </c>
      <c r="BR34" s="100">
        <v>102.915807321747</v>
      </c>
      <c r="BS34" s="99">
        <v>84000</v>
      </c>
      <c r="BT34" s="101">
        <v>76.193446199999997</v>
      </c>
      <c r="BU34" s="101">
        <v>86.697263300000003</v>
      </c>
      <c r="BV34" s="101">
        <v>60</v>
      </c>
      <c r="BW34" s="101">
        <v>51</v>
      </c>
      <c r="BX34" s="101">
        <v>90.505769999999998</v>
      </c>
      <c r="BY34" s="101">
        <v>88.541910000000001</v>
      </c>
      <c r="BZ34" s="101">
        <v>61.578470000000003</v>
      </c>
      <c r="CA34" s="101">
        <v>3.09</v>
      </c>
      <c r="CB34" s="101">
        <v>17.66104</v>
      </c>
      <c r="CC34" s="99">
        <v>12402.422706983158</v>
      </c>
      <c r="CD34" s="99">
        <v>31376670</v>
      </c>
      <c r="CE34" s="99">
        <v>30954875</v>
      </c>
      <c r="CF34" s="99">
        <v>1280000</v>
      </c>
      <c r="CG34" s="99"/>
    </row>
    <row r="35" spans="1:85" x14ac:dyDescent="0.25">
      <c r="A35" s="3" t="str">
        <f>VLOOKUP(C35,Regions!B$3:H$35,7,FALSE)</f>
        <v>South America</v>
      </c>
      <c r="B35" s="119" t="s">
        <v>58</v>
      </c>
      <c r="C35" s="102" t="s">
        <v>57</v>
      </c>
      <c r="D35" s="99">
        <v>0</v>
      </c>
      <c r="E35" s="99">
        <v>0</v>
      </c>
      <c r="F35" s="99">
        <v>14804.61</v>
      </c>
      <c r="G35" s="99">
        <v>2.5999999999999999E-2</v>
      </c>
      <c r="H35" s="99">
        <v>0</v>
      </c>
      <c r="I35" s="99">
        <v>0</v>
      </c>
      <c r="J35" s="99">
        <v>0</v>
      </c>
      <c r="K35" s="99">
        <v>0</v>
      </c>
      <c r="L35" s="100">
        <v>0</v>
      </c>
      <c r="M35" s="100">
        <v>-2.5405055087491895E-2</v>
      </c>
      <c r="N35" s="99">
        <v>186</v>
      </c>
      <c r="O35" s="99">
        <v>38711</v>
      </c>
      <c r="P35" s="101" t="s">
        <v>127</v>
      </c>
      <c r="Q35" s="100">
        <v>1.6566679508192801E-2</v>
      </c>
      <c r="R35" s="100">
        <v>7.5682193885568501E-3</v>
      </c>
      <c r="S35" s="99">
        <v>0</v>
      </c>
      <c r="T35" s="99">
        <v>0</v>
      </c>
      <c r="U35" s="101">
        <v>9.5</v>
      </c>
      <c r="V35" s="99">
        <v>50</v>
      </c>
      <c r="W35" s="99">
        <v>27</v>
      </c>
      <c r="X35" s="100">
        <v>0.71428615221299985</v>
      </c>
      <c r="Y35" s="101">
        <v>7.6</v>
      </c>
      <c r="Z35" s="101">
        <v>4.7</v>
      </c>
      <c r="AA35" s="100">
        <v>7.5</v>
      </c>
      <c r="AB35" s="100">
        <v>50.756036072055267</v>
      </c>
      <c r="AC35" s="100">
        <v>0.13746848377335841</v>
      </c>
      <c r="AD35" s="100">
        <v>12.8999996185303</v>
      </c>
      <c r="AE35" s="101">
        <v>21.299999237060501</v>
      </c>
      <c r="AF35" s="101">
        <v>8.8000000000000007</v>
      </c>
      <c r="AG35" s="101">
        <v>13.9</v>
      </c>
      <c r="AH35" s="100">
        <v>1.03</v>
      </c>
      <c r="AI35" s="99">
        <v>85</v>
      </c>
      <c r="AJ35" s="99">
        <v>89</v>
      </c>
      <c r="AK35" s="99">
        <v>38</v>
      </c>
      <c r="AL35" s="101">
        <v>1</v>
      </c>
      <c r="AM35" s="101">
        <v>3.68</v>
      </c>
      <c r="AN35" s="100">
        <v>978.62888071999998</v>
      </c>
      <c r="AO35" s="101">
        <v>2.9</v>
      </c>
      <c r="AP35" s="101">
        <v>11.4</v>
      </c>
      <c r="AQ35" s="100">
        <v>155</v>
      </c>
      <c r="AR35" s="100">
        <v>0.46256540545712832</v>
      </c>
      <c r="AS35" s="100" t="s">
        <v>127</v>
      </c>
      <c r="AT35" s="100">
        <v>7.3</v>
      </c>
      <c r="AU35" s="99">
        <v>0</v>
      </c>
      <c r="AV35" s="99">
        <v>0</v>
      </c>
      <c r="AW35" s="99">
        <v>0</v>
      </c>
      <c r="AX35" s="99">
        <v>0</v>
      </c>
      <c r="AY35" s="99">
        <v>1</v>
      </c>
      <c r="AZ35" s="99">
        <v>0</v>
      </c>
      <c r="BA35" s="99">
        <v>46.518799999999999</v>
      </c>
      <c r="BB35" s="99">
        <v>24.874854716000002</v>
      </c>
      <c r="BC35" s="99">
        <v>116</v>
      </c>
      <c r="BD35" s="101">
        <v>8</v>
      </c>
      <c r="BE35" s="101">
        <v>30.5</v>
      </c>
      <c r="BF35" s="101">
        <v>6.23</v>
      </c>
      <c r="BG35" s="101">
        <v>9.6999999999999993</v>
      </c>
      <c r="BH35" s="100" t="s">
        <v>127</v>
      </c>
      <c r="BI35" s="100" t="s">
        <v>127</v>
      </c>
      <c r="BJ35" s="100">
        <v>-0.15690599381923701</v>
      </c>
      <c r="BK35" s="99">
        <v>36</v>
      </c>
      <c r="BL35" s="99" t="s">
        <v>127</v>
      </c>
      <c r="BM35" s="99" t="s">
        <v>127</v>
      </c>
      <c r="BN35" s="101" t="s">
        <v>127</v>
      </c>
      <c r="BO35" s="99" t="s">
        <v>127</v>
      </c>
      <c r="BP35" s="101">
        <v>100</v>
      </c>
      <c r="BQ35" s="100">
        <v>40.08</v>
      </c>
      <c r="BR35" s="100">
        <v>170.57498736039</v>
      </c>
      <c r="BS35" s="99">
        <v>6800</v>
      </c>
      <c r="BT35" s="101">
        <v>79.219299300000003</v>
      </c>
      <c r="BU35" s="101">
        <v>94.794295300000002</v>
      </c>
      <c r="BV35" s="101">
        <v>80</v>
      </c>
      <c r="BW35" s="101">
        <v>65</v>
      </c>
      <c r="BX35" s="101">
        <v>85.870980000000003</v>
      </c>
      <c r="BY35" s="101">
        <v>72.597290000000001</v>
      </c>
      <c r="BZ35" s="101">
        <v>61.803789999999999</v>
      </c>
      <c r="CA35" s="101">
        <v>3.4447781000000002</v>
      </c>
      <c r="CB35" s="101">
        <v>13.825060000000001</v>
      </c>
      <c r="CC35" s="99">
        <v>16969.545291010108</v>
      </c>
      <c r="CD35" s="99">
        <v>542975</v>
      </c>
      <c r="CE35" s="99">
        <v>537673</v>
      </c>
      <c r="CF35" s="99">
        <v>156000</v>
      </c>
      <c r="CG35" s="99"/>
    </row>
    <row r="36" spans="1:85" x14ac:dyDescent="0.25">
      <c r="A36" s="3" t="str">
        <f>VLOOKUP(C36,Regions!B$3:H$35,7,FALSE)</f>
        <v>South America</v>
      </c>
      <c r="B36" s="119" t="s">
        <v>62</v>
      </c>
      <c r="C36" s="102" t="s">
        <v>61</v>
      </c>
      <c r="D36" s="99">
        <v>0</v>
      </c>
      <c r="E36" s="99">
        <v>0</v>
      </c>
      <c r="F36" s="99">
        <v>12165.838</v>
      </c>
      <c r="G36" s="99">
        <v>0</v>
      </c>
      <c r="H36" s="99">
        <v>0</v>
      </c>
      <c r="I36" s="99">
        <v>0</v>
      </c>
      <c r="J36" s="99">
        <v>0</v>
      </c>
      <c r="K36" s="99">
        <v>0</v>
      </c>
      <c r="L36" s="100">
        <v>3.125E-2</v>
      </c>
      <c r="M36" s="100">
        <v>5.2504387064427185</v>
      </c>
      <c r="N36" s="99">
        <v>196120</v>
      </c>
      <c r="O36" s="99">
        <v>65646</v>
      </c>
      <c r="P36" s="101" t="s">
        <v>127</v>
      </c>
      <c r="Q36" s="100">
        <v>3.5797625094197401E-3</v>
      </c>
      <c r="R36" s="100">
        <v>8.2671041732618206E-3</v>
      </c>
      <c r="S36" s="99">
        <v>0</v>
      </c>
      <c r="T36" s="99">
        <v>0</v>
      </c>
      <c r="U36" s="101">
        <v>7.8</v>
      </c>
      <c r="V36" s="99">
        <v>267</v>
      </c>
      <c r="W36" s="99">
        <v>19</v>
      </c>
      <c r="X36" s="100">
        <v>0.79276297685494324</v>
      </c>
      <c r="Y36" s="101" t="s">
        <v>127</v>
      </c>
      <c r="Z36" s="101" t="s">
        <v>127</v>
      </c>
      <c r="AA36" s="100">
        <v>9.6999999999999993</v>
      </c>
      <c r="AB36" s="100">
        <v>55.883408438419892</v>
      </c>
      <c r="AC36" s="100">
        <v>0.21860366747828786</v>
      </c>
      <c r="AD36" s="100">
        <v>22.5</v>
      </c>
      <c r="AE36" s="101">
        <v>10.1000003814697</v>
      </c>
      <c r="AF36" s="101">
        <v>10.7</v>
      </c>
      <c r="AG36" s="101">
        <v>8.1</v>
      </c>
      <c r="AH36" s="100">
        <v>3.7360000610351598</v>
      </c>
      <c r="AI36" s="99">
        <v>96</v>
      </c>
      <c r="AJ36" s="99">
        <v>95</v>
      </c>
      <c r="AK36" s="99">
        <v>30</v>
      </c>
      <c r="AL36" s="101">
        <v>0.7</v>
      </c>
      <c r="AM36" s="101">
        <v>0</v>
      </c>
      <c r="AN36" s="100">
        <v>1792.1809730299999</v>
      </c>
      <c r="AO36" s="101">
        <v>6.1</v>
      </c>
      <c r="AP36" s="101">
        <v>15.6</v>
      </c>
      <c r="AQ36" s="100">
        <v>15</v>
      </c>
      <c r="AR36" s="100">
        <v>0.31282049177624371</v>
      </c>
      <c r="AS36" s="100">
        <v>41.869998931884801</v>
      </c>
      <c r="AT36" s="100" t="s">
        <v>127</v>
      </c>
      <c r="AU36" s="99">
        <v>0</v>
      </c>
      <c r="AV36" s="99">
        <v>28326</v>
      </c>
      <c r="AW36" s="99">
        <v>10605</v>
      </c>
      <c r="AX36" s="99">
        <v>0</v>
      </c>
      <c r="AY36" s="99">
        <v>301</v>
      </c>
      <c r="AZ36" s="99">
        <v>0</v>
      </c>
      <c r="BA36" s="99">
        <v>56.514400000000002</v>
      </c>
      <c r="BB36" s="99">
        <v>17.951581685000001</v>
      </c>
      <c r="BC36" s="99">
        <v>121</v>
      </c>
      <c r="BD36" s="101">
        <v>4.9000000000000004</v>
      </c>
      <c r="BE36" s="101">
        <v>28.5</v>
      </c>
      <c r="BF36" s="101">
        <v>3.14</v>
      </c>
      <c r="BG36" s="101">
        <v>6.4</v>
      </c>
      <c r="BH36" s="100">
        <v>3.416666666666667</v>
      </c>
      <c r="BI36" s="100">
        <v>33.56</v>
      </c>
      <c r="BJ36" s="100">
        <v>0.48036980628967302</v>
      </c>
      <c r="BK36" s="99">
        <v>74</v>
      </c>
      <c r="BL36" s="99">
        <v>36.56</v>
      </c>
      <c r="BM36" s="99">
        <v>28.7</v>
      </c>
      <c r="BN36" s="101">
        <v>50</v>
      </c>
      <c r="BO36" s="99">
        <v>5</v>
      </c>
      <c r="BP36" s="101">
        <v>99.5</v>
      </c>
      <c r="BQ36" s="100">
        <v>61.46</v>
      </c>
      <c r="BR36" s="100">
        <v>160.79514574864001</v>
      </c>
      <c r="BS36" s="99">
        <v>58000</v>
      </c>
      <c r="BT36" s="101">
        <v>96.435769500000006</v>
      </c>
      <c r="BU36" s="101">
        <v>99.712186299999999</v>
      </c>
      <c r="BV36" s="101">
        <v>100</v>
      </c>
      <c r="BW36" s="101">
        <v>100</v>
      </c>
      <c r="BX36" s="101">
        <v>94.7</v>
      </c>
      <c r="BY36" s="101" t="s">
        <v>127</v>
      </c>
      <c r="BZ36" s="101">
        <v>53.384480000000003</v>
      </c>
      <c r="CA36" s="101">
        <v>4.3647068759077401</v>
      </c>
      <c r="CB36" s="101">
        <v>13.8</v>
      </c>
      <c r="CC36" s="99">
        <v>21200.587810884146</v>
      </c>
      <c r="CD36" s="99">
        <v>3431555</v>
      </c>
      <c r="CE36" s="99">
        <v>3394393</v>
      </c>
      <c r="CF36" s="99">
        <v>175020</v>
      </c>
      <c r="CG36" s="99"/>
    </row>
    <row r="37" spans="1:85" x14ac:dyDescent="0.25">
      <c r="A37" s="3" t="str">
        <f>VLOOKUP(C37,Regions!B$3:H$35,7,FALSE)</f>
        <v>South America</v>
      </c>
      <c r="B37" s="119" t="s">
        <v>443</v>
      </c>
      <c r="C37" s="102" t="s">
        <v>63</v>
      </c>
      <c r="D37" s="99">
        <v>58944.274519578947</v>
      </c>
      <c r="E37" s="99">
        <v>8264.6395169894749</v>
      </c>
      <c r="F37" s="99">
        <v>108453.99299999999</v>
      </c>
      <c r="G37" s="99">
        <v>56.76</v>
      </c>
      <c r="H37" s="99">
        <v>39350.23989769</v>
      </c>
      <c r="I37" s="99">
        <v>18.335013694550003</v>
      </c>
      <c r="J37" s="99">
        <v>61323.008000000002</v>
      </c>
      <c r="K37" s="99">
        <v>0</v>
      </c>
      <c r="L37" s="100">
        <v>3.125E-2</v>
      </c>
      <c r="M37" s="100">
        <v>-0.4107946026986507</v>
      </c>
      <c r="N37" s="99">
        <v>1250513</v>
      </c>
      <c r="O37" s="99">
        <v>2588376</v>
      </c>
      <c r="P37" s="101">
        <v>1.2609999999999999</v>
      </c>
      <c r="Q37" s="100">
        <v>0.85461705825635403</v>
      </c>
      <c r="R37" s="100">
        <v>0.28557250708704301</v>
      </c>
      <c r="S37" s="99">
        <v>0</v>
      </c>
      <c r="T37" s="99">
        <v>0</v>
      </c>
      <c r="U37" s="101">
        <v>62</v>
      </c>
      <c r="V37" s="99">
        <v>19030</v>
      </c>
      <c r="W37" s="99">
        <v>4152</v>
      </c>
      <c r="X37" s="100">
        <v>0.76225240029652452</v>
      </c>
      <c r="Y37" s="101" t="s">
        <v>127</v>
      </c>
      <c r="Z37" s="101" t="s">
        <v>127</v>
      </c>
      <c r="AA37" s="100">
        <v>32.1</v>
      </c>
      <c r="AB37" s="100">
        <v>52.374932440991117</v>
      </c>
      <c r="AC37" s="100">
        <v>3.2315691160531852E-2</v>
      </c>
      <c r="AD37" s="100">
        <v>30.299999237060501</v>
      </c>
      <c r="AE37" s="101">
        <v>14.8999996185303</v>
      </c>
      <c r="AF37" s="101">
        <v>13.4</v>
      </c>
      <c r="AG37" s="101">
        <v>8.6</v>
      </c>
      <c r="AH37" s="100" t="s">
        <v>127</v>
      </c>
      <c r="AI37" s="99">
        <v>89</v>
      </c>
      <c r="AJ37" s="99">
        <v>87</v>
      </c>
      <c r="AK37" s="99">
        <v>24</v>
      </c>
      <c r="AL37" s="101">
        <v>0.6</v>
      </c>
      <c r="AM37" s="101">
        <v>221.68</v>
      </c>
      <c r="AN37" s="100">
        <v>922.98867425000003</v>
      </c>
      <c r="AO37" s="101">
        <v>1.5</v>
      </c>
      <c r="AP37" s="101">
        <v>64.3</v>
      </c>
      <c r="AQ37" s="100">
        <v>95</v>
      </c>
      <c r="AR37" s="100">
        <v>0.47589879391248147</v>
      </c>
      <c r="AS37" s="100">
        <v>46.939998626708999</v>
      </c>
      <c r="AT37" s="100" t="s">
        <v>127</v>
      </c>
      <c r="AU37" s="99">
        <v>0</v>
      </c>
      <c r="AV37" s="99">
        <v>45297</v>
      </c>
      <c r="AW37" s="99">
        <v>0</v>
      </c>
      <c r="AX37" s="99">
        <v>0</v>
      </c>
      <c r="AY37" s="99">
        <v>173754</v>
      </c>
      <c r="AZ37" s="99">
        <v>0</v>
      </c>
      <c r="BA37" s="99">
        <v>79.667199999999994</v>
      </c>
      <c r="BB37" s="99">
        <v>82.500459393</v>
      </c>
      <c r="BC37" s="99">
        <v>129</v>
      </c>
      <c r="BD37" s="101">
        <v>4.9000000000000004</v>
      </c>
      <c r="BE37" s="101">
        <v>26.9</v>
      </c>
      <c r="BF37" s="101">
        <v>4.5199999999999996</v>
      </c>
      <c r="BG37" s="101">
        <v>12.8</v>
      </c>
      <c r="BH37" s="100">
        <v>4</v>
      </c>
      <c r="BI37" s="100">
        <v>29.11</v>
      </c>
      <c r="BJ37" s="100">
        <v>-1.22895383834839</v>
      </c>
      <c r="BK37" s="99">
        <v>17</v>
      </c>
      <c r="BL37" s="99" t="s">
        <v>127</v>
      </c>
      <c r="BM37" s="99">
        <v>52.8</v>
      </c>
      <c r="BN37" s="101">
        <v>30.3</v>
      </c>
      <c r="BO37" s="99">
        <v>12</v>
      </c>
      <c r="BP37" s="101">
        <v>100</v>
      </c>
      <c r="BQ37" s="100">
        <v>57</v>
      </c>
      <c r="BR37" s="100">
        <v>98.952003483284301</v>
      </c>
      <c r="BS37" s="99">
        <v>70000</v>
      </c>
      <c r="BT37" s="101">
        <v>94.446922499999999</v>
      </c>
      <c r="BU37" s="101">
        <v>93.110262599999999</v>
      </c>
      <c r="BV37" s="101">
        <v>96</v>
      </c>
      <c r="BW37" s="101">
        <v>93</v>
      </c>
      <c r="BX37" s="101">
        <v>87.149770000000004</v>
      </c>
      <c r="BY37" s="101">
        <v>80.712479999999999</v>
      </c>
      <c r="BZ37" s="101">
        <v>65.377179999999996</v>
      </c>
      <c r="CA37" s="101">
        <v>6.54</v>
      </c>
      <c r="CB37" s="101">
        <v>12.8</v>
      </c>
      <c r="CC37" s="99">
        <v>18309.152317081411</v>
      </c>
      <c r="CD37" s="99">
        <v>31108083</v>
      </c>
      <c r="CE37" s="99">
        <v>31025363</v>
      </c>
      <c r="CF37" s="99">
        <v>882050</v>
      </c>
      <c r="CG37" s="99"/>
    </row>
  </sheetData>
  <sortState ref="A5:BG195">
    <sortCondition ref="A5:A195"/>
    <sortCondition ref="B5:B195"/>
  </sortState>
  <mergeCells count="1">
    <mergeCell ref="A1:CF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6"/>
  <sheetViews>
    <sheetView showGridLines="0" workbookViewId="0">
      <pane xSplit="3" ySplit="3" topLeftCell="BR4" activePane="bottomRight" state="frozen"/>
      <selection activeCell="AA35" sqref="AA35"/>
      <selection pane="topRight" activeCell="AA35" sqref="AA35"/>
      <selection pane="bottomLeft" activeCell="AA35" sqref="AA35"/>
      <selection pane="bottomRight" sqref="A1:CF1"/>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row>
    <row r="2" spans="1:85" s="15" customFormat="1" ht="121.5" customHeight="1" x14ac:dyDescent="0.2">
      <c r="A2" s="15" t="s">
        <v>594</v>
      </c>
      <c r="B2" s="131" t="s">
        <v>75</v>
      </c>
      <c r="C2" s="132" t="s">
        <v>64</v>
      </c>
      <c r="D2" s="241" t="s">
        <v>121</v>
      </c>
      <c r="E2" s="241" t="s">
        <v>122</v>
      </c>
      <c r="F2" s="241" t="s">
        <v>454</v>
      </c>
      <c r="G2" s="241" t="s">
        <v>455</v>
      </c>
      <c r="H2" s="241" t="s">
        <v>456</v>
      </c>
      <c r="I2" s="241" t="s">
        <v>457</v>
      </c>
      <c r="J2" s="241" t="s">
        <v>463</v>
      </c>
      <c r="K2" s="241" t="s">
        <v>422</v>
      </c>
      <c r="L2" s="241" t="s">
        <v>423</v>
      </c>
      <c r="M2" s="241" t="s">
        <v>595</v>
      </c>
      <c r="N2" s="241" t="s">
        <v>603</v>
      </c>
      <c r="O2" s="241" t="s">
        <v>604</v>
      </c>
      <c r="P2" s="241" t="s">
        <v>605</v>
      </c>
      <c r="Q2" s="241" t="s">
        <v>403</v>
      </c>
      <c r="R2" s="241" t="s">
        <v>440</v>
      </c>
      <c r="S2" s="241" t="s">
        <v>532</v>
      </c>
      <c r="T2" s="241" t="s">
        <v>533</v>
      </c>
      <c r="U2" s="241" t="s">
        <v>609</v>
      </c>
      <c r="V2" s="241" t="s">
        <v>608</v>
      </c>
      <c r="W2" s="241" t="s">
        <v>937</v>
      </c>
      <c r="X2" s="241" t="s">
        <v>81</v>
      </c>
      <c r="Y2" s="241" t="s">
        <v>985</v>
      </c>
      <c r="Z2" s="241" t="s">
        <v>986</v>
      </c>
      <c r="AA2" s="241" t="s">
        <v>611</v>
      </c>
      <c r="AB2" s="241" t="s">
        <v>615</v>
      </c>
      <c r="AC2" s="241" t="s">
        <v>618</v>
      </c>
      <c r="AD2" s="241" t="s">
        <v>621</v>
      </c>
      <c r="AE2" s="241" t="s">
        <v>163</v>
      </c>
      <c r="AF2" s="241" t="s">
        <v>629</v>
      </c>
      <c r="AG2" s="241" t="s">
        <v>631</v>
      </c>
      <c r="AH2" s="241" t="s">
        <v>489</v>
      </c>
      <c r="AI2" s="241" t="s">
        <v>161</v>
      </c>
      <c r="AJ2" s="241" t="s">
        <v>666</v>
      </c>
      <c r="AK2" s="241" t="s">
        <v>497</v>
      </c>
      <c r="AL2" s="241" t="s">
        <v>93</v>
      </c>
      <c r="AM2" s="241" t="s">
        <v>627</v>
      </c>
      <c r="AN2" s="241" t="s">
        <v>162</v>
      </c>
      <c r="AO2" s="241" t="s">
        <v>667</v>
      </c>
      <c r="AP2" s="241" t="s">
        <v>668</v>
      </c>
      <c r="AQ2" s="241" t="s">
        <v>548</v>
      </c>
      <c r="AR2" s="241" t="s">
        <v>80</v>
      </c>
      <c r="AS2" s="241" t="s">
        <v>164</v>
      </c>
      <c r="AT2" s="241" t="s">
        <v>614</v>
      </c>
      <c r="AU2" s="241" t="s">
        <v>165</v>
      </c>
      <c r="AV2" s="241" t="s">
        <v>165</v>
      </c>
      <c r="AW2" s="241" t="s">
        <v>165</v>
      </c>
      <c r="AX2" s="241" t="s">
        <v>166</v>
      </c>
      <c r="AY2" s="241" t="s">
        <v>167</v>
      </c>
      <c r="AZ2" s="241" t="s">
        <v>87</v>
      </c>
      <c r="BA2" s="241" t="s">
        <v>634</v>
      </c>
      <c r="BB2" s="241" t="s">
        <v>636</v>
      </c>
      <c r="BC2" s="241" t="s">
        <v>103</v>
      </c>
      <c r="BD2" s="241" t="s">
        <v>104</v>
      </c>
      <c r="BE2" s="241" t="s">
        <v>1014</v>
      </c>
      <c r="BF2" s="241" t="s">
        <v>105</v>
      </c>
      <c r="BG2" s="241" t="s">
        <v>106</v>
      </c>
      <c r="BH2" s="241" t="s">
        <v>126</v>
      </c>
      <c r="BI2" s="241" t="s">
        <v>640</v>
      </c>
      <c r="BJ2" s="241" t="s">
        <v>66</v>
      </c>
      <c r="BK2" s="241" t="s">
        <v>94</v>
      </c>
      <c r="BL2" s="241" t="s">
        <v>648</v>
      </c>
      <c r="BM2" s="241" t="s">
        <v>652</v>
      </c>
      <c r="BN2" s="241" t="s">
        <v>653</v>
      </c>
      <c r="BO2" s="241" t="s">
        <v>655</v>
      </c>
      <c r="BP2" s="241" t="s">
        <v>67</v>
      </c>
      <c r="BQ2" s="241" t="s">
        <v>68</v>
      </c>
      <c r="BR2" s="241" t="s">
        <v>69</v>
      </c>
      <c r="BS2" s="241" t="s">
        <v>460</v>
      </c>
      <c r="BT2" s="241" t="s">
        <v>83</v>
      </c>
      <c r="BU2" s="241" t="s">
        <v>82</v>
      </c>
      <c r="BV2" s="241" t="s">
        <v>659</v>
      </c>
      <c r="BW2" s="241" t="s">
        <v>660</v>
      </c>
      <c r="BX2" s="241" t="s">
        <v>677</v>
      </c>
      <c r="BY2" s="241" t="s">
        <v>676</v>
      </c>
      <c r="BZ2" s="241" t="s">
        <v>681</v>
      </c>
      <c r="CA2" s="241" t="s">
        <v>679</v>
      </c>
      <c r="CB2" s="241" t="s">
        <v>678</v>
      </c>
      <c r="CC2" s="241" t="s">
        <v>491</v>
      </c>
      <c r="CD2" s="241" t="s">
        <v>513</v>
      </c>
      <c r="CE2" s="241" t="s">
        <v>535</v>
      </c>
      <c r="CF2" s="241" t="s">
        <v>400</v>
      </c>
    </row>
    <row r="3" spans="1:85" x14ac:dyDescent="0.25">
      <c r="B3" s="120" t="s">
        <v>558</v>
      </c>
      <c r="C3" s="102"/>
      <c r="D3" s="144">
        <v>2014</v>
      </c>
      <c r="E3" s="144">
        <v>2014</v>
      </c>
      <c r="F3" s="144">
        <v>2014</v>
      </c>
      <c r="G3" s="144">
        <v>2014</v>
      </c>
      <c r="H3" s="144">
        <v>2014</v>
      </c>
      <c r="I3" s="144">
        <v>2014</v>
      </c>
      <c r="J3" s="144">
        <v>2014</v>
      </c>
      <c r="K3" s="144">
        <v>2015</v>
      </c>
      <c r="L3" s="144">
        <v>2015</v>
      </c>
      <c r="M3" s="144" t="s">
        <v>596</v>
      </c>
      <c r="N3" s="144">
        <v>2011</v>
      </c>
      <c r="O3" s="144">
        <v>2011</v>
      </c>
      <c r="P3" s="144" t="s">
        <v>606</v>
      </c>
      <c r="Q3" s="144">
        <v>2016</v>
      </c>
      <c r="R3" s="144">
        <v>2016</v>
      </c>
      <c r="S3" s="144">
        <v>2015</v>
      </c>
      <c r="T3" s="144">
        <v>2015</v>
      </c>
      <c r="U3" s="103" t="s">
        <v>584</v>
      </c>
      <c r="V3" s="103" t="s">
        <v>584</v>
      </c>
      <c r="W3" s="103">
        <v>2014</v>
      </c>
      <c r="X3" s="144">
        <v>2014</v>
      </c>
      <c r="Y3" s="144" t="s">
        <v>534</v>
      </c>
      <c r="Z3" s="144" t="s">
        <v>534</v>
      </c>
      <c r="AA3" s="103" t="s">
        <v>628</v>
      </c>
      <c r="AB3" s="103">
        <v>2015</v>
      </c>
      <c r="AC3" s="103" t="s">
        <v>620</v>
      </c>
      <c r="AD3" s="103" t="s">
        <v>623</v>
      </c>
      <c r="AE3" s="144">
        <v>2015</v>
      </c>
      <c r="AF3" s="103" t="s">
        <v>628</v>
      </c>
      <c r="AG3" s="103" t="s">
        <v>632</v>
      </c>
      <c r="AH3" s="144">
        <v>2014</v>
      </c>
      <c r="AI3" s="144">
        <v>2014</v>
      </c>
      <c r="AJ3" s="144">
        <v>2015</v>
      </c>
      <c r="AK3" s="144">
        <v>2014</v>
      </c>
      <c r="AL3" s="144">
        <v>2014</v>
      </c>
      <c r="AM3" s="103">
        <v>2015</v>
      </c>
      <c r="AN3" s="144">
        <v>2014</v>
      </c>
      <c r="AO3" s="103">
        <v>2014</v>
      </c>
      <c r="AP3" s="103">
        <v>2014</v>
      </c>
      <c r="AQ3" s="144">
        <v>2015</v>
      </c>
      <c r="AR3" s="144">
        <v>2014</v>
      </c>
      <c r="AS3" s="144">
        <v>2013</v>
      </c>
      <c r="AT3" s="103">
        <v>2014</v>
      </c>
      <c r="AU3" s="144">
        <v>2014</v>
      </c>
      <c r="AV3" s="144">
        <v>2015</v>
      </c>
      <c r="AW3" s="144">
        <v>2016</v>
      </c>
      <c r="AX3" s="144">
        <v>2016</v>
      </c>
      <c r="AY3" s="144">
        <v>2016</v>
      </c>
      <c r="AZ3" s="144">
        <v>2015</v>
      </c>
      <c r="BA3" s="103">
        <v>2014</v>
      </c>
      <c r="BB3" s="103">
        <v>2015</v>
      </c>
      <c r="BC3" s="144">
        <v>2014</v>
      </c>
      <c r="BD3" s="144">
        <v>2014</v>
      </c>
      <c r="BE3" s="103">
        <v>2011</v>
      </c>
      <c r="BF3" s="144">
        <v>2014</v>
      </c>
      <c r="BG3" s="144">
        <v>2014</v>
      </c>
      <c r="BH3" s="144">
        <v>2015</v>
      </c>
      <c r="BI3" s="144" t="s">
        <v>642</v>
      </c>
      <c r="BJ3" s="144">
        <v>2014</v>
      </c>
      <c r="BK3" s="144">
        <v>2015</v>
      </c>
      <c r="BL3" s="103" t="s">
        <v>649</v>
      </c>
      <c r="BM3" s="103">
        <v>2015</v>
      </c>
      <c r="BN3" s="103" t="s">
        <v>712</v>
      </c>
      <c r="BO3" s="103">
        <v>2016</v>
      </c>
      <c r="BP3" s="144">
        <v>2012</v>
      </c>
      <c r="BQ3" s="144">
        <v>2014</v>
      </c>
      <c r="BR3" s="144">
        <v>2014</v>
      </c>
      <c r="BS3" s="144">
        <v>2014</v>
      </c>
      <c r="BT3" s="144">
        <v>2015</v>
      </c>
      <c r="BU3" s="144">
        <v>2015</v>
      </c>
      <c r="BV3" s="103">
        <v>2013</v>
      </c>
      <c r="BW3" s="103">
        <v>2013</v>
      </c>
      <c r="BX3" s="103" t="s">
        <v>649</v>
      </c>
      <c r="BY3" s="103" t="s">
        <v>690</v>
      </c>
      <c r="BZ3" s="103" t="s">
        <v>688</v>
      </c>
      <c r="CA3" s="103" t="s">
        <v>682</v>
      </c>
      <c r="CB3" s="103" t="s">
        <v>645</v>
      </c>
      <c r="CC3" s="144">
        <v>2015</v>
      </c>
      <c r="CD3" s="144">
        <v>2015</v>
      </c>
      <c r="CE3" s="144">
        <v>2014</v>
      </c>
      <c r="CF3" s="144">
        <v>2014</v>
      </c>
    </row>
    <row r="4" spans="1:85" x14ac:dyDescent="0.25">
      <c r="A4" s="3" t="str">
        <f>VLOOKUP(C4,Regions!B$3:H$35,7,FALSE)</f>
        <v>Caribbean</v>
      </c>
      <c r="B4" s="119" t="s">
        <v>1</v>
      </c>
      <c r="C4" s="102" t="s">
        <v>0</v>
      </c>
      <c r="D4" s="145">
        <v>2014</v>
      </c>
      <c r="E4" s="145">
        <v>2014</v>
      </c>
      <c r="F4" s="145">
        <v>2014</v>
      </c>
      <c r="G4" s="145">
        <v>2014</v>
      </c>
      <c r="H4" s="145">
        <v>2014</v>
      </c>
      <c r="I4" s="145">
        <v>2014</v>
      </c>
      <c r="J4" s="145">
        <v>2014</v>
      </c>
      <c r="K4" s="145">
        <v>2015</v>
      </c>
      <c r="L4" s="145">
        <v>2015</v>
      </c>
      <c r="M4" s="145">
        <v>2015</v>
      </c>
      <c r="N4" s="145">
        <v>2011</v>
      </c>
      <c r="O4" s="145">
        <v>2011</v>
      </c>
      <c r="P4" s="145">
        <v>2012</v>
      </c>
      <c r="Q4" s="147">
        <v>2016</v>
      </c>
      <c r="R4" s="147">
        <v>2016</v>
      </c>
      <c r="S4" s="147">
        <v>2015</v>
      </c>
      <c r="T4" s="147">
        <v>2015</v>
      </c>
      <c r="U4" s="147">
        <v>2012</v>
      </c>
      <c r="V4" s="147">
        <v>2012</v>
      </c>
      <c r="W4" s="147">
        <v>2014</v>
      </c>
      <c r="X4" s="147">
        <v>2014</v>
      </c>
      <c r="Y4" s="147"/>
      <c r="Z4" s="147"/>
      <c r="AA4" s="147">
        <v>2006</v>
      </c>
      <c r="AB4" s="147">
        <v>2015</v>
      </c>
      <c r="AC4" s="166">
        <v>2014</v>
      </c>
      <c r="AD4" s="147"/>
      <c r="AE4" s="147">
        <v>2015</v>
      </c>
      <c r="AF4" s="147"/>
      <c r="AG4" s="147">
        <v>2011</v>
      </c>
      <c r="AH4" s="147"/>
      <c r="AI4" s="147">
        <v>2014</v>
      </c>
      <c r="AJ4" s="147">
        <v>2015</v>
      </c>
      <c r="AK4" s="147">
        <v>2014</v>
      </c>
      <c r="AL4" s="147" t="s">
        <v>540</v>
      </c>
      <c r="AM4" s="147">
        <v>2015</v>
      </c>
      <c r="AN4" s="147">
        <v>2014</v>
      </c>
      <c r="AO4" s="147">
        <v>2014</v>
      </c>
      <c r="AP4" s="147">
        <v>2014</v>
      </c>
      <c r="AQ4" s="147">
        <v>2015</v>
      </c>
      <c r="AR4" s="147" t="s">
        <v>540</v>
      </c>
      <c r="AS4" s="146">
        <v>2007</v>
      </c>
      <c r="AT4" s="146"/>
      <c r="AU4" s="147">
        <v>2014</v>
      </c>
      <c r="AV4" s="147">
        <v>2015</v>
      </c>
      <c r="AW4" s="147">
        <v>2016</v>
      </c>
      <c r="AX4" s="149" t="s">
        <v>540</v>
      </c>
      <c r="AY4" s="149">
        <v>42369</v>
      </c>
      <c r="AZ4" s="147">
        <v>2015</v>
      </c>
      <c r="BA4" s="147">
        <v>2014</v>
      </c>
      <c r="BB4" s="147">
        <v>2015</v>
      </c>
      <c r="BC4" s="147">
        <v>2014</v>
      </c>
      <c r="BD4" s="147">
        <v>2014</v>
      </c>
      <c r="BE4" s="147">
        <v>2011</v>
      </c>
      <c r="BF4" s="147">
        <v>2014</v>
      </c>
      <c r="BG4" s="147" t="s">
        <v>540</v>
      </c>
      <c r="BH4" s="147">
        <v>2009</v>
      </c>
      <c r="BI4" s="147"/>
      <c r="BJ4" s="147">
        <v>2014</v>
      </c>
      <c r="BK4" s="147" t="s">
        <v>540</v>
      </c>
      <c r="BL4" s="99"/>
      <c r="BM4" s="99"/>
      <c r="BN4" s="99">
        <v>2016</v>
      </c>
      <c r="BO4" s="99"/>
      <c r="BP4" s="147">
        <v>2012</v>
      </c>
      <c r="BQ4" s="147">
        <v>2014</v>
      </c>
      <c r="BR4" s="147">
        <v>2014</v>
      </c>
      <c r="BS4" s="147">
        <v>2014</v>
      </c>
      <c r="BT4" s="155">
        <v>2011</v>
      </c>
      <c r="BU4" s="155">
        <v>2015</v>
      </c>
      <c r="BV4" s="155">
        <v>2013</v>
      </c>
      <c r="BW4" s="155">
        <v>2013</v>
      </c>
      <c r="BX4" s="155"/>
      <c r="BY4" s="148"/>
      <c r="BZ4" s="155"/>
      <c r="CA4" s="170">
        <v>2014</v>
      </c>
      <c r="CB4" s="155">
        <v>2014</v>
      </c>
      <c r="CC4" s="147">
        <v>2015</v>
      </c>
      <c r="CD4" s="147">
        <v>2015</v>
      </c>
      <c r="CE4" s="147">
        <v>2014</v>
      </c>
      <c r="CF4" s="147">
        <v>2014</v>
      </c>
      <c r="CG4" s="99"/>
    </row>
    <row r="5" spans="1:85" x14ac:dyDescent="0.25">
      <c r="A5" s="3" t="str">
        <f>VLOOKUP(C5,Regions!B$3:H$35,7,FALSE)</f>
        <v>Caribbean</v>
      </c>
      <c r="B5" s="119" t="s">
        <v>5</v>
      </c>
      <c r="C5" s="102" t="s">
        <v>4</v>
      </c>
      <c r="D5" s="145">
        <v>2014</v>
      </c>
      <c r="E5" s="145">
        <v>2014</v>
      </c>
      <c r="F5" s="145">
        <v>2014</v>
      </c>
      <c r="G5" s="145">
        <v>2014</v>
      </c>
      <c r="H5" s="145">
        <v>2014</v>
      </c>
      <c r="I5" s="145">
        <v>2014</v>
      </c>
      <c r="J5" s="145">
        <v>2014</v>
      </c>
      <c r="K5" s="145">
        <v>2015</v>
      </c>
      <c r="L5" s="145">
        <v>2015</v>
      </c>
      <c r="M5" s="145">
        <v>2015</v>
      </c>
      <c r="N5" s="145">
        <v>2011</v>
      </c>
      <c r="O5" s="145">
        <v>2011</v>
      </c>
      <c r="P5" s="145"/>
      <c r="Q5" s="147">
        <v>2016</v>
      </c>
      <c r="R5" s="147">
        <v>2016</v>
      </c>
      <c r="S5" s="147">
        <v>2015</v>
      </c>
      <c r="T5" s="147">
        <v>2015</v>
      </c>
      <c r="U5" s="147">
        <v>2012</v>
      </c>
      <c r="V5" s="147">
        <v>2012</v>
      </c>
      <c r="W5" s="147">
        <v>2014</v>
      </c>
      <c r="X5" s="147">
        <v>2014</v>
      </c>
      <c r="Y5" s="147"/>
      <c r="Z5" s="147"/>
      <c r="AA5" s="147">
        <v>2013</v>
      </c>
      <c r="AB5" s="147">
        <v>2015</v>
      </c>
      <c r="AC5" s="147"/>
      <c r="AD5" s="147"/>
      <c r="AE5" s="147">
        <v>2015</v>
      </c>
      <c r="AF5" s="147"/>
      <c r="AG5" s="147">
        <v>2011</v>
      </c>
      <c r="AH5" s="147">
        <v>2008</v>
      </c>
      <c r="AI5" s="147">
        <v>2014</v>
      </c>
      <c r="AJ5" s="147">
        <v>2015</v>
      </c>
      <c r="AK5" s="147">
        <v>2014</v>
      </c>
      <c r="AL5" s="147">
        <v>2013</v>
      </c>
      <c r="AM5" s="147">
        <v>2015</v>
      </c>
      <c r="AN5" s="147">
        <v>2014</v>
      </c>
      <c r="AO5" s="147">
        <v>2014</v>
      </c>
      <c r="AP5" s="147">
        <v>2014</v>
      </c>
      <c r="AQ5" s="147">
        <v>2015</v>
      </c>
      <c r="AR5" s="147">
        <v>2014</v>
      </c>
      <c r="AS5" s="146" t="s">
        <v>540</v>
      </c>
      <c r="AT5" s="146"/>
      <c r="AU5" s="147">
        <v>2014</v>
      </c>
      <c r="AV5" s="147">
        <v>2015</v>
      </c>
      <c r="AW5" s="147">
        <v>2016</v>
      </c>
      <c r="AX5" s="149" t="s">
        <v>540</v>
      </c>
      <c r="AY5" s="149">
        <v>42369</v>
      </c>
      <c r="AZ5" s="147">
        <v>2015</v>
      </c>
      <c r="BA5" s="166">
        <v>2014</v>
      </c>
      <c r="BB5" s="148"/>
      <c r="BC5" s="147">
        <v>2014</v>
      </c>
      <c r="BD5" s="147">
        <v>2014</v>
      </c>
      <c r="BE5" s="147">
        <v>2011</v>
      </c>
      <c r="BF5" s="147">
        <v>2014</v>
      </c>
      <c r="BG5" s="147">
        <v>2014</v>
      </c>
      <c r="BH5" s="147" t="s">
        <v>540</v>
      </c>
      <c r="BI5" s="147">
        <v>2010</v>
      </c>
      <c r="BJ5" s="147">
        <v>2014</v>
      </c>
      <c r="BK5" s="147">
        <v>2015</v>
      </c>
      <c r="BL5" s="99"/>
      <c r="BM5" s="99"/>
      <c r="BN5" s="99"/>
      <c r="BO5" s="99"/>
      <c r="BP5" s="147">
        <v>2012</v>
      </c>
      <c r="BQ5" s="147">
        <v>2014</v>
      </c>
      <c r="BR5" s="147">
        <v>2014</v>
      </c>
      <c r="BS5" s="147">
        <v>2014</v>
      </c>
      <c r="BT5" s="155">
        <v>2015</v>
      </c>
      <c r="BU5" s="155">
        <v>2015</v>
      </c>
      <c r="BV5" s="155"/>
      <c r="BW5" s="155"/>
      <c r="BX5" s="155">
        <v>2009</v>
      </c>
      <c r="BY5" s="148"/>
      <c r="BZ5" s="155"/>
      <c r="CA5" s="170">
        <v>2014</v>
      </c>
      <c r="CB5" s="155">
        <v>2010</v>
      </c>
      <c r="CC5" s="147">
        <v>2015</v>
      </c>
      <c r="CD5" s="147">
        <v>2015</v>
      </c>
      <c r="CE5" s="147">
        <v>2014</v>
      </c>
      <c r="CF5" s="147">
        <v>2014</v>
      </c>
      <c r="CG5" s="99"/>
    </row>
    <row r="6" spans="1:85" x14ac:dyDescent="0.25">
      <c r="A6" s="3" t="str">
        <f>VLOOKUP(C6,Regions!B$3:H$35,7,FALSE)</f>
        <v>Caribbean</v>
      </c>
      <c r="B6" s="119" t="s">
        <v>7</v>
      </c>
      <c r="C6" s="102" t="s">
        <v>6</v>
      </c>
      <c r="D6" s="145">
        <v>2014</v>
      </c>
      <c r="E6" s="145">
        <v>2014</v>
      </c>
      <c r="F6" s="145">
        <v>2014</v>
      </c>
      <c r="G6" s="145">
        <v>2014</v>
      </c>
      <c r="H6" s="145">
        <v>2014</v>
      </c>
      <c r="I6" s="145">
        <v>2014</v>
      </c>
      <c r="J6" s="145">
        <v>2014</v>
      </c>
      <c r="K6" s="145">
        <v>2015</v>
      </c>
      <c r="L6" s="145">
        <v>2015</v>
      </c>
      <c r="M6" s="145">
        <v>2015</v>
      </c>
      <c r="N6" s="145">
        <v>2011</v>
      </c>
      <c r="O6" s="145">
        <v>2011</v>
      </c>
      <c r="P6" s="145"/>
      <c r="Q6" s="147">
        <v>2016</v>
      </c>
      <c r="R6" s="147">
        <v>2016</v>
      </c>
      <c r="S6" s="147">
        <v>2015</v>
      </c>
      <c r="T6" s="147">
        <v>2015</v>
      </c>
      <c r="U6" s="147">
        <v>2014</v>
      </c>
      <c r="V6" s="147">
        <v>2014</v>
      </c>
      <c r="W6" s="147">
        <v>2014</v>
      </c>
      <c r="X6" s="147">
        <v>2014</v>
      </c>
      <c r="Y6" s="147">
        <v>2012</v>
      </c>
      <c r="Z6" s="147">
        <v>2012</v>
      </c>
      <c r="AA6" s="147">
        <v>2010</v>
      </c>
      <c r="AB6" s="147">
        <v>2015</v>
      </c>
      <c r="AC6" s="166">
        <v>2014</v>
      </c>
      <c r="AD6" s="147"/>
      <c r="AE6" s="147">
        <v>2015</v>
      </c>
      <c r="AF6" s="166">
        <v>2012</v>
      </c>
      <c r="AG6" s="147">
        <v>2011</v>
      </c>
      <c r="AH6" s="147">
        <v>2010</v>
      </c>
      <c r="AI6" s="147">
        <v>2014</v>
      </c>
      <c r="AJ6" s="147">
        <v>2015</v>
      </c>
      <c r="AK6" s="147">
        <v>2014</v>
      </c>
      <c r="AL6" s="147">
        <v>2013</v>
      </c>
      <c r="AM6" s="147">
        <v>2015</v>
      </c>
      <c r="AN6" s="147">
        <v>2014</v>
      </c>
      <c r="AO6" s="147">
        <v>2014</v>
      </c>
      <c r="AP6" s="147">
        <v>2014</v>
      </c>
      <c r="AQ6" s="147">
        <v>2015</v>
      </c>
      <c r="AR6" s="147">
        <v>2014</v>
      </c>
      <c r="AS6" s="146">
        <v>2010</v>
      </c>
      <c r="AT6" s="146"/>
      <c r="AU6" s="147">
        <v>2014</v>
      </c>
      <c r="AV6" s="147">
        <v>2015</v>
      </c>
      <c r="AW6" s="147">
        <v>2016</v>
      </c>
      <c r="AX6" s="149" t="s">
        <v>540</v>
      </c>
      <c r="AY6" s="149">
        <v>42369</v>
      </c>
      <c r="AZ6" s="147">
        <v>2015</v>
      </c>
      <c r="BA6" s="166">
        <v>2014</v>
      </c>
      <c r="BB6" s="147">
        <v>2015</v>
      </c>
      <c r="BC6" s="147">
        <v>2014</v>
      </c>
      <c r="BD6" s="147">
        <v>2014</v>
      </c>
      <c r="BE6" s="147">
        <v>2011</v>
      </c>
      <c r="BF6" s="147">
        <v>2014</v>
      </c>
      <c r="BG6" s="147">
        <v>2014</v>
      </c>
      <c r="BH6" s="147">
        <v>2011</v>
      </c>
      <c r="BI6" s="147">
        <v>2008</v>
      </c>
      <c r="BJ6" s="147">
        <v>2014</v>
      </c>
      <c r="BK6" s="147">
        <v>2015</v>
      </c>
      <c r="BL6" s="99"/>
      <c r="BM6" s="99"/>
      <c r="BN6" s="99"/>
      <c r="BO6" s="99"/>
      <c r="BP6" s="147">
        <v>2012</v>
      </c>
      <c r="BQ6" s="147">
        <v>2014</v>
      </c>
      <c r="BR6" s="147">
        <v>2014</v>
      </c>
      <c r="BS6" s="147">
        <v>2014</v>
      </c>
      <c r="BT6" s="155">
        <v>2015</v>
      </c>
      <c r="BU6" s="155">
        <v>2015</v>
      </c>
      <c r="BV6" s="155">
        <v>2013</v>
      </c>
      <c r="BW6" s="155">
        <v>2013</v>
      </c>
      <c r="BX6" s="155">
        <v>2010</v>
      </c>
      <c r="BY6" s="148"/>
      <c r="BZ6" s="155">
        <v>2012</v>
      </c>
      <c r="CA6" s="170">
        <v>2012</v>
      </c>
      <c r="CB6" s="155">
        <v>2014</v>
      </c>
      <c r="CC6" s="147">
        <v>2015</v>
      </c>
      <c r="CD6" s="147">
        <v>2015</v>
      </c>
      <c r="CE6" s="147">
        <v>2014</v>
      </c>
      <c r="CF6" s="147">
        <v>2014</v>
      </c>
      <c r="CG6" s="99"/>
    </row>
    <row r="7" spans="1:85" x14ac:dyDescent="0.25">
      <c r="A7" s="3" t="str">
        <f>VLOOKUP(C7,Regions!B$3:H$35,7,FALSE)</f>
        <v>Caribbean</v>
      </c>
      <c r="B7" s="119" t="s">
        <v>20</v>
      </c>
      <c r="C7" s="102" t="s">
        <v>19</v>
      </c>
      <c r="D7" s="145">
        <v>2014</v>
      </c>
      <c r="E7" s="145">
        <v>2014</v>
      </c>
      <c r="F7" s="145">
        <v>2014</v>
      </c>
      <c r="G7" s="145">
        <v>2014</v>
      </c>
      <c r="H7" s="145">
        <v>2014</v>
      </c>
      <c r="I7" s="145">
        <v>2014</v>
      </c>
      <c r="J7" s="145">
        <v>2014</v>
      </c>
      <c r="K7" s="145">
        <v>2015</v>
      </c>
      <c r="L7" s="145">
        <v>2015</v>
      </c>
      <c r="M7" s="145">
        <v>2015</v>
      </c>
      <c r="N7" s="145">
        <v>2011</v>
      </c>
      <c r="O7" s="145">
        <v>2011</v>
      </c>
      <c r="P7" s="145">
        <v>2013</v>
      </c>
      <c r="Q7" s="147">
        <v>2016</v>
      </c>
      <c r="R7" s="147">
        <v>2016</v>
      </c>
      <c r="S7" s="147">
        <v>2015</v>
      </c>
      <c r="T7" s="147">
        <v>2015</v>
      </c>
      <c r="U7" s="147">
        <v>2011</v>
      </c>
      <c r="V7" s="147">
        <v>2011</v>
      </c>
      <c r="W7" s="147">
        <v>2014</v>
      </c>
      <c r="X7" s="147">
        <v>2014</v>
      </c>
      <c r="Y7" s="147"/>
      <c r="Z7" s="147"/>
      <c r="AA7" s="147"/>
      <c r="AB7" s="147">
        <v>2015</v>
      </c>
      <c r="AC7" s="147"/>
      <c r="AD7" s="147"/>
      <c r="AE7" s="147">
        <v>2015</v>
      </c>
      <c r="AF7" s="147"/>
      <c r="AG7" s="147">
        <v>2012</v>
      </c>
      <c r="AH7" s="147">
        <v>2010</v>
      </c>
      <c r="AI7" s="147">
        <v>2014</v>
      </c>
      <c r="AJ7" s="147">
        <v>2015</v>
      </c>
      <c r="AK7" s="147">
        <v>2014</v>
      </c>
      <c r="AL7" s="147">
        <v>2014</v>
      </c>
      <c r="AM7" s="147">
        <v>2015</v>
      </c>
      <c r="AN7" s="147">
        <v>2014</v>
      </c>
      <c r="AO7" s="147">
        <v>2014</v>
      </c>
      <c r="AP7" s="147">
        <v>2014</v>
      </c>
      <c r="AQ7" s="147">
        <v>2015</v>
      </c>
      <c r="AR7" s="147">
        <v>2014</v>
      </c>
      <c r="AS7" s="146" t="s">
        <v>540</v>
      </c>
      <c r="AT7" s="146"/>
      <c r="AU7" s="147">
        <v>2014</v>
      </c>
      <c r="AV7" s="147">
        <v>2015</v>
      </c>
      <c r="AW7" s="147">
        <v>2016</v>
      </c>
      <c r="AX7" s="149" t="s">
        <v>540</v>
      </c>
      <c r="AY7" s="149">
        <v>42369</v>
      </c>
      <c r="AZ7" s="147">
        <v>2015</v>
      </c>
      <c r="BA7" s="166">
        <v>2014</v>
      </c>
      <c r="BB7" s="147">
        <v>2015</v>
      </c>
      <c r="BC7" s="147">
        <v>2014</v>
      </c>
      <c r="BD7" s="147">
        <v>2014</v>
      </c>
      <c r="BE7" s="147">
        <v>2011</v>
      </c>
      <c r="BF7" s="147" t="s">
        <v>540</v>
      </c>
      <c r="BG7" s="147" t="s">
        <v>540</v>
      </c>
      <c r="BH7" s="147">
        <v>2011</v>
      </c>
      <c r="BI7" s="147"/>
      <c r="BJ7" s="147">
        <v>2014</v>
      </c>
      <c r="BK7" s="147">
        <v>2015</v>
      </c>
      <c r="BL7" s="99"/>
      <c r="BM7" s="99"/>
      <c r="BN7" s="99"/>
      <c r="BO7" s="99">
        <v>2016</v>
      </c>
      <c r="BP7" s="147">
        <v>2012</v>
      </c>
      <c r="BQ7" s="147">
        <v>2014</v>
      </c>
      <c r="BR7" s="147">
        <v>2014</v>
      </c>
      <c r="BS7" s="147">
        <v>2014</v>
      </c>
      <c r="BT7" s="155">
        <v>2015</v>
      </c>
      <c r="BU7" s="155">
        <v>2015</v>
      </c>
      <c r="BV7" s="155">
        <v>2013</v>
      </c>
      <c r="BW7" s="155">
        <v>2013</v>
      </c>
      <c r="BX7" s="155">
        <v>2013</v>
      </c>
      <c r="BY7" s="148">
        <v>2013</v>
      </c>
      <c r="BZ7" s="155">
        <v>2012</v>
      </c>
      <c r="CA7" s="170">
        <v>2011</v>
      </c>
      <c r="CB7" s="155">
        <v>2014</v>
      </c>
      <c r="CC7" s="147">
        <v>2013</v>
      </c>
      <c r="CD7" s="147">
        <v>2015</v>
      </c>
      <c r="CE7" s="147">
        <v>2014</v>
      </c>
      <c r="CF7" s="147">
        <v>2014</v>
      </c>
      <c r="CG7" s="99"/>
    </row>
    <row r="8" spans="1:85" x14ac:dyDescent="0.25">
      <c r="A8" s="3" t="str">
        <f>VLOOKUP(C8,Regions!B$3:H$35,7,FALSE)</f>
        <v>Caribbean</v>
      </c>
      <c r="B8" s="119" t="s">
        <v>22</v>
      </c>
      <c r="C8" s="102" t="s">
        <v>21</v>
      </c>
      <c r="D8" s="145">
        <v>2014</v>
      </c>
      <c r="E8" s="145">
        <v>2014</v>
      </c>
      <c r="F8" s="145">
        <v>2014</v>
      </c>
      <c r="G8" s="145">
        <v>2014</v>
      </c>
      <c r="H8" s="145">
        <v>2014</v>
      </c>
      <c r="I8" s="145">
        <v>2014</v>
      </c>
      <c r="J8" s="145">
        <v>2014</v>
      </c>
      <c r="K8" s="145">
        <v>2015</v>
      </c>
      <c r="L8" s="145">
        <v>2015</v>
      </c>
      <c r="M8" s="145">
        <v>2015</v>
      </c>
      <c r="N8" s="145">
        <v>2011</v>
      </c>
      <c r="O8" s="145">
        <v>2011</v>
      </c>
      <c r="P8" s="145">
        <v>2010</v>
      </c>
      <c r="Q8" s="147">
        <v>2016</v>
      </c>
      <c r="R8" s="147">
        <v>2016</v>
      </c>
      <c r="S8" s="147">
        <v>2015</v>
      </c>
      <c r="T8" s="147">
        <v>2015</v>
      </c>
      <c r="U8" s="147">
        <v>2011</v>
      </c>
      <c r="V8" s="147">
        <v>2011</v>
      </c>
      <c r="W8" s="147">
        <v>2014</v>
      </c>
      <c r="X8" s="147">
        <v>2014</v>
      </c>
      <c r="Y8" s="147"/>
      <c r="Z8" s="147"/>
      <c r="AA8" s="147">
        <v>2009</v>
      </c>
      <c r="AB8" s="147"/>
      <c r="AC8" s="166">
        <v>2014</v>
      </c>
      <c r="AD8" s="147"/>
      <c r="AE8" s="147">
        <v>2015</v>
      </c>
      <c r="AF8" s="147"/>
      <c r="AG8" s="147">
        <v>2011</v>
      </c>
      <c r="AH8" s="147">
        <v>2011</v>
      </c>
      <c r="AI8" s="147">
        <v>2014</v>
      </c>
      <c r="AJ8" s="147">
        <v>2015</v>
      </c>
      <c r="AK8" s="147">
        <v>2014</v>
      </c>
      <c r="AL8" s="147" t="s">
        <v>540</v>
      </c>
      <c r="AM8" s="147">
        <v>2015</v>
      </c>
      <c r="AN8" s="147">
        <v>2014</v>
      </c>
      <c r="AO8" s="147">
        <v>2014</v>
      </c>
      <c r="AP8" s="147">
        <v>2014</v>
      </c>
      <c r="AQ8" s="147">
        <v>2015</v>
      </c>
      <c r="AR8" s="147" t="s">
        <v>540</v>
      </c>
      <c r="AS8" s="146">
        <v>2009</v>
      </c>
      <c r="AT8" s="146"/>
      <c r="AU8" s="147">
        <v>2014</v>
      </c>
      <c r="AV8" s="147">
        <v>2015</v>
      </c>
      <c r="AW8" s="147">
        <v>2016</v>
      </c>
      <c r="AX8" s="149" t="s">
        <v>540</v>
      </c>
      <c r="AY8" s="149">
        <v>42369</v>
      </c>
      <c r="AZ8" s="147">
        <v>2015</v>
      </c>
      <c r="BA8" s="147"/>
      <c r="BB8" s="147">
        <v>2015</v>
      </c>
      <c r="BC8" s="147">
        <v>2014</v>
      </c>
      <c r="BD8" s="147">
        <v>2014</v>
      </c>
      <c r="BE8" s="147">
        <v>2011</v>
      </c>
      <c r="BF8" s="147" t="s">
        <v>540</v>
      </c>
      <c r="BG8" s="147" t="s">
        <v>540</v>
      </c>
      <c r="BH8" s="147" t="s">
        <v>540</v>
      </c>
      <c r="BI8" s="147"/>
      <c r="BJ8" s="147">
        <v>2014</v>
      </c>
      <c r="BK8" s="147">
        <v>2015</v>
      </c>
      <c r="BL8" s="99"/>
      <c r="BM8" s="99"/>
      <c r="BN8" s="99">
        <v>2016</v>
      </c>
      <c r="BO8" s="99"/>
      <c r="BP8" s="147">
        <v>2012</v>
      </c>
      <c r="BQ8" s="147">
        <v>2014</v>
      </c>
      <c r="BR8" s="147">
        <v>2014</v>
      </c>
      <c r="BS8" s="147">
        <v>2014</v>
      </c>
      <c r="BT8" s="155">
        <v>2007</v>
      </c>
      <c r="BU8" s="155">
        <v>2007</v>
      </c>
      <c r="BV8" s="155">
        <v>2013</v>
      </c>
      <c r="BW8" s="155">
        <v>2013</v>
      </c>
      <c r="BX8" s="155">
        <v>2013</v>
      </c>
      <c r="BY8" s="148">
        <v>2013</v>
      </c>
      <c r="BZ8" s="155"/>
      <c r="CA8" s="170">
        <v>2014</v>
      </c>
      <c r="CB8" s="155">
        <v>2014</v>
      </c>
      <c r="CC8" s="147">
        <v>2015</v>
      </c>
      <c r="CD8" s="147">
        <v>2015</v>
      </c>
      <c r="CE8" s="147">
        <v>2014</v>
      </c>
      <c r="CF8" s="147">
        <v>2014</v>
      </c>
      <c r="CG8" s="99"/>
    </row>
    <row r="9" spans="1:85" x14ac:dyDescent="0.25">
      <c r="A9" s="3" t="str">
        <f>VLOOKUP(C9,Regions!B$3:H$35,7,FALSE)</f>
        <v>Caribbean</v>
      </c>
      <c r="B9" s="119" t="s">
        <v>24</v>
      </c>
      <c r="C9" s="102" t="s">
        <v>23</v>
      </c>
      <c r="D9" s="145">
        <v>2014</v>
      </c>
      <c r="E9" s="145">
        <v>2014</v>
      </c>
      <c r="F9" s="145">
        <v>2014</v>
      </c>
      <c r="G9" s="145">
        <v>2014</v>
      </c>
      <c r="H9" s="145">
        <v>2014</v>
      </c>
      <c r="I9" s="145">
        <v>2014</v>
      </c>
      <c r="J9" s="145">
        <v>2014</v>
      </c>
      <c r="K9" s="145">
        <v>2015</v>
      </c>
      <c r="L9" s="145">
        <v>2015</v>
      </c>
      <c r="M9" s="145">
        <v>2015</v>
      </c>
      <c r="N9" s="145">
        <v>2011</v>
      </c>
      <c r="O9" s="145">
        <v>2011</v>
      </c>
      <c r="P9" s="145">
        <v>2010</v>
      </c>
      <c r="Q9" s="147">
        <v>2016</v>
      </c>
      <c r="R9" s="147">
        <v>2016</v>
      </c>
      <c r="S9" s="147">
        <v>2015</v>
      </c>
      <c r="T9" s="147">
        <v>2015</v>
      </c>
      <c r="U9" s="147">
        <v>2014</v>
      </c>
      <c r="V9" s="147">
        <v>2014</v>
      </c>
      <c r="W9" s="147">
        <v>2014</v>
      </c>
      <c r="X9" s="147">
        <v>2014</v>
      </c>
      <c r="Y9" s="147">
        <v>2013</v>
      </c>
      <c r="Z9" s="147">
        <v>2013</v>
      </c>
      <c r="AA9" s="166">
        <v>2013</v>
      </c>
      <c r="AB9" s="147">
        <v>2015</v>
      </c>
      <c r="AC9" s="166">
        <v>2015</v>
      </c>
      <c r="AD9" s="166">
        <v>2013</v>
      </c>
      <c r="AE9" s="147">
        <v>2015</v>
      </c>
      <c r="AF9" s="166">
        <v>2013</v>
      </c>
      <c r="AG9" s="147">
        <v>2007</v>
      </c>
      <c r="AH9" s="147">
        <v>2012</v>
      </c>
      <c r="AI9" s="147">
        <v>2014</v>
      </c>
      <c r="AJ9" s="147">
        <v>2015</v>
      </c>
      <c r="AK9" s="147">
        <v>2014</v>
      </c>
      <c r="AL9" s="147">
        <v>2014</v>
      </c>
      <c r="AM9" s="147">
        <v>2015</v>
      </c>
      <c r="AN9" s="147">
        <v>2014</v>
      </c>
      <c r="AO9" s="147">
        <v>2014</v>
      </c>
      <c r="AP9" s="147">
        <v>2014</v>
      </c>
      <c r="AQ9" s="147">
        <v>2015</v>
      </c>
      <c r="AR9" s="147">
        <v>2014</v>
      </c>
      <c r="AS9" s="146">
        <v>2013</v>
      </c>
      <c r="AT9" s="146">
        <v>2014</v>
      </c>
      <c r="AU9" s="147">
        <v>2014</v>
      </c>
      <c r="AV9" s="147">
        <v>2015</v>
      </c>
      <c r="AW9" s="147">
        <v>2016</v>
      </c>
      <c r="AX9" s="149" t="s">
        <v>540</v>
      </c>
      <c r="AY9" s="149">
        <v>42369</v>
      </c>
      <c r="AZ9" s="147">
        <v>2015</v>
      </c>
      <c r="BA9" s="166">
        <v>2014</v>
      </c>
      <c r="BB9" s="147">
        <v>2015</v>
      </c>
      <c r="BC9" s="147">
        <v>2014</v>
      </c>
      <c r="BD9" s="147">
        <v>2014</v>
      </c>
      <c r="BE9" s="147">
        <v>2011</v>
      </c>
      <c r="BF9" s="147">
        <v>2014</v>
      </c>
      <c r="BG9" s="147">
        <v>2014</v>
      </c>
      <c r="BH9" s="147">
        <v>2015</v>
      </c>
      <c r="BI9" s="147">
        <v>2013</v>
      </c>
      <c r="BJ9" s="147">
        <v>2014</v>
      </c>
      <c r="BK9" s="147">
        <v>2015</v>
      </c>
      <c r="BL9" s="99">
        <v>2012</v>
      </c>
      <c r="BM9" s="99">
        <v>2015</v>
      </c>
      <c r="BN9" s="99">
        <v>2014</v>
      </c>
      <c r="BO9" s="99">
        <v>2016</v>
      </c>
      <c r="BP9" s="147">
        <v>2012</v>
      </c>
      <c r="BQ9" s="147">
        <v>2014</v>
      </c>
      <c r="BR9" s="147">
        <v>2014</v>
      </c>
      <c r="BS9" s="147">
        <v>2014</v>
      </c>
      <c r="BT9" s="155">
        <v>2015</v>
      </c>
      <c r="BU9" s="155">
        <v>2015</v>
      </c>
      <c r="BV9" s="155">
        <v>2013</v>
      </c>
      <c r="BW9" s="155">
        <v>2013</v>
      </c>
      <c r="BX9" s="155">
        <v>2013</v>
      </c>
      <c r="BY9" s="148">
        <v>2013</v>
      </c>
      <c r="BZ9" s="155">
        <v>2014</v>
      </c>
      <c r="CA9" s="170">
        <v>2014</v>
      </c>
      <c r="CB9" s="155">
        <v>2014</v>
      </c>
      <c r="CC9" s="147">
        <v>2015</v>
      </c>
      <c r="CD9" s="147">
        <v>2015</v>
      </c>
      <c r="CE9" s="147">
        <v>2014</v>
      </c>
      <c r="CF9" s="147">
        <v>2014</v>
      </c>
      <c r="CG9" s="99"/>
    </row>
    <row r="10" spans="1:85" x14ac:dyDescent="0.25">
      <c r="A10" s="3" t="str">
        <f>VLOOKUP(C10,Regions!B$3:H$35,7,FALSE)</f>
        <v>Caribbean</v>
      </c>
      <c r="B10" s="119" t="s">
        <v>30</v>
      </c>
      <c r="C10" s="102" t="s">
        <v>29</v>
      </c>
      <c r="D10" s="145">
        <v>2014</v>
      </c>
      <c r="E10" s="145">
        <v>2014</v>
      </c>
      <c r="F10" s="145">
        <v>2014</v>
      </c>
      <c r="G10" s="145">
        <v>2014</v>
      </c>
      <c r="H10" s="145">
        <v>2014</v>
      </c>
      <c r="I10" s="145">
        <v>2014</v>
      </c>
      <c r="J10" s="145">
        <v>2014</v>
      </c>
      <c r="K10" s="145">
        <v>2015</v>
      </c>
      <c r="L10" s="145">
        <v>2015</v>
      </c>
      <c r="M10" s="145">
        <v>2015</v>
      </c>
      <c r="N10" s="145">
        <v>2011</v>
      </c>
      <c r="O10" s="145">
        <v>2011</v>
      </c>
      <c r="P10" s="145">
        <v>2014</v>
      </c>
      <c r="Q10" s="147">
        <v>2016</v>
      </c>
      <c r="R10" s="147">
        <v>2016</v>
      </c>
      <c r="S10" s="147">
        <v>2015</v>
      </c>
      <c r="T10" s="147">
        <v>2015</v>
      </c>
      <c r="U10" s="147">
        <v>2014</v>
      </c>
      <c r="V10" s="147">
        <v>2014</v>
      </c>
      <c r="W10" s="147">
        <v>2014</v>
      </c>
      <c r="X10" s="147">
        <v>2014</v>
      </c>
      <c r="Y10" s="147"/>
      <c r="Z10" s="147"/>
      <c r="AA10" s="147">
        <v>2008</v>
      </c>
      <c r="AB10" s="147">
        <v>2015</v>
      </c>
      <c r="AC10" s="166">
        <v>2014</v>
      </c>
      <c r="AD10" s="147"/>
      <c r="AE10" s="147">
        <v>2015</v>
      </c>
      <c r="AF10" s="147"/>
      <c r="AG10" s="147">
        <v>2011</v>
      </c>
      <c r="AH10" s="147"/>
      <c r="AI10" s="147">
        <v>2014</v>
      </c>
      <c r="AJ10" s="147">
        <v>2015</v>
      </c>
      <c r="AK10" s="147">
        <v>2014</v>
      </c>
      <c r="AL10" s="147" t="s">
        <v>540</v>
      </c>
      <c r="AM10" s="147">
        <v>2015</v>
      </c>
      <c r="AN10" s="147">
        <v>2014</v>
      </c>
      <c r="AO10" s="147">
        <v>2014</v>
      </c>
      <c r="AP10" s="147">
        <v>2014</v>
      </c>
      <c r="AQ10" s="147">
        <v>2015</v>
      </c>
      <c r="AR10" s="147" t="s">
        <v>540</v>
      </c>
      <c r="AS10" s="146">
        <v>2008</v>
      </c>
      <c r="AT10" s="146"/>
      <c r="AU10" s="147">
        <v>2014</v>
      </c>
      <c r="AV10" s="147">
        <v>2015</v>
      </c>
      <c r="AW10" s="147">
        <v>2016</v>
      </c>
      <c r="AX10" s="149" t="s">
        <v>540</v>
      </c>
      <c r="AY10" s="149">
        <v>42369</v>
      </c>
      <c r="AZ10" s="147">
        <v>2015</v>
      </c>
      <c r="BA10" s="166">
        <v>2014</v>
      </c>
      <c r="BB10" s="147">
        <v>2015</v>
      </c>
      <c r="BC10" s="147">
        <v>2014</v>
      </c>
      <c r="BD10" s="147">
        <v>2014</v>
      </c>
      <c r="BE10" s="147">
        <v>2011</v>
      </c>
      <c r="BF10" s="147">
        <v>2014</v>
      </c>
      <c r="BG10" s="147" t="s">
        <v>540</v>
      </c>
      <c r="BH10" s="147">
        <v>2011</v>
      </c>
      <c r="BI10" s="147"/>
      <c r="BJ10" s="147">
        <v>2014</v>
      </c>
      <c r="BK10" s="147" t="s">
        <v>540</v>
      </c>
      <c r="BL10" s="99"/>
      <c r="BM10" s="99"/>
      <c r="BN10" s="99">
        <v>2016</v>
      </c>
      <c r="BO10" s="99"/>
      <c r="BP10" s="147">
        <v>2012</v>
      </c>
      <c r="BQ10" s="147">
        <v>2014</v>
      </c>
      <c r="BR10" s="147">
        <v>2014</v>
      </c>
      <c r="BS10" s="147">
        <v>2014</v>
      </c>
      <c r="BT10" s="155">
        <v>2015</v>
      </c>
      <c r="BU10" s="155">
        <v>2015</v>
      </c>
      <c r="BV10" s="155">
        <v>2013</v>
      </c>
      <c r="BW10" s="155">
        <v>2013</v>
      </c>
      <c r="BX10" s="155"/>
      <c r="BY10" s="148">
        <v>2013</v>
      </c>
      <c r="BZ10" s="155"/>
      <c r="CA10" s="170">
        <v>2014</v>
      </c>
      <c r="CB10" s="155">
        <v>2014</v>
      </c>
      <c r="CC10" s="147">
        <v>2015</v>
      </c>
      <c r="CD10" s="147">
        <v>2015</v>
      </c>
      <c r="CE10" s="147">
        <v>2014</v>
      </c>
      <c r="CF10" s="147">
        <v>2014</v>
      </c>
      <c r="CG10" s="99"/>
    </row>
    <row r="11" spans="1:85" x14ac:dyDescent="0.25">
      <c r="A11" s="3" t="str">
        <f>VLOOKUP(C11,Regions!B$3:H$35,7,FALSE)</f>
        <v>Caribbean</v>
      </c>
      <c r="B11" s="119" t="s">
        <v>36</v>
      </c>
      <c r="C11" s="102" t="s">
        <v>35</v>
      </c>
      <c r="D11" s="145">
        <v>2014</v>
      </c>
      <c r="E11" s="145">
        <v>2014</v>
      </c>
      <c r="F11" s="145">
        <v>2014</v>
      </c>
      <c r="G11" s="145">
        <v>2014</v>
      </c>
      <c r="H11" s="145">
        <v>2014</v>
      </c>
      <c r="I11" s="145">
        <v>2014</v>
      </c>
      <c r="J11" s="145">
        <v>2014</v>
      </c>
      <c r="K11" s="145">
        <v>2015</v>
      </c>
      <c r="L11" s="145">
        <v>2015</v>
      </c>
      <c r="M11" s="145">
        <v>2015</v>
      </c>
      <c r="N11" s="145">
        <v>2011</v>
      </c>
      <c r="O11" s="145">
        <v>2011</v>
      </c>
      <c r="P11" s="145">
        <v>2009</v>
      </c>
      <c r="Q11" s="147">
        <v>2016</v>
      </c>
      <c r="R11" s="147">
        <v>2016</v>
      </c>
      <c r="S11" s="147">
        <v>2015</v>
      </c>
      <c r="T11" s="147">
        <v>2015</v>
      </c>
      <c r="U11" s="147">
        <v>2012</v>
      </c>
      <c r="V11" s="147">
        <v>2012</v>
      </c>
      <c r="W11" s="147">
        <v>2014</v>
      </c>
      <c r="X11" s="147">
        <v>2014</v>
      </c>
      <c r="Y11" s="147">
        <v>2012</v>
      </c>
      <c r="Z11" s="147">
        <v>2012</v>
      </c>
      <c r="AA11" s="166">
        <v>2012</v>
      </c>
      <c r="AB11" s="147">
        <v>2015</v>
      </c>
      <c r="AC11" s="166">
        <v>2015</v>
      </c>
      <c r="AD11" s="147"/>
      <c r="AE11" s="147">
        <v>2015</v>
      </c>
      <c r="AF11" s="166">
        <v>2012</v>
      </c>
      <c r="AG11" s="147">
        <v>2012</v>
      </c>
      <c r="AH11" s="147">
        <v>2014</v>
      </c>
      <c r="AI11" s="147">
        <v>2014</v>
      </c>
      <c r="AJ11" s="147">
        <v>2015</v>
      </c>
      <c r="AK11" s="147">
        <v>2014</v>
      </c>
      <c r="AL11" s="147">
        <v>2014</v>
      </c>
      <c r="AM11" s="147">
        <v>2015</v>
      </c>
      <c r="AN11" s="147">
        <v>2014</v>
      </c>
      <c r="AO11" s="147">
        <v>2014</v>
      </c>
      <c r="AP11" s="147">
        <v>2014</v>
      </c>
      <c r="AQ11" s="147">
        <v>2015</v>
      </c>
      <c r="AR11" s="147">
        <v>2014</v>
      </c>
      <c r="AS11" s="146">
        <v>2012</v>
      </c>
      <c r="AT11" s="146">
        <v>2014</v>
      </c>
      <c r="AU11" s="147">
        <v>2014</v>
      </c>
      <c r="AV11" s="147">
        <v>2015</v>
      </c>
      <c r="AW11" s="147">
        <v>2016</v>
      </c>
      <c r="AX11" s="149">
        <v>42522</v>
      </c>
      <c r="AY11" s="149">
        <v>42369</v>
      </c>
      <c r="AZ11" s="147">
        <v>2015</v>
      </c>
      <c r="BA11" s="166">
        <v>2014</v>
      </c>
      <c r="BB11" s="147">
        <v>2015</v>
      </c>
      <c r="BC11" s="147">
        <v>2014</v>
      </c>
      <c r="BD11" s="147">
        <v>2014</v>
      </c>
      <c r="BE11" s="147">
        <v>2011</v>
      </c>
      <c r="BF11" s="147">
        <v>2014</v>
      </c>
      <c r="BG11" s="147">
        <v>2014</v>
      </c>
      <c r="BH11" s="147">
        <v>2011</v>
      </c>
      <c r="BI11" s="147">
        <v>2010</v>
      </c>
      <c r="BJ11" s="147">
        <v>2014</v>
      </c>
      <c r="BK11" s="147">
        <v>2015</v>
      </c>
      <c r="BL11" s="99"/>
      <c r="BM11" s="99"/>
      <c r="BN11" s="99">
        <v>2014</v>
      </c>
      <c r="BO11" s="99">
        <v>2016</v>
      </c>
      <c r="BP11" s="147">
        <v>2012</v>
      </c>
      <c r="BQ11" s="147">
        <v>2014</v>
      </c>
      <c r="BR11" s="147">
        <v>2014</v>
      </c>
      <c r="BS11" s="147">
        <v>2014</v>
      </c>
      <c r="BT11" s="155">
        <v>2015</v>
      </c>
      <c r="BU11" s="155">
        <v>2015</v>
      </c>
      <c r="BV11" s="155">
        <v>2013</v>
      </c>
      <c r="BW11" s="155">
        <v>2013</v>
      </c>
      <c r="BX11" s="155"/>
      <c r="BY11" s="148"/>
      <c r="BZ11" s="155">
        <v>2012</v>
      </c>
      <c r="CA11" s="170">
        <v>2014</v>
      </c>
      <c r="CB11" s="155">
        <v>2014</v>
      </c>
      <c r="CC11" s="147">
        <v>2015</v>
      </c>
      <c r="CD11" s="147">
        <v>2015</v>
      </c>
      <c r="CE11" s="147">
        <v>2014</v>
      </c>
      <c r="CF11" s="147">
        <v>2014</v>
      </c>
      <c r="CG11" s="99"/>
    </row>
    <row r="12" spans="1:85" x14ac:dyDescent="0.25">
      <c r="A12" s="3" t="str">
        <f>VLOOKUP(C12,Regions!B$3:H$35,7,FALSE)</f>
        <v>Caribbean</v>
      </c>
      <c r="B12" s="119" t="s">
        <v>40</v>
      </c>
      <c r="C12" s="102" t="s">
        <v>39</v>
      </c>
      <c r="D12" s="145">
        <v>2014</v>
      </c>
      <c r="E12" s="145">
        <v>2014</v>
      </c>
      <c r="F12" s="145">
        <v>2014</v>
      </c>
      <c r="G12" s="145">
        <v>2014</v>
      </c>
      <c r="H12" s="145">
        <v>2014</v>
      </c>
      <c r="I12" s="145">
        <v>2014</v>
      </c>
      <c r="J12" s="145">
        <v>2014</v>
      </c>
      <c r="K12" s="145">
        <v>2015</v>
      </c>
      <c r="L12" s="145">
        <v>2015</v>
      </c>
      <c r="M12" s="145">
        <v>2015</v>
      </c>
      <c r="N12" s="145">
        <v>2011</v>
      </c>
      <c r="O12" s="145">
        <v>2011</v>
      </c>
      <c r="P12" s="145"/>
      <c r="Q12" s="147">
        <v>2016</v>
      </c>
      <c r="R12" s="147">
        <v>2016</v>
      </c>
      <c r="S12" s="147">
        <v>2015</v>
      </c>
      <c r="T12" s="147">
        <v>2015</v>
      </c>
      <c r="U12" s="147">
        <v>2014</v>
      </c>
      <c r="V12" s="147">
        <v>2014</v>
      </c>
      <c r="W12" s="147">
        <v>2014</v>
      </c>
      <c r="X12" s="147">
        <v>2014</v>
      </c>
      <c r="Y12" s="147">
        <v>2010</v>
      </c>
      <c r="Z12" s="147">
        <v>2010</v>
      </c>
      <c r="AA12" s="166">
        <v>2012</v>
      </c>
      <c r="AB12" s="147">
        <v>2015</v>
      </c>
      <c r="AC12" s="166">
        <v>2015</v>
      </c>
      <c r="AD12" s="166">
        <v>2012</v>
      </c>
      <c r="AE12" s="147">
        <v>2015</v>
      </c>
      <c r="AF12" s="166">
        <v>2012</v>
      </c>
      <c r="AG12" s="147">
        <v>2011</v>
      </c>
      <c r="AH12" s="147">
        <v>2008</v>
      </c>
      <c r="AI12" s="147">
        <v>2014</v>
      </c>
      <c r="AJ12" s="147">
        <v>2015</v>
      </c>
      <c r="AK12" s="147">
        <v>2014</v>
      </c>
      <c r="AL12" s="147">
        <v>2014</v>
      </c>
      <c r="AM12" s="147">
        <v>2015</v>
      </c>
      <c r="AN12" s="147">
        <v>2014</v>
      </c>
      <c r="AO12" s="147">
        <v>2014</v>
      </c>
      <c r="AP12" s="147">
        <v>2014</v>
      </c>
      <c r="AQ12" s="147">
        <v>2015</v>
      </c>
      <c r="AR12" s="147">
        <v>2014</v>
      </c>
      <c r="AS12" s="146">
        <v>2004</v>
      </c>
      <c r="AT12" s="146"/>
      <c r="AU12" s="147">
        <v>2014</v>
      </c>
      <c r="AV12" s="147">
        <v>2015</v>
      </c>
      <c r="AW12" s="147">
        <v>2016</v>
      </c>
      <c r="AX12" s="149" t="s">
        <v>540</v>
      </c>
      <c r="AY12" s="149">
        <v>42369</v>
      </c>
      <c r="AZ12" s="147">
        <v>2015</v>
      </c>
      <c r="BA12" s="166">
        <v>2014</v>
      </c>
      <c r="BB12" s="147">
        <v>2015</v>
      </c>
      <c r="BC12" s="147">
        <v>2014</v>
      </c>
      <c r="BD12" s="147">
        <v>2014</v>
      </c>
      <c r="BE12" s="147">
        <v>2011</v>
      </c>
      <c r="BF12" s="147">
        <v>2014</v>
      </c>
      <c r="BG12" s="147">
        <v>2014</v>
      </c>
      <c r="BH12" s="147">
        <v>2011</v>
      </c>
      <c r="BI12" s="147">
        <v>2008</v>
      </c>
      <c r="BJ12" s="147">
        <v>2014</v>
      </c>
      <c r="BK12" s="147">
        <v>2015</v>
      </c>
      <c r="BL12" s="99">
        <v>2010</v>
      </c>
      <c r="BM12" s="99"/>
      <c r="BN12" s="99">
        <v>2014</v>
      </c>
      <c r="BO12" s="99">
        <v>2016</v>
      </c>
      <c r="BP12" s="147">
        <v>2012</v>
      </c>
      <c r="BQ12" s="147">
        <v>2014</v>
      </c>
      <c r="BR12" s="147">
        <v>2014</v>
      </c>
      <c r="BS12" s="147">
        <v>2014</v>
      </c>
      <c r="BT12" s="155">
        <v>2015</v>
      </c>
      <c r="BU12" s="155">
        <v>2015</v>
      </c>
      <c r="BV12" s="155">
        <v>2013</v>
      </c>
      <c r="BW12" s="155">
        <v>2013</v>
      </c>
      <c r="BX12" s="155">
        <v>2013</v>
      </c>
      <c r="BY12" s="148"/>
      <c r="BZ12" s="155">
        <v>2011</v>
      </c>
      <c r="CA12" s="170">
        <v>2014</v>
      </c>
      <c r="CB12" s="155">
        <v>2014</v>
      </c>
      <c r="CC12" s="147">
        <v>2015</v>
      </c>
      <c r="CD12" s="147">
        <v>2015</v>
      </c>
      <c r="CE12" s="147">
        <v>2014</v>
      </c>
      <c r="CF12" s="147">
        <v>2014</v>
      </c>
      <c r="CG12" s="99"/>
    </row>
    <row r="13" spans="1:85" x14ac:dyDescent="0.25">
      <c r="A13" s="3" t="str">
        <f>VLOOKUP(C13,Regions!B$3:H$35,7,FALSE)</f>
        <v>Caribbean</v>
      </c>
      <c r="B13" s="119" t="s">
        <v>52</v>
      </c>
      <c r="C13" s="102" t="s">
        <v>51</v>
      </c>
      <c r="D13" s="145">
        <v>2014</v>
      </c>
      <c r="E13" s="145">
        <v>2014</v>
      </c>
      <c r="F13" s="145">
        <v>2014</v>
      </c>
      <c r="G13" s="145">
        <v>2014</v>
      </c>
      <c r="H13" s="145">
        <v>2014</v>
      </c>
      <c r="I13" s="145">
        <v>2014</v>
      </c>
      <c r="J13" s="145">
        <v>2014</v>
      </c>
      <c r="K13" s="145">
        <v>2015</v>
      </c>
      <c r="L13" s="145">
        <v>2015</v>
      </c>
      <c r="M13" s="145">
        <v>2015</v>
      </c>
      <c r="N13" s="145">
        <v>2011</v>
      </c>
      <c r="O13" s="145">
        <v>2011</v>
      </c>
      <c r="P13" s="145">
        <v>2012</v>
      </c>
      <c r="Q13" s="147">
        <v>2016</v>
      </c>
      <c r="R13" s="147">
        <v>2016</v>
      </c>
      <c r="S13" s="147">
        <v>2015</v>
      </c>
      <c r="T13" s="147">
        <v>2015</v>
      </c>
      <c r="U13" s="147">
        <v>2012</v>
      </c>
      <c r="V13" s="147">
        <v>2012</v>
      </c>
      <c r="W13" s="147">
        <v>2014</v>
      </c>
      <c r="X13" s="147">
        <v>2014</v>
      </c>
      <c r="Y13" s="147"/>
      <c r="Z13" s="147"/>
      <c r="AA13" s="147">
        <v>2008</v>
      </c>
      <c r="AB13" s="147"/>
      <c r="AC13" s="166">
        <v>2014</v>
      </c>
      <c r="AD13" s="147"/>
      <c r="AE13" s="147">
        <v>2015</v>
      </c>
      <c r="AF13" s="147"/>
      <c r="AG13" s="147">
        <v>2011</v>
      </c>
      <c r="AH13" s="147"/>
      <c r="AI13" s="147">
        <v>2014</v>
      </c>
      <c r="AJ13" s="147">
        <v>2015</v>
      </c>
      <c r="AK13" s="147">
        <v>2014</v>
      </c>
      <c r="AL13" s="147" t="s">
        <v>540</v>
      </c>
      <c r="AM13" s="147">
        <v>2015</v>
      </c>
      <c r="AN13" s="147">
        <v>2014</v>
      </c>
      <c r="AO13" s="147">
        <v>2014</v>
      </c>
      <c r="AP13" s="147">
        <v>2014</v>
      </c>
      <c r="AQ13" s="147">
        <v>2015</v>
      </c>
      <c r="AR13" s="147" t="s">
        <v>540</v>
      </c>
      <c r="AS13" s="146">
        <v>2009</v>
      </c>
      <c r="AT13" s="146"/>
      <c r="AU13" s="147">
        <v>2014</v>
      </c>
      <c r="AV13" s="147">
        <v>2015</v>
      </c>
      <c r="AW13" s="147">
        <v>2016</v>
      </c>
      <c r="AX13" s="149" t="s">
        <v>540</v>
      </c>
      <c r="AY13" s="149">
        <v>42369</v>
      </c>
      <c r="AZ13" s="147">
        <v>2015</v>
      </c>
      <c r="BA13" s="147"/>
      <c r="BB13" s="148"/>
      <c r="BC13" s="147">
        <v>2014</v>
      </c>
      <c r="BD13" s="147">
        <v>2014</v>
      </c>
      <c r="BE13" s="147"/>
      <c r="BF13" s="147">
        <v>2014</v>
      </c>
      <c r="BG13" s="147" t="s">
        <v>540</v>
      </c>
      <c r="BH13" s="147">
        <v>2015</v>
      </c>
      <c r="BI13" s="147"/>
      <c r="BJ13" s="147">
        <v>2014</v>
      </c>
      <c r="BK13" s="147" t="s">
        <v>540</v>
      </c>
      <c r="BL13" s="99"/>
      <c r="BM13" s="99"/>
      <c r="BN13" s="99">
        <v>2016</v>
      </c>
      <c r="BO13" s="99"/>
      <c r="BP13" s="147">
        <v>2012</v>
      </c>
      <c r="BQ13" s="147">
        <v>2014</v>
      </c>
      <c r="BR13" s="147">
        <v>2014</v>
      </c>
      <c r="BS13" s="147">
        <v>2014</v>
      </c>
      <c r="BT13" s="155">
        <v>2007</v>
      </c>
      <c r="BU13" s="155">
        <v>2015</v>
      </c>
      <c r="BV13" s="155">
        <v>2013</v>
      </c>
      <c r="BW13" s="155">
        <v>2013</v>
      </c>
      <c r="BX13" s="155">
        <v>2012</v>
      </c>
      <c r="BY13" s="148">
        <v>2013</v>
      </c>
      <c r="BZ13" s="155"/>
      <c r="CA13" s="170">
        <v>2014</v>
      </c>
      <c r="CB13" s="155">
        <v>2014</v>
      </c>
      <c r="CC13" s="147">
        <v>2015</v>
      </c>
      <c r="CD13" s="147">
        <v>2015</v>
      </c>
      <c r="CE13" s="147">
        <v>2014</v>
      </c>
      <c r="CF13" s="147">
        <v>2014</v>
      </c>
      <c r="CG13" s="99"/>
    </row>
    <row r="14" spans="1:85" x14ac:dyDescent="0.25">
      <c r="A14" s="3" t="str">
        <f>VLOOKUP(C14,Regions!B$3:H$35,7,FALSE)</f>
        <v>Caribbean</v>
      </c>
      <c r="B14" s="119" t="s">
        <v>54</v>
      </c>
      <c r="C14" s="102" t="s">
        <v>53</v>
      </c>
      <c r="D14" s="145">
        <v>2014</v>
      </c>
      <c r="E14" s="145">
        <v>2014</v>
      </c>
      <c r="F14" s="145">
        <v>2014</v>
      </c>
      <c r="G14" s="145">
        <v>2014</v>
      </c>
      <c r="H14" s="145">
        <v>2014</v>
      </c>
      <c r="I14" s="145">
        <v>2014</v>
      </c>
      <c r="J14" s="145">
        <v>2014</v>
      </c>
      <c r="K14" s="145">
        <v>2015</v>
      </c>
      <c r="L14" s="145">
        <v>2015</v>
      </c>
      <c r="M14" s="145">
        <v>2015</v>
      </c>
      <c r="N14" s="145">
        <v>2011</v>
      </c>
      <c r="O14" s="145">
        <v>2011</v>
      </c>
      <c r="P14" s="145"/>
      <c r="Q14" s="147">
        <v>2016</v>
      </c>
      <c r="R14" s="147">
        <v>2016</v>
      </c>
      <c r="S14" s="147">
        <v>2015</v>
      </c>
      <c r="T14" s="147">
        <v>2015</v>
      </c>
      <c r="U14" s="147">
        <v>2012</v>
      </c>
      <c r="V14" s="147">
        <v>2012</v>
      </c>
      <c r="W14" s="147">
        <v>2014</v>
      </c>
      <c r="X14" s="147">
        <v>2014</v>
      </c>
      <c r="Y14" s="147">
        <v>2012</v>
      </c>
      <c r="Z14" s="147">
        <v>2012</v>
      </c>
      <c r="AA14" s="147">
        <v>2005</v>
      </c>
      <c r="AB14" s="147">
        <v>2015</v>
      </c>
      <c r="AC14" s="166">
        <v>2014</v>
      </c>
      <c r="AD14" s="147"/>
      <c r="AE14" s="147">
        <v>2015</v>
      </c>
      <c r="AF14" s="166">
        <v>2012</v>
      </c>
      <c r="AG14" s="147">
        <v>2011</v>
      </c>
      <c r="AH14" s="147">
        <v>2012</v>
      </c>
      <c r="AI14" s="147">
        <v>2014</v>
      </c>
      <c r="AJ14" s="147">
        <v>2015</v>
      </c>
      <c r="AK14" s="147">
        <v>2014</v>
      </c>
      <c r="AL14" s="147" t="s">
        <v>540</v>
      </c>
      <c r="AM14" s="147">
        <v>2015</v>
      </c>
      <c r="AN14" s="147">
        <v>2014</v>
      </c>
      <c r="AO14" s="147">
        <v>2014</v>
      </c>
      <c r="AP14" s="147">
        <v>2014</v>
      </c>
      <c r="AQ14" s="147">
        <v>2015</v>
      </c>
      <c r="AR14" s="147" t="s">
        <v>540</v>
      </c>
      <c r="AS14" s="146">
        <v>2005</v>
      </c>
      <c r="AT14" s="146"/>
      <c r="AU14" s="147">
        <v>2014</v>
      </c>
      <c r="AV14" s="147">
        <v>2015</v>
      </c>
      <c r="AW14" s="147">
        <v>2016</v>
      </c>
      <c r="AX14" s="149" t="s">
        <v>540</v>
      </c>
      <c r="AY14" s="149">
        <v>42369</v>
      </c>
      <c r="AZ14" s="147">
        <v>2015</v>
      </c>
      <c r="BA14" s="166">
        <v>2014</v>
      </c>
      <c r="BB14" s="147">
        <v>2015</v>
      </c>
      <c r="BC14" s="147">
        <v>2014</v>
      </c>
      <c r="BD14" s="147">
        <v>2014</v>
      </c>
      <c r="BE14" s="147">
        <v>2011</v>
      </c>
      <c r="BF14" s="147">
        <v>2014</v>
      </c>
      <c r="BG14" s="147">
        <v>2014</v>
      </c>
      <c r="BH14" s="147">
        <v>2009</v>
      </c>
      <c r="BI14" s="147"/>
      <c r="BJ14" s="147">
        <v>2014</v>
      </c>
      <c r="BK14" s="147">
        <v>2013</v>
      </c>
      <c r="BL14" s="99"/>
      <c r="BM14" s="99"/>
      <c r="BN14" s="99">
        <v>2016</v>
      </c>
      <c r="BO14" s="99"/>
      <c r="BP14" s="147">
        <v>2012</v>
      </c>
      <c r="BQ14" s="147">
        <v>2014</v>
      </c>
      <c r="BR14" s="147">
        <v>2014</v>
      </c>
      <c r="BS14" s="147">
        <v>2014</v>
      </c>
      <c r="BT14" s="155">
        <v>2015</v>
      </c>
      <c r="BU14" s="155">
        <v>2015</v>
      </c>
      <c r="BV14" s="155">
        <v>2013</v>
      </c>
      <c r="BW14" s="155">
        <v>2013</v>
      </c>
      <c r="BX14" s="155">
        <v>2013</v>
      </c>
      <c r="BY14" s="148">
        <v>2013</v>
      </c>
      <c r="BZ14" s="155">
        <v>2013</v>
      </c>
      <c r="CA14" s="170">
        <v>2014</v>
      </c>
      <c r="CB14" s="155">
        <v>2014</v>
      </c>
      <c r="CC14" s="147">
        <v>2015</v>
      </c>
      <c r="CD14" s="147">
        <v>2015</v>
      </c>
      <c r="CE14" s="147">
        <v>2014</v>
      </c>
      <c r="CF14" s="147">
        <v>2014</v>
      </c>
      <c r="CG14" s="99"/>
    </row>
    <row r="15" spans="1:85" x14ac:dyDescent="0.25">
      <c r="A15" s="3" t="str">
        <f>VLOOKUP(C15,Regions!B$3:H$35,7,FALSE)</f>
        <v>Caribbean</v>
      </c>
      <c r="B15" s="119" t="s">
        <v>56</v>
      </c>
      <c r="C15" s="102" t="s">
        <v>55</v>
      </c>
      <c r="D15" s="145">
        <v>2014</v>
      </c>
      <c r="E15" s="145">
        <v>2014</v>
      </c>
      <c r="F15" s="145">
        <v>2014</v>
      </c>
      <c r="G15" s="145">
        <v>2014</v>
      </c>
      <c r="H15" s="145">
        <v>2014</v>
      </c>
      <c r="I15" s="145">
        <v>2014</v>
      </c>
      <c r="J15" s="145">
        <v>2014</v>
      </c>
      <c r="K15" s="145">
        <v>2015</v>
      </c>
      <c r="L15" s="145">
        <v>2015</v>
      </c>
      <c r="M15" s="145">
        <v>2015</v>
      </c>
      <c r="N15" s="145">
        <v>2011</v>
      </c>
      <c r="O15" s="145">
        <v>2011</v>
      </c>
      <c r="P15" s="145">
        <v>2013</v>
      </c>
      <c r="Q15" s="147">
        <v>2016</v>
      </c>
      <c r="R15" s="147">
        <v>2016</v>
      </c>
      <c r="S15" s="147">
        <v>2015</v>
      </c>
      <c r="T15" s="147">
        <v>2015</v>
      </c>
      <c r="U15" s="147">
        <v>2012</v>
      </c>
      <c r="V15" s="147">
        <v>2012</v>
      </c>
      <c r="W15" s="147">
        <v>2014</v>
      </c>
      <c r="X15" s="147">
        <v>2014</v>
      </c>
      <c r="Y15" s="147"/>
      <c r="Z15" s="147"/>
      <c r="AA15" s="147">
        <v>2007</v>
      </c>
      <c r="AB15" s="147">
        <v>2015</v>
      </c>
      <c r="AC15" s="166">
        <v>2014</v>
      </c>
      <c r="AD15" s="147"/>
      <c r="AE15" s="147">
        <v>2015</v>
      </c>
      <c r="AF15" s="147"/>
      <c r="AG15" s="147">
        <v>2011</v>
      </c>
      <c r="AH15" s="147">
        <v>2012</v>
      </c>
      <c r="AI15" s="147">
        <v>2014</v>
      </c>
      <c r="AJ15" s="147">
        <v>2015</v>
      </c>
      <c r="AK15" s="147">
        <v>2014</v>
      </c>
      <c r="AL15" s="147" t="s">
        <v>540</v>
      </c>
      <c r="AM15" s="147">
        <v>2015</v>
      </c>
      <c r="AN15" s="147">
        <v>2014</v>
      </c>
      <c r="AO15" s="147">
        <v>2014</v>
      </c>
      <c r="AP15" s="147">
        <v>2014</v>
      </c>
      <c r="AQ15" s="147">
        <v>2015</v>
      </c>
      <c r="AR15" s="147" t="s">
        <v>540</v>
      </c>
      <c r="AS15" s="146">
        <v>2008</v>
      </c>
      <c r="AT15" s="146"/>
      <c r="AU15" s="147">
        <v>2014</v>
      </c>
      <c r="AV15" s="147">
        <v>2015</v>
      </c>
      <c r="AW15" s="147">
        <v>2016</v>
      </c>
      <c r="AX15" s="149" t="s">
        <v>540</v>
      </c>
      <c r="AY15" s="149">
        <v>42369</v>
      </c>
      <c r="AZ15" s="147">
        <v>2015</v>
      </c>
      <c r="BA15" s="166">
        <v>2014</v>
      </c>
      <c r="BB15" s="147">
        <v>2015</v>
      </c>
      <c r="BC15" s="147">
        <v>2014</v>
      </c>
      <c r="BD15" s="147">
        <v>2014</v>
      </c>
      <c r="BE15" s="147">
        <v>2011</v>
      </c>
      <c r="BF15" s="147">
        <v>2014</v>
      </c>
      <c r="BG15" s="147">
        <v>2014</v>
      </c>
      <c r="BH15" s="147" t="s">
        <v>540</v>
      </c>
      <c r="BI15" s="147"/>
      <c r="BJ15" s="147">
        <v>2014</v>
      </c>
      <c r="BK15" s="147">
        <v>2015</v>
      </c>
      <c r="BL15" s="99"/>
      <c r="BM15" s="99"/>
      <c r="BN15" s="99">
        <v>2016</v>
      </c>
      <c r="BO15" s="99"/>
      <c r="BP15" s="147">
        <v>2012</v>
      </c>
      <c r="BQ15" s="147">
        <v>2014</v>
      </c>
      <c r="BR15" s="147">
        <v>2014</v>
      </c>
      <c r="BS15" s="147">
        <v>2014</v>
      </c>
      <c r="BT15" s="155">
        <v>2007</v>
      </c>
      <c r="BU15" s="155">
        <v>2015</v>
      </c>
      <c r="BV15" s="155">
        <v>2013</v>
      </c>
      <c r="BW15" s="155">
        <v>2013</v>
      </c>
      <c r="BX15" s="155">
        <v>2010</v>
      </c>
      <c r="BY15" s="148">
        <v>2013</v>
      </c>
      <c r="BZ15" s="155"/>
      <c r="CA15" s="170">
        <v>2014</v>
      </c>
      <c r="CB15" s="155">
        <v>2014</v>
      </c>
      <c r="CC15" s="147">
        <v>2015</v>
      </c>
      <c r="CD15" s="147">
        <v>2015</v>
      </c>
      <c r="CE15" s="147">
        <v>2014</v>
      </c>
      <c r="CF15" s="147">
        <v>2014</v>
      </c>
      <c r="CG15" s="99"/>
    </row>
    <row r="16" spans="1:85" x14ac:dyDescent="0.25">
      <c r="A16" s="3" t="str">
        <f>VLOOKUP(C16,Regions!B$3:H$35,7,FALSE)</f>
        <v>Caribbean</v>
      </c>
      <c r="B16" s="119" t="s">
        <v>60</v>
      </c>
      <c r="C16" s="102" t="s">
        <v>59</v>
      </c>
      <c r="D16" s="145">
        <v>2014</v>
      </c>
      <c r="E16" s="145">
        <v>2014</v>
      </c>
      <c r="F16" s="145">
        <v>2014</v>
      </c>
      <c r="G16" s="145">
        <v>2014</v>
      </c>
      <c r="H16" s="145">
        <v>2014</v>
      </c>
      <c r="I16" s="145">
        <v>2014</v>
      </c>
      <c r="J16" s="145">
        <v>2014</v>
      </c>
      <c r="K16" s="145">
        <v>2015</v>
      </c>
      <c r="L16" s="145">
        <v>2015</v>
      </c>
      <c r="M16" s="145">
        <v>2015</v>
      </c>
      <c r="N16" s="145">
        <v>2011</v>
      </c>
      <c r="O16" s="145">
        <v>2011</v>
      </c>
      <c r="P16" s="145">
        <v>2011</v>
      </c>
      <c r="Q16" s="147">
        <v>2016</v>
      </c>
      <c r="R16" s="147">
        <v>2016</v>
      </c>
      <c r="S16" s="147">
        <v>2015</v>
      </c>
      <c r="T16" s="147">
        <v>2015</v>
      </c>
      <c r="U16" s="147">
        <v>2014</v>
      </c>
      <c r="V16" s="147">
        <v>2014</v>
      </c>
      <c r="W16" s="147">
        <v>2014</v>
      </c>
      <c r="X16" s="147">
        <v>2014</v>
      </c>
      <c r="Y16" s="147">
        <v>2006</v>
      </c>
      <c r="Z16" s="147">
        <v>2006</v>
      </c>
      <c r="AA16" s="147">
        <v>2005</v>
      </c>
      <c r="AB16" s="147">
        <v>2015</v>
      </c>
      <c r="AC16" s="166">
        <v>2014</v>
      </c>
      <c r="AD16" s="166">
        <v>2013</v>
      </c>
      <c r="AE16" s="147">
        <v>2015</v>
      </c>
      <c r="AF16" s="147"/>
      <c r="AG16" s="147">
        <v>2011</v>
      </c>
      <c r="AH16" s="147">
        <v>2010</v>
      </c>
      <c r="AI16" s="147">
        <v>2014</v>
      </c>
      <c r="AJ16" s="147">
        <v>2015</v>
      </c>
      <c r="AK16" s="147">
        <v>2014</v>
      </c>
      <c r="AL16" s="147">
        <v>2013</v>
      </c>
      <c r="AM16" s="147">
        <v>2015</v>
      </c>
      <c r="AN16" s="147">
        <v>2014</v>
      </c>
      <c r="AO16" s="147">
        <v>2014</v>
      </c>
      <c r="AP16" s="147">
        <v>2014</v>
      </c>
      <c r="AQ16" s="147">
        <v>2015</v>
      </c>
      <c r="AR16" s="147">
        <v>2014</v>
      </c>
      <c r="AS16" s="146">
        <v>2005</v>
      </c>
      <c r="AT16" s="146"/>
      <c r="AU16" s="147">
        <v>2014</v>
      </c>
      <c r="AV16" s="147">
        <v>2015</v>
      </c>
      <c r="AW16" s="147">
        <v>2016</v>
      </c>
      <c r="AX16" s="149" t="s">
        <v>540</v>
      </c>
      <c r="AY16" s="149">
        <v>42369</v>
      </c>
      <c r="AZ16" s="147">
        <v>2015</v>
      </c>
      <c r="BA16" s="166">
        <v>2014</v>
      </c>
      <c r="BB16" s="147">
        <v>2015</v>
      </c>
      <c r="BC16" s="147">
        <v>2014</v>
      </c>
      <c r="BD16" s="147">
        <v>2014</v>
      </c>
      <c r="BE16" s="147">
        <v>2011</v>
      </c>
      <c r="BF16" s="147">
        <v>2013</v>
      </c>
      <c r="BG16" s="147">
        <v>2013</v>
      </c>
      <c r="BH16" s="147">
        <v>2011</v>
      </c>
      <c r="BI16" s="147">
        <v>2008</v>
      </c>
      <c r="BJ16" s="147">
        <v>2014</v>
      </c>
      <c r="BK16" s="147">
        <v>2015</v>
      </c>
      <c r="BL16" s="99"/>
      <c r="BM16" s="99"/>
      <c r="BN16" s="99">
        <v>2014</v>
      </c>
      <c r="BO16" s="99">
        <v>2016</v>
      </c>
      <c r="BP16" s="147">
        <v>2012</v>
      </c>
      <c r="BQ16" s="147">
        <v>2014</v>
      </c>
      <c r="BR16" s="147">
        <v>2014</v>
      </c>
      <c r="BS16" s="147">
        <v>2014</v>
      </c>
      <c r="BT16" s="155">
        <v>2015</v>
      </c>
      <c r="BU16" s="155">
        <v>2015</v>
      </c>
      <c r="BV16" s="155">
        <v>2013</v>
      </c>
      <c r="BW16" s="155">
        <v>2013</v>
      </c>
      <c r="BX16" s="155"/>
      <c r="BY16" s="148"/>
      <c r="BZ16" s="155"/>
      <c r="CA16" s="170">
        <v>2014</v>
      </c>
      <c r="CB16" s="155"/>
      <c r="CC16" s="147">
        <v>2015</v>
      </c>
      <c r="CD16" s="147">
        <v>2015</v>
      </c>
      <c r="CE16" s="147">
        <v>2014</v>
      </c>
      <c r="CF16" s="147">
        <v>2014</v>
      </c>
      <c r="CG16" s="99"/>
    </row>
    <row r="17" spans="1:85" x14ac:dyDescent="0.25">
      <c r="A17" s="3" t="str">
        <f>VLOOKUP(C17,Regions!B$3:H$35,7,FALSE)</f>
        <v>Central America</v>
      </c>
      <c r="B17" s="119" t="s">
        <v>9</v>
      </c>
      <c r="C17" s="102" t="s">
        <v>8</v>
      </c>
      <c r="D17" s="145">
        <v>2014</v>
      </c>
      <c r="E17" s="145">
        <v>2014</v>
      </c>
      <c r="F17" s="145">
        <v>2014</v>
      </c>
      <c r="G17" s="145">
        <v>2014</v>
      </c>
      <c r="H17" s="145">
        <v>2014</v>
      </c>
      <c r="I17" s="145">
        <v>2014</v>
      </c>
      <c r="J17" s="145">
        <v>2014</v>
      </c>
      <c r="K17" s="145">
        <v>2015</v>
      </c>
      <c r="L17" s="145">
        <v>2015</v>
      </c>
      <c r="M17" s="145">
        <v>2015</v>
      </c>
      <c r="N17" s="145">
        <v>2011</v>
      </c>
      <c r="O17" s="145">
        <v>2011</v>
      </c>
      <c r="P17" s="145"/>
      <c r="Q17" s="147">
        <v>2016</v>
      </c>
      <c r="R17" s="147">
        <v>2016</v>
      </c>
      <c r="S17" s="147">
        <v>2015</v>
      </c>
      <c r="T17" s="147">
        <v>2015</v>
      </c>
      <c r="U17" s="147">
        <v>2014</v>
      </c>
      <c r="V17" s="147">
        <v>2014</v>
      </c>
      <c r="W17" s="147">
        <v>2014</v>
      </c>
      <c r="X17" s="147">
        <v>2014</v>
      </c>
      <c r="Y17" s="147">
        <v>2011</v>
      </c>
      <c r="Z17" s="147">
        <v>2011</v>
      </c>
      <c r="AA17" s="147">
        <v>2009</v>
      </c>
      <c r="AB17" s="147">
        <v>2015</v>
      </c>
      <c r="AC17" s="166">
        <v>2015</v>
      </c>
      <c r="AD17" s="147"/>
      <c r="AE17" s="147">
        <v>2015</v>
      </c>
      <c r="AF17" s="166">
        <v>2011</v>
      </c>
      <c r="AG17" s="147">
        <v>2011</v>
      </c>
      <c r="AH17" s="147">
        <v>2010</v>
      </c>
      <c r="AI17" s="147">
        <v>2014</v>
      </c>
      <c r="AJ17" s="147">
        <v>2015</v>
      </c>
      <c r="AK17" s="147">
        <v>2014</v>
      </c>
      <c r="AL17" s="147">
        <v>2014</v>
      </c>
      <c r="AM17" s="147">
        <v>2015</v>
      </c>
      <c r="AN17" s="147">
        <v>2014</v>
      </c>
      <c r="AO17" s="147">
        <v>2014</v>
      </c>
      <c r="AP17" s="147">
        <v>2014</v>
      </c>
      <c r="AQ17" s="147">
        <v>2015</v>
      </c>
      <c r="AR17" s="147">
        <v>2014</v>
      </c>
      <c r="AS17" s="146">
        <v>2009</v>
      </c>
      <c r="AT17" s="146">
        <v>2014</v>
      </c>
      <c r="AU17" s="147">
        <v>2014</v>
      </c>
      <c r="AV17" s="147">
        <v>2015</v>
      </c>
      <c r="AW17" s="147">
        <v>2016</v>
      </c>
      <c r="AX17" s="149" t="s">
        <v>540</v>
      </c>
      <c r="AY17" s="149">
        <v>42369</v>
      </c>
      <c r="AZ17" s="147">
        <v>2015</v>
      </c>
      <c r="BA17" s="166">
        <v>2014</v>
      </c>
      <c r="BB17" s="147">
        <v>2015</v>
      </c>
      <c r="BC17" s="147">
        <v>2014</v>
      </c>
      <c r="BD17" s="147">
        <v>2014</v>
      </c>
      <c r="BE17" s="147">
        <v>2011</v>
      </c>
      <c r="BF17" s="147">
        <v>2011</v>
      </c>
      <c r="BG17" s="147">
        <v>2012</v>
      </c>
      <c r="BH17" s="147" t="s">
        <v>540</v>
      </c>
      <c r="BI17" s="147">
        <v>2010</v>
      </c>
      <c r="BJ17" s="147">
        <v>2014</v>
      </c>
      <c r="BK17" s="147" t="s">
        <v>540</v>
      </c>
      <c r="BL17" s="99">
        <v>2009</v>
      </c>
      <c r="BM17" s="99"/>
      <c r="BN17" s="99">
        <v>2014</v>
      </c>
      <c r="BO17" s="99"/>
      <c r="BP17" s="147">
        <v>2012</v>
      </c>
      <c r="BQ17" s="147">
        <v>2014</v>
      </c>
      <c r="BR17" s="147">
        <v>2014</v>
      </c>
      <c r="BS17" s="147">
        <v>2014</v>
      </c>
      <c r="BT17" s="155">
        <v>2015</v>
      </c>
      <c r="BU17" s="155">
        <v>2015</v>
      </c>
      <c r="BV17" s="155">
        <v>2013</v>
      </c>
      <c r="BW17" s="155">
        <v>2013</v>
      </c>
      <c r="BX17" s="155">
        <v>2013</v>
      </c>
      <c r="BY17" s="148">
        <v>2013</v>
      </c>
      <c r="BZ17" s="155">
        <v>2011</v>
      </c>
      <c r="CA17" s="170">
        <v>2013</v>
      </c>
      <c r="CB17" s="155">
        <v>2014</v>
      </c>
      <c r="CC17" s="147">
        <v>2015</v>
      </c>
      <c r="CD17" s="147">
        <v>2015</v>
      </c>
      <c r="CE17" s="147">
        <v>2014</v>
      </c>
      <c r="CF17" s="147">
        <v>2014</v>
      </c>
      <c r="CG17" s="99"/>
    </row>
    <row r="18" spans="1:85" x14ac:dyDescent="0.25">
      <c r="A18" s="3" t="str">
        <f>VLOOKUP(C18,Regions!B$3:H$35,7,FALSE)</f>
        <v>Central America</v>
      </c>
      <c r="B18" s="119" t="s">
        <v>18</v>
      </c>
      <c r="C18" s="102" t="s">
        <v>17</v>
      </c>
      <c r="D18" s="145">
        <v>2014</v>
      </c>
      <c r="E18" s="145">
        <v>2014</v>
      </c>
      <c r="F18" s="145">
        <v>2014</v>
      </c>
      <c r="G18" s="145">
        <v>2014</v>
      </c>
      <c r="H18" s="145">
        <v>2014</v>
      </c>
      <c r="I18" s="145">
        <v>2014</v>
      </c>
      <c r="J18" s="145">
        <v>2014</v>
      </c>
      <c r="K18" s="145">
        <v>2015</v>
      </c>
      <c r="L18" s="145">
        <v>2015</v>
      </c>
      <c r="M18" s="145">
        <v>2015</v>
      </c>
      <c r="N18" s="145">
        <v>2011</v>
      </c>
      <c r="O18" s="145">
        <v>2011</v>
      </c>
      <c r="P18" s="145">
        <v>2013</v>
      </c>
      <c r="Q18" s="147">
        <v>2016</v>
      </c>
      <c r="R18" s="147">
        <v>2016</v>
      </c>
      <c r="S18" s="147">
        <v>2015</v>
      </c>
      <c r="T18" s="147">
        <v>2015</v>
      </c>
      <c r="U18" s="147">
        <v>2014</v>
      </c>
      <c r="V18" s="147">
        <v>2014</v>
      </c>
      <c r="W18" s="147">
        <v>2014</v>
      </c>
      <c r="X18" s="147">
        <v>2014</v>
      </c>
      <c r="Y18" s="147"/>
      <c r="Z18" s="147"/>
      <c r="AA18" s="166">
        <v>2015</v>
      </c>
      <c r="AB18" s="147">
        <v>2015</v>
      </c>
      <c r="AC18" s="166">
        <v>2015</v>
      </c>
      <c r="AD18" s="166">
        <v>2013</v>
      </c>
      <c r="AE18" s="147">
        <v>2015</v>
      </c>
      <c r="AF18" s="147" t="s">
        <v>703</v>
      </c>
      <c r="AG18" s="147">
        <v>2012</v>
      </c>
      <c r="AH18" s="147">
        <v>2013</v>
      </c>
      <c r="AI18" s="147">
        <v>2014</v>
      </c>
      <c r="AJ18" s="147">
        <v>2015</v>
      </c>
      <c r="AK18" s="147">
        <v>2014</v>
      </c>
      <c r="AL18" s="147">
        <v>2014</v>
      </c>
      <c r="AM18" s="147">
        <v>2015</v>
      </c>
      <c r="AN18" s="147">
        <v>2014</v>
      </c>
      <c r="AO18" s="147">
        <v>2014</v>
      </c>
      <c r="AP18" s="147">
        <v>2014</v>
      </c>
      <c r="AQ18" s="147">
        <v>2015</v>
      </c>
      <c r="AR18" s="147">
        <v>2014</v>
      </c>
      <c r="AS18" s="146">
        <v>2013</v>
      </c>
      <c r="AT18" s="146">
        <v>2014</v>
      </c>
      <c r="AU18" s="147">
        <v>2014</v>
      </c>
      <c r="AV18" s="147">
        <v>2015</v>
      </c>
      <c r="AW18" s="147">
        <v>2016</v>
      </c>
      <c r="AX18" s="149" t="s">
        <v>540</v>
      </c>
      <c r="AY18" s="149">
        <v>42369</v>
      </c>
      <c r="AZ18" s="147">
        <v>2015</v>
      </c>
      <c r="BA18" s="166">
        <v>2014</v>
      </c>
      <c r="BB18" s="147">
        <v>2015</v>
      </c>
      <c r="BC18" s="147">
        <v>2014</v>
      </c>
      <c r="BD18" s="147">
        <v>2014</v>
      </c>
      <c r="BE18" s="147">
        <v>2011</v>
      </c>
      <c r="BF18" s="147">
        <v>2014</v>
      </c>
      <c r="BG18" s="147">
        <v>2014</v>
      </c>
      <c r="BH18" s="147">
        <v>2011</v>
      </c>
      <c r="BI18" s="147">
        <v>2013</v>
      </c>
      <c r="BJ18" s="147">
        <v>2014</v>
      </c>
      <c r="BK18" s="147">
        <v>2015</v>
      </c>
      <c r="BL18" s="99">
        <v>2012</v>
      </c>
      <c r="BM18" s="99">
        <v>2015</v>
      </c>
      <c r="BN18" s="99">
        <v>2014</v>
      </c>
      <c r="BO18" s="99">
        <v>2016</v>
      </c>
      <c r="BP18" s="147">
        <v>2012</v>
      </c>
      <c r="BQ18" s="147">
        <v>2014</v>
      </c>
      <c r="BR18" s="147">
        <v>2014</v>
      </c>
      <c r="BS18" s="147">
        <v>2014</v>
      </c>
      <c r="BT18" s="155">
        <v>2015</v>
      </c>
      <c r="BU18" s="155">
        <v>2015</v>
      </c>
      <c r="BV18" s="155">
        <v>2013</v>
      </c>
      <c r="BW18" s="155">
        <v>2013</v>
      </c>
      <c r="BX18" s="155">
        <v>2013</v>
      </c>
      <c r="BY18" s="148">
        <v>2013</v>
      </c>
      <c r="BZ18" s="155">
        <v>2014</v>
      </c>
      <c r="CA18" s="170">
        <v>2014</v>
      </c>
      <c r="CB18" s="155">
        <v>2014</v>
      </c>
      <c r="CC18" s="147">
        <v>2015</v>
      </c>
      <c r="CD18" s="147">
        <v>2015</v>
      </c>
      <c r="CE18" s="147">
        <v>2014</v>
      </c>
      <c r="CF18" s="147">
        <v>2014</v>
      </c>
      <c r="CG18" s="99"/>
    </row>
    <row r="19" spans="1:85" x14ac:dyDescent="0.25">
      <c r="A19" s="3" t="str">
        <f>VLOOKUP(C19,Regions!B$3:H$35,7,FALSE)</f>
        <v>Central America</v>
      </c>
      <c r="B19" s="119" t="s">
        <v>28</v>
      </c>
      <c r="C19" s="102" t="s">
        <v>27</v>
      </c>
      <c r="D19" s="145">
        <v>2014</v>
      </c>
      <c r="E19" s="145">
        <v>2014</v>
      </c>
      <c r="F19" s="145">
        <v>2014</v>
      </c>
      <c r="G19" s="145">
        <v>2014</v>
      </c>
      <c r="H19" s="145">
        <v>2014</v>
      </c>
      <c r="I19" s="145">
        <v>2014</v>
      </c>
      <c r="J19" s="145">
        <v>2014</v>
      </c>
      <c r="K19" s="145">
        <v>2015</v>
      </c>
      <c r="L19" s="145">
        <v>2015</v>
      </c>
      <c r="M19" s="145">
        <v>2015</v>
      </c>
      <c r="N19" s="145">
        <v>2011</v>
      </c>
      <c r="O19" s="145">
        <v>2011</v>
      </c>
      <c r="P19" s="145"/>
      <c r="Q19" s="147">
        <v>2016</v>
      </c>
      <c r="R19" s="147">
        <v>2016</v>
      </c>
      <c r="S19" s="147">
        <v>2015</v>
      </c>
      <c r="T19" s="147">
        <v>2015</v>
      </c>
      <c r="U19" s="147">
        <v>2014</v>
      </c>
      <c r="V19" s="147">
        <v>2014</v>
      </c>
      <c r="W19" s="147">
        <v>2014</v>
      </c>
      <c r="X19" s="147">
        <v>2014</v>
      </c>
      <c r="Y19" s="147"/>
      <c r="Z19" s="147"/>
      <c r="AA19" s="166">
        <v>2014</v>
      </c>
      <c r="AB19" s="147">
        <v>2015</v>
      </c>
      <c r="AC19" s="166">
        <v>2015</v>
      </c>
      <c r="AD19" s="166">
        <v>2013</v>
      </c>
      <c r="AE19" s="147">
        <v>2015</v>
      </c>
      <c r="AF19" s="166">
        <v>2014</v>
      </c>
      <c r="AG19" s="147">
        <v>2011</v>
      </c>
      <c r="AH19" s="147">
        <v>2010</v>
      </c>
      <c r="AI19" s="147">
        <v>2014</v>
      </c>
      <c r="AJ19" s="147">
        <v>2015</v>
      </c>
      <c r="AK19" s="147">
        <v>2014</v>
      </c>
      <c r="AL19" s="147">
        <v>2014</v>
      </c>
      <c r="AM19" s="147">
        <v>2015</v>
      </c>
      <c r="AN19" s="147">
        <v>2014</v>
      </c>
      <c r="AO19" s="147">
        <v>2014</v>
      </c>
      <c r="AP19" s="147">
        <v>2014</v>
      </c>
      <c r="AQ19" s="147">
        <v>2015</v>
      </c>
      <c r="AR19" s="147">
        <v>2014</v>
      </c>
      <c r="AS19" s="146">
        <v>2013</v>
      </c>
      <c r="AT19" s="146"/>
      <c r="AU19" s="147">
        <v>2014</v>
      </c>
      <c r="AV19" s="147">
        <v>2015</v>
      </c>
      <c r="AW19" s="147">
        <v>2016</v>
      </c>
      <c r="AX19" s="149">
        <v>42369</v>
      </c>
      <c r="AY19" s="149">
        <v>42369</v>
      </c>
      <c r="AZ19" s="147">
        <v>2015</v>
      </c>
      <c r="BA19" s="166">
        <v>2014</v>
      </c>
      <c r="BB19" s="147">
        <v>2015</v>
      </c>
      <c r="BC19" s="147">
        <v>2014</v>
      </c>
      <c r="BD19" s="147">
        <v>2014</v>
      </c>
      <c r="BE19" s="147">
        <v>2011</v>
      </c>
      <c r="BF19" s="147">
        <v>2014</v>
      </c>
      <c r="BG19" s="147">
        <v>2014</v>
      </c>
      <c r="BH19" s="147">
        <v>2009</v>
      </c>
      <c r="BI19" s="147">
        <v>2008</v>
      </c>
      <c r="BJ19" s="147">
        <v>2014</v>
      </c>
      <c r="BK19" s="147">
        <v>2015</v>
      </c>
      <c r="BL19" s="99">
        <v>2012</v>
      </c>
      <c r="BM19" s="99">
        <v>2015</v>
      </c>
      <c r="BN19" s="99">
        <v>2014</v>
      </c>
      <c r="BO19" s="99">
        <v>2016</v>
      </c>
      <c r="BP19" s="147">
        <v>2012</v>
      </c>
      <c r="BQ19" s="147">
        <v>2014</v>
      </c>
      <c r="BR19" s="147">
        <v>2014</v>
      </c>
      <c r="BS19" s="147">
        <v>2014</v>
      </c>
      <c r="BT19" s="155">
        <v>2015</v>
      </c>
      <c r="BU19" s="155">
        <v>2015</v>
      </c>
      <c r="BV19" s="155">
        <v>2013</v>
      </c>
      <c r="BW19" s="155">
        <v>2013</v>
      </c>
      <c r="BX19" s="155">
        <v>2013</v>
      </c>
      <c r="BY19" s="148">
        <v>2013</v>
      </c>
      <c r="BZ19" s="155">
        <v>2013</v>
      </c>
      <c r="CA19" s="170">
        <v>2014</v>
      </c>
      <c r="CB19" s="155">
        <v>2013</v>
      </c>
      <c r="CC19" s="147">
        <v>2015</v>
      </c>
      <c r="CD19" s="147">
        <v>2015</v>
      </c>
      <c r="CE19" s="147">
        <v>2014</v>
      </c>
      <c r="CF19" s="147">
        <v>2014</v>
      </c>
      <c r="CG19" s="99"/>
    </row>
    <row r="20" spans="1:85" x14ac:dyDescent="0.25">
      <c r="A20" s="3" t="str">
        <f>VLOOKUP(C20,Regions!B$3:H$35,7,FALSE)</f>
        <v>Central America</v>
      </c>
      <c r="B20" s="119" t="s">
        <v>32</v>
      </c>
      <c r="C20" s="102" t="s">
        <v>31</v>
      </c>
      <c r="D20" s="145">
        <v>2014</v>
      </c>
      <c r="E20" s="145">
        <v>2014</v>
      </c>
      <c r="F20" s="145">
        <v>2014</v>
      </c>
      <c r="G20" s="145">
        <v>2014</v>
      </c>
      <c r="H20" s="145">
        <v>2014</v>
      </c>
      <c r="I20" s="145">
        <v>2014</v>
      </c>
      <c r="J20" s="145">
        <v>2014</v>
      </c>
      <c r="K20" s="145">
        <v>2015</v>
      </c>
      <c r="L20" s="145">
        <v>2015</v>
      </c>
      <c r="M20" s="145">
        <v>2015</v>
      </c>
      <c r="N20" s="145">
        <v>2011</v>
      </c>
      <c r="O20" s="145">
        <v>2011</v>
      </c>
      <c r="P20" s="145"/>
      <c r="Q20" s="147">
        <v>2016</v>
      </c>
      <c r="R20" s="147">
        <v>2016</v>
      </c>
      <c r="S20" s="147">
        <v>2015</v>
      </c>
      <c r="T20" s="147">
        <v>2015</v>
      </c>
      <c r="U20" s="147">
        <v>2014</v>
      </c>
      <c r="V20" s="147">
        <v>2014</v>
      </c>
      <c r="W20" s="147">
        <v>2014</v>
      </c>
      <c r="X20" s="147">
        <v>2014</v>
      </c>
      <c r="Y20" s="147"/>
      <c r="Z20" s="147"/>
      <c r="AA20" s="166">
        <v>2014</v>
      </c>
      <c r="AB20" s="147">
        <v>2015</v>
      </c>
      <c r="AC20" s="166">
        <v>2015</v>
      </c>
      <c r="AD20" s="166">
        <v>2012</v>
      </c>
      <c r="AE20" s="147">
        <v>2015</v>
      </c>
      <c r="AF20" s="147" t="s">
        <v>704</v>
      </c>
      <c r="AG20" s="147" t="s">
        <v>709</v>
      </c>
      <c r="AH20" s="147">
        <v>2009</v>
      </c>
      <c r="AI20" s="147">
        <v>2014</v>
      </c>
      <c r="AJ20" s="147">
        <v>2015</v>
      </c>
      <c r="AK20" s="147">
        <v>2014</v>
      </c>
      <c r="AL20" s="147">
        <v>2014</v>
      </c>
      <c r="AM20" s="147">
        <v>2015</v>
      </c>
      <c r="AN20" s="147">
        <v>2014</v>
      </c>
      <c r="AO20" s="147">
        <v>2014</v>
      </c>
      <c r="AP20" s="147">
        <v>2014</v>
      </c>
      <c r="AQ20" s="147">
        <v>2015</v>
      </c>
      <c r="AR20" s="147">
        <v>2014</v>
      </c>
      <c r="AS20" s="146">
        <v>2011</v>
      </c>
      <c r="AT20" s="146">
        <v>2014</v>
      </c>
      <c r="AU20" s="147">
        <v>2014</v>
      </c>
      <c r="AV20" s="147">
        <v>2015</v>
      </c>
      <c r="AW20" s="147">
        <v>2016</v>
      </c>
      <c r="AX20" s="149">
        <v>42369</v>
      </c>
      <c r="AY20" s="149">
        <v>42369</v>
      </c>
      <c r="AZ20" s="147">
        <v>2015</v>
      </c>
      <c r="BA20" s="166">
        <v>2014</v>
      </c>
      <c r="BB20" s="147">
        <v>2015</v>
      </c>
      <c r="BC20" s="147">
        <v>2014</v>
      </c>
      <c r="BD20" s="147">
        <v>2014</v>
      </c>
      <c r="BE20" s="147">
        <v>2011</v>
      </c>
      <c r="BF20" s="147">
        <v>2014</v>
      </c>
      <c r="BG20" s="147">
        <v>2014</v>
      </c>
      <c r="BH20" s="147">
        <v>2015</v>
      </c>
      <c r="BI20" s="147">
        <v>2013</v>
      </c>
      <c r="BJ20" s="147">
        <v>2014</v>
      </c>
      <c r="BK20" s="147">
        <v>2015</v>
      </c>
      <c r="BL20" s="99">
        <v>2011</v>
      </c>
      <c r="BM20" s="99">
        <v>2015</v>
      </c>
      <c r="BN20" s="99">
        <v>2014</v>
      </c>
      <c r="BO20" s="99">
        <v>2016</v>
      </c>
      <c r="BP20" s="147">
        <v>2012</v>
      </c>
      <c r="BQ20" s="147">
        <v>2014</v>
      </c>
      <c r="BR20" s="147">
        <v>2014</v>
      </c>
      <c r="BS20" s="147">
        <v>2014</v>
      </c>
      <c r="BT20" s="155">
        <v>2015</v>
      </c>
      <c r="BU20" s="155">
        <v>2015</v>
      </c>
      <c r="BV20" s="155">
        <v>2013</v>
      </c>
      <c r="BW20" s="155">
        <v>2013</v>
      </c>
      <c r="BX20" s="155">
        <v>2013</v>
      </c>
      <c r="BY20" s="148">
        <v>2013</v>
      </c>
      <c r="BZ20" s="155">
        <v>2014</v>
      </c>
      <c r="CA20" s="170">
        <v>2014</v>
      </c>
      <c r="CB20" s="155">
        <v>2014</v>
      </c>
      <c r="CC20" s="147">
        <v>2015</v>
      </c>
      <c r="CD20" s="147">
        <v>2015</v>
      </c>
      <c r="CE20" s="147">
        <v>2014</v>
      </c>
      <c r="CF20" s="147">
        <v>2014</v>
      </c>
      <c r="CG20" s="99"/>
    </row>
    <row r="21" spans="1:85" x14ac:dyDescent="0.25">
      <c r="A21" s="3" t="str">
        <f>VLOOKUP(C21,Regions!B$3:H$35,7,FALSE)</f>
        <v>Central America</v>
      </c>
      <c r="B21" s="119" t="s">
        <v>38</v>
      </c>
      <c r="C21" s="102" t="s">
        <v>37</v>
      </c>
      <c r="D21" s="145">
        <v>2014</v>
      </c>
      <c r="E21" s="145">
        <v>2014</v>
      </c>
      <c r="F21" s="145">
        <v>2014</v>
      </c>
      <c r="G21" s="145">
        <v>2014</v>
      </c>
      <c r="H21" s="145">
        <v>2014</v>
      </c>
      <c r="I21" s="145">
        <v>2014</v>
      </c>
      <c r="J21" s="145">
        <v>2014</v>
      </c>
      <c r="K21" s="145">
        <v>2015</v>
      </c>
      <c r="L21" s="145">
        <v>2015</v>
      </c>
      <c r="M21" s="145">
        <v>2015</v>
      </c>
      <c r="N21" s="145">
        <v>2011</v>
      </c>
      <c r="O21" s="145">
        <v>2011</v>
      </c>
      <c r="P21" s="145"/>
      <c r="Q21" s="147">
        <v>2016</v>
      </c>
      <c r="R21" s="147">
        <v>2016</v>
      </c>
      <c r="S21" s="147">
        <v>2015</v>
      </c>
      <c r="T21" s="147">
        <v>2015</v>
      </c>
      <c r="U21" s="147">
        <v>2014</v>
      </c>
      <c r="V21" s="147">
        <v>2014</v>
      </c>
      <c r="W21" s="147">
        <v>2014</v>
      </c>
      <c r="X21" s="147">
        <v>2014</v>
      </c>
      <c r="Y21" s="147">
        <v>2012</v>
      </c>
      <c r="Z21" s="147">
        <v>2012</v>
      </c>
      <c r="AA21" s="166">
        <v>2014</v>
      </c>
      <c r="AB21" s="147">
        <v>2015</v>
      </c>
      <c r="AC21" s="166">
        <v>2015</v>
      </c>
      <c r="AD21" s="166">
        <v>2010</v>
      </c>
      <c r="AE21" s="147">
        <v>2015</v>
      </c>
      <c r="AF21" s="147" t="s">
        <v>689</v>
      </c>
      <c r="AG21" s="147" t="s">
        <v>710</v>
      </c>
      <c r="AH21" s="147"/>
      <c r="AI21" s="147">
        <v>2014</v>
      </c>
      <c r="AJ21" s="147">
        <v>2015</v>
      </c>
      <c r="AK21" s="147">
        <v>2014</v>
      </c>
      <c r="AL21" s="147">
        <v>2014</v>
      </c>
      <c r="AM21" s="147">
        <v>2015</v>
      </c>
      <c r="AN21" s="147">
        <v>2014</v>
      </c>
      <c r="AO21" s="147">
        <v>2014</v>
      </c>
      <c r="AP21" s="147">
        <v>2014</v>
      </c>
      <c r="AQ21" s="147">
        <v>2015</v>
      </c>
      <c r="AR21" s="147">
        <v>2014</v>
      </c>
      <c r="AS21" s="146">
        <v>2013</v>
      </c>
      <c r="AT21" s="146">
        <v>2014</v>
      </c>
      <c r="AU21" s="147">
        <v>2014</v>
      </c>
      <c r="AV21" s="147">
        <v>2015</v>
      </c>
      <c r="AW21" s="147">
        <v>2016</v>
      </c>
      <c r="AX21" s="149">
        <v>42369</v>
      </c>
      <c r="AY21" s="149">
        <v>42369</v>
      </c>
      <c r="AZ21" s="147">
        <v>2015</v>
      </c>
      <c r="BA21" s="166">
        <v>2014</v>
      </c>
      <c r="BB21" s="147">
        <v>2015</v>
      </c>
      <c r="BC21" s="147">
        <v>2014</v>
      </c>
      <c r="BD21" s="147">
        <v>2014</v>
      </c>
      <c r="BE21" s="147">
        <v>2011</v>
      </c>
      <c r="BF21" s="147">
        <v>2014</v>
      </c>
      <c r="BG21" s="147">
        <v>2014</v>
      </c>
      <c r="BH21" s="147">
        <v>2011</v>
      </c>
      <c r="BI21" s="147"/>
      <c r="BJ21" s="147">
        <v>2014</v>
      </c>
      <c r="BK21" s="147">
        <v>2015</v>
      </c>
      <c r="BL21" s="99">
        <v>2011</v>
      </c>
      <c r="BM21" s="99">
        <v>2015</v>
      </c>
      <c r="BN21" s="99">
        <v>2014</v>
      </c>
      <c r="BO21" s="99">
        <v>2016</v>
      </c>
      <c r="BP21" s="147">
        <v>2012</v>
      </c>
      <c r="BQ21" s="147">
        <v>2014</v>
      </c>
      <c r="BR21" s="147">
        <v>2014</v>
      </c>
      <c r="BS21" s="147">
        <v>2014</v>
      </c>
      <c r="BT21" s="155">
        <v>2015</v>
      </c>
      <c r="BU21" s="155">
        <v>2015</v>
      </c>
      <c r="BV21" s="155">
        <v>2013</v>
      </c>
      <c r="BW21" s="155">
        <v>2013</v>
      </c>
      <c r="BX21" s="155">
        <v>2013</v>
      </c>
      <c r="BY21" s="148">
        <v>2013</v>
      </c>
      <c r="BZ21" s="155">
        <v>2014</v>
      </c>
      <c r="CA21" s="170">
        <v>2014</v>
      </c>
      <c r="CB21" s="155">
        <v>2014</v>
      </c>
      <c r="CC21" s="147">
        <v>2015</v>
      </c>
      <c r="CD21" s="147">
        <v>2015</v>
      </c>
      <c r="CE21" s="147">
        <v>2014</v>
      </c>
      <c r="CF21" s="147">
        <v>2014</v>
      </c>
      <c r="CG21" s="99"/>
    </row>
    <row r="22" spans="1:85" x14ac:dyDescent="0.25">
      <c r="A22" s="3" t="str">
        <f>VLOOKUP(C22,Regions!B$3:H$35,7,FALSE)</f>
        <v>Central America</v>
      </c>
      <c r="B22" s="119" t="s">
        <v>42</v>
      </c>
      <c r="C22" s="102" t="s">
        <v>41</v>
      </c>
      <c r="D22" s="145">
        <v>2014</v>
      </c>
      <c r="E22" s="145">
        <v>2014</v>
      </c>
      <c r="F22" s="145">
        <v>2014</v>
      </c>
      <c r="G22" s="145">
        <v>2014</v>
      </c>
      <c r="H22" s="145">
        <v>2014</v>
      </c>
      <c r="I22" s="145">
        <v>2014</v>
      </c>
      <c r="J22" s="145">
        <v>2014</v>
      </c>
      <c r="K22" s="145">
        <v>2015</v>
      </c>
      <c r="L22" s="145">
        <v>2015</v>
      </c>
      <c r="M22" s="145">
        <v>2015</v>
      </c>
      <c r="N22" s="145">
        <v>2011</v>
      </c>
      <c r="O22" s="145">
        <v>2011</v>
      </c>
      <c r="P22" s="145">
        <v>2011</v>
      </c>
      <c r="Q22" s="147">
        <v>2016</v>
      </c>
      <c r="R22" s="147">
        <v>2016</v>
      </c>
      <c r="S22" s="147">
        <v>2015</v>
      </c>
      <c r="T22" s="147">
        <v>2015</v>
      </c>
      <c r="U22" s="147">
        <v>2014</v>
      </c>
      <c r="V22" s="147">
        <v>2014</v>
      </c>
      <c r="W22" s="147">
        <v>2014</v>
      </c>
      <c r="X22" s="147">
        <v>2014</v>
      </c>
      <c r="Y22" s="147">
        <v>2012</v>
      </c>
      <c r="Z22" s="147">
        <v>2012</v>
      </c>
      <c r="AA22" s="166">
        <v>2014</v>
      </c>
      <c r="AB22" s="147">
        <v>2015</v>
      </c>
      <c r="AC22" s="166">
        <v>2015</v>
      </c>
      <c r="AD22" s="147"/>
      <c r="AE22" s="147">
        <v>2015</v>
      </c>
      <c r="AF22" s="147" t="s">
        <v>689</v>
      </c>
      <c r="AG22" s="147">
        <v>2012</v>
      </c>
      <c r="AH22" s="147">
        <v>2011</v>
      </c>
      <c r="AI22" s="147">
        <v>2014</v>
      </c>
      <c r="AJ22" s="147">
        <v>2015</v>
      </c>
      <c r="AK22" s="147">
        <v>2014</v>
      </c>
      <c r="AL22" s="147">
        <v>2014</v>
      </c>
      <c r="AM22" s="147">
        <v>2015</v>
      </c>
      <c r="AN22" s="147">
        <v>2014</v>
      </c>
      <c r="AO22" s="147">
        <v>2014</v>
      </c>
      <c r="AP22" s="147">
        <v>2014</v>
      </c>
      <c r="AQ22" s="147">
        <v>2015</v>
      </c>
      <c r="AR22" s="147">
        <v>2014</v>
      </c>
      <c r="AS22" s="146">
        <v>2012</v>
      </c>
      <c r="AT22" s="146">
        <v>2014</v>
      </c>
      <c r="AU22" s="147">
        <v>2014</v>
      </c>
      <c r="AV22" s="147">
        <v>2015</v>
      </c>
      <c r="AW22" s="147">
        <v>2016</v>
      </c>
      <c r="AX22" s="149">
        <v>42369</v>
      </c>
      <c r="AY22" s="149">
        <v>42369</v>
      </c>
      <c r="AZ22" s="147">
        <v>2015</v>
      </c>
      <c r="BA22" s="166">
        <v>2014</v>
      </c>
      <c r="BB22" s="147">
        <v>2015</v>
      </c>
      <c r="BC22" s="147">
        <v>2014</v>
      </c>
      <c r="BD22" s="147">
        <v>2014</v>
      </c>
      <c r="BE22" s="147">
        <v>2011</v>
      </c>
      <c r="BF22" s="147">
        <v>2014</v>
      </c>
      <c r="BG22" s="147">
        <v>2014</v>
      </c>
      <c r="BH22" s="147">
        <v>2015</v>
      </c>
      <c r="BI22" s="147">
        <v>2013</v>
      </c>
      <c r="BJ22" s="147">
        <v>2014</v>
      </c>
      <c r="BK22" s="147">
        <v>2015</v>
      </c>
      <c r="BL22" s="99">
        <v>2012</v>
      </c>
      <c r="BM22" s="99">
        <v>2015</v>
      </c>
      <c r="BN22" s="99">
        <v>2014</v>
      </c>
      <c r="BO22" s="99">
        <v>2016</v>
      </c>
      <c r="BP22" s="147">
        <v>2012</v>
      </c>
      <c r="BQ22" s="147">
        <v>2014</v>
      </c>
      <c r="BR22" s="147">
        <v>2014</v>
      </c>
      <c r="BS22" s="147">
        <v>2014</v>
      </c>
      <c r="BT22" s="155">
        <v>2015</v>
      </c>
      <c r="BU22" s="155">
        <v>2015</v>
      </c>
      <c r="BV22" s="155">
        <v>2013</v>
      </c>
      <c r="BW22" s="155">
        <v>2013</v>
      </c>
      <c r="BX22" s="155">
        <v>2013</v>
      </c>
      <c r="BY22" s="148">
        <v>2013</v>
      </c>
      <c r="BZ22" s="155">
        <v>2014</v>
      </c>
      <c r="CA22" s="170">
        <v>2014</v>
      </c>
      <c r="CB22" s="155">
        <v>2014</v>
      </c>
      <c r="CC22" s="147">
        <v>2015</v>
      </c>
      <c r="CD22" s="147">
        <v>2015</v>
      </c>
      <c r="CE22" s="147">
        <v>2014</v>
      </c>
      <c r="CF22" s="147">
        <v>2014</v>
      </c>
      <c r="CG22" s="99"/>
    </row>
    <row r="23" spans="1:85" x14ac:dyDescent="0.25">
      <c r="A23" s="3" t="str">
        <f>VLOOKUP(C23,Regions!B$3:H$35,7,FALSE)</f>
        <v>Central America</v>
      </c>
      <c r="B23" s="119" t="s">
        <v>44</v>
      </c>
      <c r="C23" s="102" t="s">
        <v>43</v>
      </c>
      <c r="D23" s="145">
        <v>2014</v>
      </c>
      <c r="E23" s="145">
        <v>2014</v>
      </c>
      <c r="F23" s="145">
        <v>2014</v>
      </c>
      <c r="G23" s="145">
        <v>2014</v>
      </c>
      <c r="H23" s="145">
        <v>2014</v>
      </c>
      <c r="I23" s="145">
        <v>2014</v>
      </c>
      <c r="J23" s="145">
        <v>2014</v>
      </c>
      <c r="K23" s="145">
        <v>2015</v>
      </c>
      <c r="L23" s="145">
        <v>2015</v>
      </c>
      <c r="M23" s="145">
        <v>2015</v>
      </c>
      <c r="N23" s="145">
        <v>2011</v>
      </c>
      <c r="O23" s="145">
        <v>2011</v>
      </c>
      <c r="P23" s="145">
        <v>2011</v>
      </c>
      <c r="Q23" s="147">
        <v>2016</v>
      </c>
      <c r="R23" s="147">
        <v>2016</v>
      </c>
      <c r="S23" s="147">
        <v>2015</v>
      </c>
      <c r="T23" s="147">
        <v>2015</v>
      </c>
      <c r="U23" s="147">
        <v>2012</v>
      </c>
      <c r="V23" s="147">
        <v>2012</v>
      </c>
      <c r="W23" s="147">
        <v>2014</v>
      </c>
      <c r="X23" s="147">
        <v>2014</v>
      </c>
      <c r="Y23" s="147">
        <v>2011</v>
      </c>
      <c r="Z23" s="147">
        <v>2011</v>
      </c>
      <c r="AA23" s="166">
        <v>2014</v>
      </c>
      <c r="AB23" s="147">
        <v>2015</v>
      </c>
      <c r="AC23" s="166">
        <v>2015</v>
      </c>
      <c r="AD23" s="166">
        <v>2010</v>
      </c>
      <c r="AE23" s="147">
        <v>2015</v>
      </c>
      <c r="AF23" s="147" t="s">
        <v>705</v>
      </c>
      <c r="AG23" s="147">
        <v>2011</v>
      </c>
      <c r="AH23" s="147">
        <v>2014</v>
      </c>
      <c r="AI23" s="147">
        <v>2014</v>
      </c>
      <c r="AJ23" s="147">
        <v>2015</v>
      </c>
      <c r="AK23" s="147">
        <v>2014</v>
      </c>
      <c r="AL23" s="147">
        <v>2014</v>
      </c>
      <c r="AM23" s="147">
        <v>2015</v>
      </c>
      <c r="AN23" s="147">
        <v>2014</v>
      </c>
      <c r="AO23" s="147">
        <v>2014</v>
      </c>
      <c r="AP23" s="147">
        <v>2014</v>
      </c>
      <c r="AQ23" s="147">
        <v>2015</v>
      </c>
      <c r="AR23" s="147">
        <v>2014</v>
      </c>
      <c r="AS23" s="146">
        <v>2009</v>
      </c>
      <c r="AT23" s="146"/>
      <c r="AU23" s="147">
        <v>2014</v>
      </c>
      <c r="AV23" s="147">
        <v>2015</v>
      </c>
      <c r="AW23" s="147">
        <v>2016</v>
      </c>
      <c r="AX23" s="149" t="s">
        <v>540</v>
      </c>
      <c r="AY23" s="149">
        <v>42369</v>
      </c>
      <c r="AZ23" s="147">
        <v>2015</v>
      </c>
      <c r="BA23" s="166">
        <v>2014</v>
      </c>
      <c r="BB23" s="147">
        <v>2015</v>
      </c>
      <c r="BC23" s="147">
        <v>2014</v>
      </c>
      <c r="BD23" s="147">
        <v>2014</v>
      </c>
      <c r="BE23" s="147">
        <v>2011</v>
      </c>
      <c r="BF23" s="147">
        <v>2014</v>
      </c>
      <c r="BG23" s="147">
        <v>2014</v>
      </c>
      <c r="BH23" s="147">
        <v>2009</v>
      </c>
      <c r="BI23" s="147">
        <v>2013</v>
      </c>
      <c r="BJ23" s="147">
        <v>2014</v>
      </c>
      <c r="BK23" s="147">
        <v>2015</v>
      </c>
      <c r="BL23" s="99">
        <v>2009</v>
      </c>
      <c r="BM23" s="99">
        <v>2015</v>
      </c>
      <c r="BN23" s="99">
        <v>2014</v>
      </c>
      <c r="BO23" s="99">
        <v>2016</v>
      </c>
      <c r="BP23" s="147">
        <v>2012</v>
      </c>
      <c r="BQ23" s="147">
        <v>2014</v>
      </c>
      <c r="BR23" s="147">
        <v>2014</v>
      </c>
      <c r="BS23" s="147">
        <v>2014</v>
      </c>
      <c r="BT23" s="155">
        <v>2015</v>
      </c>
      <c r="BU23" s="155">
        <v>2015</v>
      </c>
      <c r="BV23" s="155">
        <v>2013</v>
      </c>
      <c r="BW23" s="155">
        <v>2013</v>
      </c>
      <c r="BX23" s="155"/>
      <c r="BY23" s="148"/>
      <c r="BZ23" s="155"/>
      <c r="CA23" s="170">
        <v>2014</v>
      </c>
      <c r="CB23" s="155">
        <v>2010</v>
      </c>
      <c r="CC23" s="147">
        <v>2015</v>
      </c>
      <c r="CD23" s="147">
        <v>2015</v>
      </c>
      <c r="CE23" s="147">
        <v>2014</v>
      </c>
      <c r="CF23" s="147">
        <v>2014</v>
      </c>
      <c r="CG23" s="99"/>
    </row>
    <row r="24" spans="1:85" x14ac:dyDescent="0.25">
      <c r="A24" s="3" t="str">
        <f>VLOOKUP(C24,Regions!B$3:H$35,7,FALSE)</f>
        <v>Central America</v>
      </c>
      <c r="B24" s="119" t="s">
        <v>46</v>
      </c>
      <c r="C24" s="102" t="s">
        <v>45</v>
      </c>
      <c r="D24" s="145">
        <v>2014</v>
      </c>
      <c r="E24" s="145">
        <v>2014</v>
      </c>
      <c r="F24" s="145">
        <v>2014</v>
      </c>
      <c r="G24" s="145">
        <v>2014</v>
      </c>
      <c r="H24" s="145">
        <v>2014</v>
      </c>
      <c r="I24" s="145">
        <v>2014</v>
      </c>
      <c r="J24" s="145">
        <v>2014</v>
      </c>
      <c r="K24" s="145">
        <v>2015</v>
      </c>
      <c r="L24" s="145">
        <v>2015</v>
      </c>
      <c r="M24" s="145">
        <v>2015</v>
      </c>
      <c r="N24" s="145">
        <v>2011</v>
      </c>
      <c r="O24" s="145">
        <v>2011</v>
      </c>
      <c r="P24" s="145">
        <v>2010</v>
      </c>
      <c r="Q24" s="147">
        <v>2016</v>
      </c>
      <c r="R24" s="147">
        <v>2016</v>
      </c>
      <c r="S24" s="147">
        <v>2015</v>
      </c>
      <c r="T24" s="147">
        <v>2015</v>
      </c>
      <c r="U24" s="147">
        <v>2013</v>
      </c>
      <c r="V24" s="147">
        <v>2013</v>
      </c>
      <c r="W24" s="147">
        <v>2014</v>
      </c>
      <c r="X24" s="147">
        <v>2014</v>
      </c>
      <c r="Y24" s="147"/>
      <c r="Z24" s="147"/>
      <c r="AA24" s="166">
        <v>2015</v>
      </c>
      <c r="AB24" s="147">
        <v>2015</v>
      </c>
      <c r="AC24" s="166">
        <v>2015</v>
      </c>
      <c r="AD24" s="166">
        <v>2014</v>
      </c>
      <c r="AE24" s="147">
        <v>2015</v>
      </c>
      <c r="AF24" s="166">
        <v>2008</v>
      </c>
      <c r="AG24" s="147">
        <v>2011</v>
      </c>
      <c r="AH24" s="147">
        <v>2013</v>
      </c>
      <c r="AI24" s="147">
        <v>2014</v>
      </c>
      <c r="AJ24" s="147">
        <v>2015</v>
      </c>
      <c r="AK24" s="147">
        <v>2014</v>
      </c>
      <c r="AL24" s="147">
        <v>2014</v>
      </c>
      <c r="AM24" s="147">
        <v>2015</v>
      </c>
      <c r="AN24" s="147">
        <v>2014</v>
      </c>
      <c r="AO24" s="147">
        <v>2014</v>
      </c>
      <c r="AP24" s="147">
        <v>2014</v>
      </c>
      <c r="AQ24" s="147">
        <v>2015</v>
      </c>
      <c r="AR24" s="147">
        <v>2014</v>
      </c>
      <c r="AS24" s="146">
        <v>2013</v>
      </c>
      <c r="AT24" s="146">
        <v>2014</v>
      </c>
      <c r="AU24" s="147">
        <v>2014</v>
      </c>
      <c r="AV24" s="147">
        <v>2015</v>
      </c>
      <c r="AW24" s="147">
        <v>2016</v>
      </c>
      <c r="AX24" s="149" t="s">
        <v>540</v>
      </c>
      <c r="AY24" s="149">
        <v>42369</v>
      </c>
      <c r="AZ24" s="147">
        <v>2015</v>
      </c>
      <c r="BA24" s="166">
        <v>2014</v>
      </c>
      <c r="BB24" s="147">
        <v>2015</v>
      </c>
      <c r="BC24" s="147">
        <v>2014</v>
      </c>
      <c r="BD24" s="147">
        <v>2014</v>
      </c>
      <c r="BE24" s="147">
        <v>2011</v>
      </c>
      <c r="BF24" s="147">
        <v>2014</v>
      </c>
      <c r="BG24" s="147">
        <v>2014</v>
      </c>
      <c r="BH24" s="147">
        <v>2011</v>
      </c>
      <c r="BI24" s="147">
        <v>2008</v>
      </c>
      <c r="BJ24" s="147">
        <v>2014</v>
      </c>
      <c r="BK24" s="147">
        <v>2015</v>
      </c>
      <c r="BL24" s="99">
        <v>2012</v>
      </c>
      <c r="BM24" s="99">
        <v>2015</v>
      </c>
      <c r="BN24" s="99">
        <v>2014</v>
      </c>
      <c r="BO24" s="99">
        <v>2016</v>
      </c>
      <c r="BP24" s="147">
        <v>2012</v>
      </c>
      <c r="BQ24" s="147">
        <v>2014</v>
      </c>
      <c r="BR24" s="147">
        <v>2014</v>
      </c>
      <c r="BS24" s="147">
        <v>2014</v>
      </c>
      <c r="BT24" s="155">
        <v>2015</v>
      </c>
      <c r="BU24" s="155">
        <v>2015</v>
      </c>
      <c r="BV24" s="155">
        <v>2013</v>
      </c>
      <c r="BW24" s="155">
        <v>2013</v>
      </c>
      <c r="BX24" s="155">
        <v>2012</v>
      </c>
      <c r="BY24" s="148">
        <v>2011</v>
      </c>
      <c r="BZ24" s="155">
        <v>2013</v>
      </c>
      <c r="CA24" s="170">
        <v>2014</v>
      </c>
      <c r="CB24" s="155">
        <v>2013</v>
      </c>
      <c r="CC24" s="147">
        <v>2015</v>
      </c>
      <c r="CD24" s="147">
        <v>2015</v>
      </c>
      <c r="CE24" s="147">
        <v>2014</v>
      </c>
      <c r="CF24" s="147">
        <v>2014</v>
      </c>
      <c r="CG24" s="99"/>
    </row>
    <row r="25" spans="1:85" x14ac:dyDescent="0.25">
      <c r="A25" s="3" t="str">
        <f>VLOOKUP(C25,Regions!B$3:H$35,7,FALSE)</f>
        <v>South America</v>
      </c>
      <c r="B25" s="119" t="s">
        <v>3</v>
      </c>
      <c r="C25" s="102" t="s">
        <v>2</v>
      </c>
      <c r="D25" s="145">
        <v>2014</v>
      </c>
      <c r="E25" s="145">
        <v>2014</v>
      </c>
      <c r="F25" s="145">
        <v>2014</v>
      </c>
      <c r="G25" s="145">
        <v>2014</v>
      </c>
      <c r="H25" s="145">
        <v>2014</v>
      </c>
      <c r="I25" s="145">
        <v>2014</v>
      </c>
      <c r="J25" s="145">
        <v>2014</v>
      </c>
      <c r="K25" s="145">
        <v>2015</v>
      </c>
      <c r="L25" s="145">
        <v>2015</v>
      </c>
      <c r="M25" s="145">
        <v>2015</v>
      </c>
      <c r="N25" s="145">
        <v>2011</v>
      </c>
      <c r="O25" s="145">
        <v>2011</v>
      </c>
      <c r="P25" s="145">
        <v>2011</v>
      </c>
      <c r="Q25" s="147">
        <v>2016</v>
      </c>
      <c r="R25" s="147">
        <v>2016</v>
      </c>
      <c r="S25" s="147">
        <v>2015</v>
      </c>
      <c r="T25" s="147">
        <v>2015</v>
      </c>
      <c r="U25" s="147">
        <v>2014</v>
      </c>
      <c r="V25" s="147">
        <v>2014</v>
      </c>
      <c r="W25" s="147">
        <v>2014</v>
      </c>
      <c r="X25" s="147">
        <v>2014</v>
      </c>
      <c r="Y25" s="147">
        <v>2005</v>
      </c>
      <c r="Z25" s="147">
        <v>2005</v>
      </c>
      <c r="AA25" s="147"/>
      <c r="AB25" s="147">
        <v>2015</v>
      </c>
      <c r="AC25" s="166">
        <v>2014</v>
      </c>
      <c r="AD25" s="166">
        <v>2013</v>
      </c>
      <c r="AE25" s="147">
        <v>2015</v>
      </c>
      <c r="AF25" s="147" t="s">
        <v>706</v>
      </c>
      <c r="AG25" s="147">
        <v>2011</v>
      </c>
      <c r="AH25" s="147">
        <v>2013</v>
      </c>
      <c r="AI25" s="147">
        <v>2014</v>
      </c>
      <c r="AJ25" s="147">
        <v>2015</v>
      </c>
      <c r="AK25" s="147">
        <v>2014</v>
      </c>
      <c r="AL25" s="147">
        <v>2014</v>
      </c>
      <c r="AM25" s="147">
        <v>2015</v>
      </c>
      <c r="AN25" s="147">
        <v>2014</v>
      </c>
      <c r="AO25" s="147">
        <v>2014</v>
      </c>
      <c r="AP25" s="147">
        <v>2014</v>
      </c>
      <c r="AQ25" s="147">
        <v>2015</v>
      </c>
      <c r="AR25" s="147">
        <v>2014</v>
      </c>
      <c r="AS25" s="146">
        <v>2013</v>
      </c>
      <c r="AT25" s="146">
        <v>2014</v>
      </c>
      <c r="AU25" s="147">
        <v>2014</v>
      </c>
      <c r="AV25" s="147">
        <v>2015</v>
      </c>
      <c r="AW25" s="147">
        <v>2016</v>
      </c>
      <c r="AX25" s="149" t="s">
        <v>540</v>
      </c>
      <c r="AY25" s="149">
        <v>42369</v>
      </c>
      <c r="AZ25" s="147">
        <v>2015</v>
      </c>
      <c r="BA25" s="166">
        <v>2014</v>
      </c>
      <c r="BB25" s="147">
        <v>2015</v>
      </c>
      <c r="BC25" s="147">
        <v>2014</v>
      </c>
      <c r="BD25" s="147">
        <v>2014</v>
      </c>
      <c r="BE25" s="147">
        <v>2011</v>
      </c>
      <c r="BF25" s="147" t="s">
        <v>540</v>
      </c>
      <c r="BG25" s="147" t="s">
        <v>540</v>
      </c>
      <c r="BH25" s="147">
        <v>2015</v>
      </c>
      <c r="BI25" s="147">
        <v>2013</v>
      </c>
      <c r="BJ25" s="147">
        <v>2014</v>
      </c>
      <c r="BK25" s="147">
        <v>2015</v>
      </c>
      <c r="BL25" s="99">
        <v>2012</v>
      </c>
      <c r="BM25" s="99">
        <v>2015</v>
      </c>
      <c r="BN25" s="99">
        <v>2014</v>
      </c>
      <c r="BO25" s="99">
        <v>2016</v>
      </c>
      <c r="BP25" s="147">
        <v>2012</v>
      </c>
      <c r="BQ25" s="147">
        <v>2014</v>
      </c>
      <c r="BR25" s="147">
        <v>2014</v>
      </c>
      <c r="BS25" s="147">
        <v>2014</v>
      </c>
      <c r="BT25" s="155">
        <v>2015</v>
      </c>
      <c r="BU25" s="155">
        <v>2015</v>
      </c>
      <c r="BV25" s="155">
        <v>2013</v>
      </c>
      <c r="BW25" s="155">
        <v>2013</v>
      </c>
      <c r="BX25" s="155">
        <v>2012</v>
      </c>
      <c r="BY25" s="148">
        <v>2012</v>
      </c>
      <c r="BZ25" s="155" t="s">
        <v>689</v>
      </c>
      <c r="CA25" s="170">
        <v>2014</v>
      </c>
      <c r="CB25" s="155"/>
      <c r="CC25" s="147" t="s">
        <v>540</v>
      </c>
      <c r="CD25" s="147">
        <v>2015</v>
      </c>
      <c r="CE25" s="147">
        <v>2014</v>
      </c>
      <c r="CF25" s="147">
        <v>2014</v>
      </c>
      <c r="CG25" s="99"/>
    </row>
    <row r="26" spans="1:85" x14ac:dyDescent="0.25">
      <c r="A26" s="3" t="str">
        <f>VLOOKUP(C26,Regions!B$3:H$35,7,FALSE)</f>
        <v>South America</v>
      </c>
      <c r="B26" s="119" t="s">
        <v>442</v>
      </c>
      <c r="C26" s="102" t="s">
        <v>10</v>
      </c>
      <c r="D26" s="145">
        <v>2014</v>
      </c>
      <c r="E26" s="145">
        <v>2014</v>
      </c>
      <c r="F26" s="145">
        <v>2014</v>
      </c>
      <c r="G26" s="145">
        <v>2014</v>
      </c>
      <c r="H26" s="145">
        <v>2014</v>
      </c>
      <c r="I26" s="145">
        <v>2014</v>
      </c>
      <c r="J26" s="145">
        <v>2014</v>
      </c>
      <c r="K26" s="145">
        <v>2015</v>
      </c>
      <c r="L26" s="145">
        <v>2015</v>
      </c>
      <c r="M26" s="145">
        <v>2015</v>
      </c>
      <c r="N26" s="145">
        <v>2011</v>
      </c>
      <c r="O26" s="145">
        <v>2011</v>
      </c>
      <c r="P26" s="145">
        <v>2008</v>
      </c>
      <c r="Q26" s="147">
        <v>2016</v>
      </c>
      <c r="R26" s="147">
        <v>2016</v>
      </c>
      <c r="S26" s="147">
        <v>2015</v>
      </c>
      <c r="T26" s="147">
        <v>2015</v>
      </c>
      <c r="U26" s="147">
        <v>2012</v>
      </c>
      <c r="V26" s="147">
        <v>2012</v>
      </c>
      <c r="W26" s="147">
        <v>2014</v>
      </c>
      <c r="X26" s="147">
        <v>2014</v>
      </c>
      <c r="Y26" s="147">
        <v>2008</v>
      </c>
      <c r="Z26" s="147">
        <v>2008</v>
      </c>
      <c r="AA26" s="166">
        <v>2014</v>
      </c>
      <c r="AB26" s="147">
        <v>2015</v>
      </c>
      <c r="AC26" s="166">
        <v>2014</v>
      </c>
      <c r="AD26" s="166">
        <v>2011</v>
      </c>
      <c r="AE26" s="147">
        <v>2015</v>
      </c>
      <c r="AF26" s="166">
        <v>2012</v>
      </c>
      <c r="AG26" s="147">
        <v>2008</v>
      </c>
      <c r="AH26" s="147">
        <v>2012</v>
      </c>
      <c r="AI26" s="147">
        <v>2014</v>
      </c>
      <c r="AJ26" s="147">
        <v>2015</v>
      </c>
      <c r="AK26" s="147">
        <v>2014</v>
      </c>
      <c r="AL26" s="147">
        <v>2014</v>
      </c>
      <c r="AM26" s="147">
        <v>2015</v>
      </c>
      <c r="AN26" s="147">
        <v>2014</v>
      </c>
      <c r="AO26" s="147">
        <v>2014</v>
      </c>
      <c r="AP26" s="147">
        <v>2014</v>
      </c>
      <c r="AQ26" s="147">
        <v>2015</v>
      </c>
      <c r="AR26" s="147">
        <v>2014</v>
      </c>
      <c r="AS26" s="146">
        <v>2013</v>
      </c>
      <c r="AT26" s="146">
        <v>2014</v>
      </c>
      <c r="AU26" s="147">
        <v>2014</v>
      </c>
      <c r="AV26" s="147">
        <v>2015</v>
      </c>
      <c r="AW26" s="147">
        <v>2016</v>
      </c>
      <c r="AX26" s="149" t="s">
        <v>540</v>
      </c>
      <c r="AY26" s="149">
        <v>42369</v>
      </c>
      <c r="AZ26" s="147">
        <v>2015</v>
      </c>
      <c r="BA26" s="166">
        <v>2014</v>
      </c>
      <c r="BB26" s="147">
        <v>2015</v>
      </c>
      <c r="BC26" s="147">
        <v>2014</v>
      </c>
      <c r="BD26" s="147">
        <v>2014</v>
      </c>
      <c r="BE26" s="147">
        <v>2011</v>
      </c>
      <c r="BF26" s="147">
        <v>2014</v>
      </c>
      <c r="BG26" s="147">
        <v>2014</v>
      </c>
      <c r="BH26" s="147">
        <v>2011</v>
      </c>
      <c r="BI26" s="147">
        <v>2013</v>
      </c>
      <c r="BJ26" s="147">
        <v>2014</v>
      </c>
      <c r="BK26" s="147">
        <v>2015</v>
      </c>
      <c r="BL26" s="99">
        <v>2012</v>
      </c>
      <c r="BM26" s="99">
        <v>2015</v>
      </c>
      <c r="BN26" s="99">
        <v>2014</v>
      </c>
      <c r="BO26" s="99">
        <v>2016</v>
      </c>
      <c r="BP26" s="147">
        <v>2012</v>
      </c>
      <c r="BQ26" s="147">
        <v>2014</v>
      </c>
      <c r="BR26" s="147">
        <v>2014</v>
      </c>
      <c r="BS26" s="147">
        <v>2014</v>
      </c>
      <c r="BT26" s="155">
        <v>2015</v>
      </c>
      <c r="BU26" s="155">
        <v>2015</v>
      </c>
      <c r="BV26" s="155">
        <v>2013</v>
      </c>
      <c r="BW26" s="155">
        <v>2013</v>
      </c>
      <c r="BX26" s="155">
        <v>2012</v>
      </c>
      <c r="BY26" s="148">
        <v>2012</v>
      </c>
      <c r="BZ26" s="155">
        <v>2012</v>
      </c>
      <c r="CA26" s="170">
        <v>2014</v>
      </c>
      <c r="CB26" s="155"/>
      <c r="CC26" s="147">
        <v>2015</v>
      </c>
      <c r="CD26" s="147">
        <v>2015</v>
      </c>
      <c r="CE26" s="147">
        <v>2014</v>
      </c>
      <c r="CF26" s="147">
        <v>2014</v>
      </c>
      <c r="CG26" s="99"/>
    </row>
    <row r="27" spans="1:85" x14ac:dyDescent="0.25">
      <c r="A27" s="3" t="str">
        <f>VLOOKUP(C27,Regions!B$3:H$35,7,FALSE)</f>
        <v>South America</v>
      </c>
      <c r="B27" s="119" t="s">
        <v>12</v>
      </c>
      <c r="C27" s="102" t="s">
        <v>11</v>
      </c>
      <c r="D27" s="145">
        <v>2014</v>
      </c>
      <c r="E27" s="145">
        <v>2014</v>
      </c>
      <c r="F27" s="145">
        <v>2014</v>
      </c>
      <c r="G27" s="145">
        <v>2014</v>
      </c>
      <c r="H27" s="145">
        <v>2014</v>
      </c>
      <c r="I27" s="145">
        <v>2014</v>
      </c>
      <c r="J27" s="145">
        <v>2014</v>
      </c>
      <c r="K27" s="145">
        <v>2015</v>
      </c>
      <c r="L27" s="145">
        <v>2015</v>
      </c>
      <c r="M27" s="145">
        <v>2015</v>
      </c>
      <c r="N27" s="145">
        <v>2011</v>
      </c>
      <c r="O27" s="145">
        <v>2011</v>
      </c>
      <c r="P27" s="145">
        <v>2010</v>
      </c>
      <c r="Q27" s="147">
        <v>2016</v>
      </c>
      <c r="R27" s="147">
        <v>2016</v>
      </c>
      <c r="S27" s="147">
        <v>2015</v>
      </c>
      <c r="T27" s="147">
        <v>2015</v>
      </c>
      <c r="U27" s="147">
        <v>2014</v>
      </c>
      <c r="V27" s="147">
        <v>2014</v>
      </c>
      <c r="W27" s="147">
        <v>2014</v>
      </c>
      <c r="X27" s="147">
        <v>2014</v>
      </c>
      <c r="Y27" s="147">
        <v>2013</v>
      </c>
      <c r="Z27" s="147">
        <v>2013</v>
      </c>
      <c r="AA27" s="166">
        <v>2014</v>
      </c>
      <c r="AB27" s="147">
        <v>2015</v>
      </c>
      <c r="AC27" s="166">
        <v>2015</v>
      </c>
      <c r="AD27" s="166">
        <v>2013</v>
      </c>
      <c r="AE27" s="147">
        <v>2015</v>
      </c>
      <c r="AF27" s="147" t="s">
        <v>705</v>
      </c>
      <c r="AG27" s="147">
        <v>2011</v>
      </c>
      <c r="AH27" s="147">
        <v>2013</v>
      </c>
      <c r="AI27" s="147">
        <v>2014</v>
      </c>
      <c r="AJ27" s="147">
        <v>2015</v>
      </c>
      <c r="AK27" s="147">
        <v>2014</v>
      </c>
      <c r="AL27" s="147">
        <v>2013</v>
      </c>
      <c r="AM27" s="147">
        <v>2015</v>
      </c>
      <c r="AN27" s="147">
        <v>2014</v>
      </c>
      <c r="AO27" s="147">
        <v>2014</v>
      </c>
      <c r="AP27" s="147">
        <v>2014</v>
      </c>
      <c r="AQ27" s="147">
        <v>2015</v>
      </c>
      <c r="AR27" s="147">
        <v>2014</v>
      </c>
      <c r="AS27" s="146">
        <v>2013</v>
      </c>
      <c r="AT27" s="146">
        <v>2014</v>
      </c>
      <c r="AU27" s="147">
        <v>2014</v>
      </c>
      <c r="AV27" s="147">
        <v>2015</v>
      </c>
      <c r="AW27" s="147">
        <v>2016</v>
      </c>
      <c r="AX27" s="149" t="s">
        <v>540</v>
      </c>
      <c r="AY27" s="149">
        <v>42369</v>
      </c>
      <c r="AZ27" s="147">
        <v>2015</v>
      </c>
      <c r="BA27" s="166">
        <v>2014</v>
      </c>
      <c r="BB27" s="147">
        <v>2015</v>
      </c>
      <c r="BC27" s="147">
        <v>2014</v>
      </c>
      <c r="BD27" s="147">
        <v>2014</v>
      </c>
      <c r="BE27" s="147">
        <v>2011</v>
      </c>
      <c r="BF27" s="147">
        <v>2014</v>
      </c>
      <c r="BG27" s="147">
        <v>2014</v>
      </c>
      <c r="BH27" s="147">
        <v>2011</v>
      </c>
      <c r="BI27" s="147"/>
      <c r="BJ27" s="147">
        <v>2014</v>
      </c>
      <c r="BK27" s="147">
        <v>2015</v>
      </c>
      <c r="BL27" s="99">
        <v>2012</v>
      </c>
      <c r="BM27" s="99">
        <v>2015</v>
      </c>
      <c r="BN27" s="99">
        <v>2014</v>
      </c>
      <c r="BO27" s="99">
        <v>2016</v>
      </c>
      <c r="BP27" s="147">
        <v>2012</v>
      </c>
      <c r="BQ27" s="147">
        <v>2014</v>
      </c>
      <c r="BR27" s="147">
        <v>2014</v>
      </c>
      <c r="BS27" s="147">
        <v>2014</v>
      </c>
      <c r="BT27" s="155">
        <v>2015</v>
      </c>
      <c r="BU27" s="155">
        <v>2015</v>
      </c>
      <c r="BV27" s="155">
        <v>2013</v>
      </c>
      <c r="BW27" s="155">
        <v>2013</v>
      </c>
      <c r="BX27" s="155"/>
      <c r="BY27" s="148"/>
      <c r="BZ27" s="155">
        <v>2013</v>
      </c>
      <c r="CA27" s="170">
        <v>2014</v>
      </c>
      <c r="CB27" s="155">
        <v>2013</v>
      </c>
      <c r="CC27" s="147">
        <v>2015</v>
      </c>
      <c r="CD27" s="147">
        <v>2015</v>
      </c>
      <c r="CE27" s="147">
        <v>2014</v>
      </c>
      <c r="CF27" s="147">
        <v>2014</v>
      </c>
      <c r="CG27" s="99"/>
    </row>
    <row r="28" spans="1:85" x14ac:dyDescent="0.25">
      <c r="A28" s="3" t="str">
        <f>VLOOKUP(C28,Regions!B$3:H$35,7,FALSE)</f>
        <v>South America</v>
      </c>
      <c r="B28" s="119" t="s">
        <v>14</v>
      </c>
      <c r="C28" s="102" t="s">
        <v>13</v>
      </c>
      <c r="D28" s="145">
        <v>2014</v>
      </c>
      <c r="E28" s="145">
        <v>2014</v>
      </c>
      <c r="F28" s="145">
        <v>2014</v>
      </c>
      <c r="G28" s="145">
        <v>2014</v>
      </c>
      <c r="H28" s="145">
        <v>2014</v>
      </c>
      <c r="I28" s="145">
        <v>2014</v>
      </c>
      <c r="J28" s="145">
        <v>2014</v>
      </c>
      <c r="K28" s="145">
        <v>2015</v>
      </c>
      <c r="L28" s="145">
        <v>2015</v>
      </c>
      <c r="M28" s="145">
        <v>2015</v>
      </c>
      <c r="N28" s="145">
        <v>2011</v>
      </c>
      <c r="O28" s="145">
        <v>2011</v>
      </c>
      <c r="P28" s="145"/>
      <c r="Q28" s="147">
        <v>2016</v>
      </c>
      <c r="R28" s="147">
        <v>2016</v>
      </c>
      <c r="S28" s="147">
        <v>2015</v>
      </c>
      <c r="T28" s="147">
        <v>2015</v>
      </c>
      <c r="U28" s="147">
        <v>2014</v>
      </c>
      <c r="V28" s="147">
        <v>2014</v>
      </c>
      <c r="W28" s="147">
        <v>2014</v>
      </c>
      <c r="X28" s="147">
        <v>2014</v>
      </c>
      <c r="Y28" s="147"/>
      <c r="Z28" s="147"/>
      <c r="AA28" s="166">
        <v>2013</v>
      </c>
      <c r="AB28" s="147">
        <v>2015</v>
      </c>
      <c r="AC28" s="166">
        <v>2015</v>
      </c>
      <c r="AD28" s="147"/>
      <c r="AE28" s="147">
        <v>2015</v>
      </c>
      <c r="AF28" s="166">
        <v>2014</v>
      </c>
      <c r="AG28" s="147">
        <v>2011</v>
      </c>
      <c r="AH28" s="147">
        <v>2010</v>
      </c>
      <c r="AI28" s="147">
        <v>2014</v>
      </c>
      <c r="AJ28" s="147">
        <v>2015</v>
      </c>
      <c r="AK28" s="147">
        <v>2014</v>
      </c>
      <c r="AL28" s="147">
        <v>2014</v>
      </c>
      <c r="AM28" s="147">
        <v>2015</v>
      </c>
      <c r="AN28" s="147">
        <v>2014</v>
      </c>
      <c r="AO28" s="147">
        <v>2014</v>
      </c>
      <c r="AP28" s="147">
        <v>2014</v>
      </c>
      <c r="AQ28" s="147">
        <v>2015</v>
      </c>
      <c r="AR28" s="147">
        <v>2014</v>
      </c>
      <c r="AS28" s="146">
        <v>2013</v>
      </c>
      <c r="AT28" s="146"/>
      <c r="AU28" s="147">
        <v>2014</v>
      </c>
      <c r="AV28" s="147">
        <v>2015</v>
      </c>
      <c r="AW28" s="147">
        <v>2016</v>
      </c>
      <c r="AX28" s="149" t="s">
        <v>540</v>
      </c>
      <c r="AY28" s="149">
        <v>42369</v>
      </c>
      <c r="AZ28" s="147">
        <v>2015</v>
      </c>
      <c r="BA28" s="166">
        <v>2014</v>
      </c>
      <c r="BB28" s="147">
        <v>2015</v>
      </c>
      <c r="BC28" s="147">
        <v>2014</v>
      </c>
      <c r="BD28" s="147">
        <v>2014</v>
      </c>
      <c r="BE28" s="147">
        <v>2011</v>
      </c>
      <c r="BF28" s="147">
        <v>2014</v>
      </c>
      <c r="BG28" s="147">
        <v>2014</v>
      </c>
      <c r="BH28" s="147">
        <v>2011</v>
      </c>
      <c r="BI28" s="147">
        <v>2013</v>
      </c>
      <c r="BJ28" s="147">
        <v>2014</v>
      </c>
      <c r="BK28" s="147">
        <v>2015</v>
      </c>
      <c r="BL28" s="99">
        <v>2013</v>
      </c>
      <c r="BM28" s="99">
        <v>2015</v>
      </c>
      <c r="BN28" s="99">
        <v>2014</v>
      </c>
      <c r="BO28" s="99">
        <v>2016</v>
      </c>
      <c r="BP28" s="147">
        <v>2012</v>
      </c>
      <c r="BQ28" s="147">
        <v>2014</v>
      </c>
      <c r="BR28" s="147">
        <v>2014</v>
      </c>
      <c r="BS28" s="147">
        <v>2014</v>
      </c>
      <c r="BT28" s="155">
        <v>2015</v>
      </c>
      <c r="BU28" s="155">
        <v>2015</v>
      </c>
      <c r="BV28" s="155">
        <v>2013</v>
      </c>
      <c r="BW28" s="155">
        <v>2013</v>
      </c>
      <c r="BX28" s="155">
        <v>2013</v>
      </c>
      <c r="BY28" s="148">
        <v>2013</v>
      </c>
      <c r="BZ28" s="155">
        <v>2013</v>
      </c>
      <c r="CA28" s="170">
        <v>2014</v>
      </c>
      <c r="CB28" s="155">
        <v>2013</v>
      </c>
      <c r="CC28" s="147">
        <v>2015</v>
      </c>
      <c r="CD28" s="147">
        <v>2015</v>
      </c>
      <c r="CE28" s="147">
        <v>2014</v>
      </c>
      <c r="CF28" s="147">
        <v>2014</v>
      </c>
      <c r="CG28" s="99"/>
    </row>
    <row r="29" spans="1:85" x14ac:dyDescent="0.25">
      <c r="A29" s="3" t="str">
        <f>VLOOKUP(C29,Regions!B$3:H$35,7,FALSE)</f>
        <v>South America</v>
      </c>
      <c r="B29" s="119" t="s">
        <v>16</v>
      </c>
      <c r="C29" s="102" t="s">
        <v>15</v>
      </c>
      <c r="D29" s="145">
        <v>2014</v>
      </c>
      <c r="E29" s="145">
        <v>2014</v>
      </c>
      <c r="F29" s="145">
        <v>2014</v>
      </c>
      <c r="G29" s="145">
        <v>2014</v>
      </c>
      <c r="H29" s="145">
        <v>2014</v>
      </c>
      <c r="I29" s="145">
        <v>2014</v>
      </c>
      <c r="J29" s="145">
        <v>2014</v>
      </c>
      <c r="K29" s="145">
        <v>2015</v>
      </c>
      <c r="L29" s="145">
        <v>2015</v>
      </c>
      <c r="M29" s="145">
        <v>2015</v>
      </c>
      <c r="N29" s="145">
        <v>2011</v>
      </c>
      <c r="O29" s="145">
        <v>2011</v>
      </c>
      <c r="P29" s="145">
        <v>2008</v>
      </c>
      <c r="Q29" s="147">
        <v>2016</v>
      </c>
      <c r="R29" s="147">
        <v>2016</v>
      </c>
      <c r="S29" s="147">
        <v>2015</v>
      </c>
      <c r="T29" s="147">
        <v>2015</v>
      </c>
      <c r="U29" s="147">
        <v>2014</v>
      </c>
      <c r="V29" s="147">
        <v>2014</v>
      </c>
      <c r="W29" s="147">
        <v>2014</v>
      </c>
      <c r="X29" s="147">
        <v>2014</v>
      </c>
      <c r="Y29" s="147">
        <v>2010</v>
      </c>
      <c r="Z29" s="147">
        <v>2010</v>
      </c>
      <c r="AA29" s="166">
        <v>2015</v>
      </c>
      <c r="AB29" s="147">
        <v>2015</v>
      </c>
      <c r="AC29" s="166">
        <v>2015</v>
      </c>
      <c r="AD29" s="166">
        <v>2013</v>
      </c>
      <c r="AE29" s="147">
        <v>2015</v>
      </c>
      <c r="AF29" s="147" t="s">
        <v>707</v>
      </c>
      <c r="AG29" s="147">
        <v>2012</v>
      </c>
      <c r="AH29" s="147">
        <v>2010</v>
      </c>
      <c r="AI29" s="147">
        <v>2014</v>
      </c>
      <c r="AJ29" s="147">
        <v>2015</v>
      </c>
      <c r="AK29" s="147">
        <v>2014</v>
      </c>
      <c r="AL29" s="147">
        <v>2014</v>
      </c>
      <c r="AM29" s="147">
        <v>2015</v>
      </c>
      <c r="AN29" s="147">
        <v>2014</v>
      </c>
      <c r="AO29" s="147">
        <v>2014</v>
      </c>
      <c r="AP29" s="147">
        <v>2014</v>
      </c>
      <c r="AQ29" s="147">
        <v>2015</v>
      </c>
      <c r="AR29" s="147">
        <v>2014</v>
      </c>
      <c r="AS29" s="146">
        <v>2013</v>
      </c>
      <c r="AT29" s="146">
        <v>2014</v>
      </c>
      <c r="AU29" s="147">
        <v>2014</v>
      </c>
      <c r="AV29" s="147">
        <v>2015</v>
      </c>
      <c r="AW29" s="147">
        <v>2016</v>
      </c>
      <c r="AX29" s="149">
        <v>42369</v>
      </c>
      <c r="AY29" s="149">
        <v>42369</v>
      </c>
      <c r="AZ29" s="147">
        <v>2015</v>
      </c>
      <c r="BA29" s="166">
        <v>2014</v>
      </c>
      <c r="BB29" s="147">
        <v>2015</v>
      </c>
      <c r="BC29" s="147">
        <v>2014</v>
      </c>
      <c r="BD29" s="147">
        <v>2014</v>
      </c>
      <c r="BE29" s="147">
        <v>2011</v>
      </c>
      <c r="BF29" s="147">
        <v>2014</v>
      </c>
      <c r="BG29" s="147">
        <v>2014</v>
      </c>
      <c r="BH29" s="147">
        <v>2015</v>
      </c>
      <c r="BI29" s="147">
        <v>2013</v>
      </c>
      <c r="BJ29" s="147">
        <v>2014</v>
      </c>
      <c r="BK29" s="147">
        <v>2015</v>
      </c>
      <c r="BL29" s="99">
        <v>2012</v>
      </c>
      <c r="BM29" s="99">
        <v>2015</v>
      </c>
      <c r="BN29" s="99">
        <v>2014</v>
      </c>
      <c r="BO29" s="99">
        <v>2016</v>
      </c>
      <c r="BP29" s="147">
        <v>2012</v>
      </c>
      <c r="BQ29" s="147">
        <v>2014</v>
      </c>
      <c r="BR29" s="147">
        <v>2014</v>
      </c>
      <c r="BS29" s="147">
        <v>2014</v>
      </c>
      <c r="BT29" s="155">
        <v>2015</v>
      </c>
      <c r="BU29" s="155">
        <v>2015</v>
      </c>
      <c r="BV29" s="155">
        <v>2013</v>
      </c>
      <c r="BW29" s="155">
        <v>2013</v>
      </c>
      <c r="BX29" s="155">
        <v>2013</v>
      </c>
      <c r="BY29" s="148">
        <v>2013</v>
      </c>
      <c r="BZ29" s="155">
        <v>2014</v>
      </c>
      <c r="CA29" s="170">
        <v>2014</v>
      </c>
      <c r="CB29" s="155">
        <v>2014</v>
      </c>
      <c r="CC29" s="147">
        <v>2015</v>
      </c>
      <c r="CD29" s="147">
        <v>2015</v>
      </c>
      <c r="CE29" s="147">
        <v>2014</v>
      </c>
      <c r="CF29" s="147">
        <v>2014</v>
      </c>
      <c r="CG29" s="99"/>
    </row>
    <row r="30" spans="1:85" x14ac:dyDescent="0.25">
      <c r="A30" s="3" t="str">
        <f>VLOOKUP(C30,Regions!B$3:H$35,7,FALSE)</f>
        <v>South America</v>
      </c>
      <c r="B30" s="119" t="s">
        <v>26</v>
      </c>
      <c r="C30" s="102" t="s">
        <v>25</v>
      </c>
      <c r="D30" s="145">
        <v>2014</v>
      </c>
      <c r="E30" s="145">
        <v>2014</v>
      </c>
      <c r="F30" s="145">
        <v>2014</v>
      </c>
      <c r="G30" s="145">
        <v>2014</v>
      </c>
      <c r="H30" s="145">
        <v>2014</v>
      </c>
      <c r="I30" s="145">
        <v>2014</v>
      </c>
      <c r="J30" s="145">
        <v>2014</v>
      </c>
      <c r="K30" s="145">
        <v>2015</v>
      </c>
      <c r="L30" s="145">
        <v>2015</v>
      </c>
      <c r="M30" s="145">
        <v>2015</v>
      </c>
      <c r="N30" s="145">
        <v>2011</v>
      </c>
      <c r="O30" s="145">
        <v>2011</v>
      </c>
      <c r="P30" s="145"/>
      <c r="Q30" s="147">
        <v>2016</v>
      </c>
      <c r="R30" s="147">
        <v>2016</v>
      </c>
      <c r="S30" s="147">
        <v>2015</v>
      </c>
      <c r="T30" s="147">
        <v>2015</v>
      </c>
      <c r="U30" s="147">
        <v>2014</v>
      </c>
      <c r="V30" s="147">
        <v>2014</v>
      </c>
      <c r="W30" s="147">
        <v>2014</v>
      </c>
      <c r="X30" s="147">
        <v>2014</v>
      </c>
      <c r="Y30" s="147">
        <v>2014</v>
      </c>
      <c r="Z30" s="147">
        <v>2014</v>
      </c>
      <c r="AA30" s="166">
        <v>2014</v>
      </c>
      <c r="AB30" s="147">
        <v>2015</v>
      </c>
      <c r="AC30" s="166">
        <v>2015</v>
      </c>
      <c r="AD30" s="166">
        <v>2013</v>
      </c>
      <c r="AE30" s="147">
        <v>2015</v>
      </c>
      <c r="AF30" s="147" t="s">
        <v>708</v>
      </c>
      <c r="AG30" s="147">
        <v>2012</v>
      </c>
      <c r="AH30" s="147">
        <v>2011</v>
      </c>
      <c r="AI30" s="147">
        <v>2014</v>
      </c>
      <c r="AJ30" s="147">
        <v>2015</v>
      </c>
      <c r="AK30" s="147">
        <v>2014</v>
      </c>
      <c r="AL30" s="147">
        <v>2014</v>
      </c>
      <c r="AM30" s="147">
        <v>2015</v>
      </c>
      <c r="AN30" s="147">
        <v>2014</v>
      </c>
      <c r="AO30" s="147">
        <v>2014</v>
      </c>
      <c r="AP30" s="147">
        <v>2014</v>
      </c>
      <c r="AQ30" s="147">
        <v>2015</v>
      </c>
      <c r="AR30" s="147">
        <v>2014</v>
      </c>
      <c r="AS30" s="146">
        <v>2013</v>
      </c>
      <c r="AT30" s="146">
        <v>2014</v>
      </c>
      <c r="AU30" s="147">
        <v>2014</v>
      </c>
      <c r="AV30" s="147">
        <v>2015</v>
      </c>
      <c r="AW30" s="147">
        <v>2016</v>
      </c>
      <c r="AX30" s="149" t="s">
        <v>540</v>
      </c>
      <c r="AY30" s="149">
        <v>42369</v>
      </c>
      <c r="AZ30" s="147">
        <v>2015</v>
      </c>
      <c r="BA30" s="166">
        <v>2014</v>
      </c>
      <c r="BB30" s="147">
        <v>2015</v>
      </c>
      <c r="BC30" s="147">
        <v>2014</v>
      </c>
      <c r="BD30" s="147">
        <v>2014</v>
      </c>
      <c r="BE30" s="147">
        <v>2011</v>
      </c>
      <c r="BF30" s="147">
        <v>2014</v>
      </c>
      <c r="BG30" s="147">
        <v>2014</v>
      </c>
      <c r="BH30" s="147">
        <v>2015</v>
      </c>
      <c r="BI30" s="147">
        <v>2008</v>
      </c>
      <c r="BJ30" s="147">
        <v>2014</v>
      </c>
      <c r="BK30" s="147">
        <v>2015</v>
      </c>
      <c r="BL30" s="99">
        <v>2012</v>
      </c>
      <c r="BM30" s="99">
        <v>2015</v>
      </c>
      <c r="BN30" s="99">
        <v>2014</v>
      </c>
      <c r="BO30" s="99">
        <v>2016</v>
      </c>
      <c r="BP30" s="147">
        <v>2012</v>
      </c>
      <c r="BQ30" s="147">
        <v>2014</v>
      </c>
      <c r="BR30" s="147">
        <v>2014</v>
      </c>
      <c r="BS30" s="147">
        <v>2014</v>
      </c>
      <c r="BT30" s="155">
        <v>2015</v>
      </c>
      <c r="BU30" s="155">
        <v>2015</v>
      </c>
      <c r="BV30" s="155">
        <v>2013</v>
      </c>
      <c r="BW30" s="155">
        <v>2013</v>
      </c>
      <c r="BX30" s="155">
        <v>2013</v>
      </c>
      <c r="BY30" s="148">
        <v>2013</v>
      </c>
      <c r="BZ30" s="155">
        <v>2014</v>
      </c>
      <c r="CA30" s="170">
        <v>2014</v>
      </c>
      <c r="CB30" s="155">
        <v>2014</v>
      </c>
      <c r="CC30" s="147">
        <v>2015</v>
      </c>
      <c r="CD30" s="147">
        <v>2015</v>
      </c>
      <c r="CE30" s="147">
        <v>2014</v>
      </c>
      <c r="CF30" s="147">
        <v>2014</v>
      </c>
      <c r="CG30" s="99"/>
    </row>
    <row r="31" spans="1:85" x14ac:dyDescent="0.25">
      <c r="A31" s="3" t="str">
        <f>VLOOKUP(C31,Regions!B$3:H$35,7,FALSE)</f>
        <v>South America</v>
      </c>
      <c r="B31" s="119" t="s">
        <v>34</v>
      </c>
      <c r="C31" s="102" t="s">
        <v>33</v>
      </c>
      <c r="D31" s="145">
        <v>2014</v>
      </c>
      <c r="E31" s="145">
        <v>2014</v>
      </c>
      <c r="F31" s="145">
        <v>2014</v>
      </c>
      <c r="G31" s="145">
        <v>2014</v>
      </c>
      <c r="H31" s="145">
        <v>2014</v>
      </c>
      <c r="I31" s="145">
        <v>2014</v>
      </c>
      <c r="J31" s="145">
        <v>2014</v>
      </c>
      <c r="K31" s="145">
        <v>2015</v>
      </c>
      <c r="L31" s="145">
        <v>2015</v>
      </c>
      <c r="M31" s="145">
        <v>2015</v>
      </c>
      <c r="N31" s="145">
        <v>2011</v>
      </c>
      <c r="O31" s="145">
        <v>2011</v>
      </c>
      <c r="P31" s="145">
        <v>2010</v>
      </c>
      <c r="Q31" s="147">
        <v>2016</v>
      </c>
      <c r="R31" s="147">
        <v>2016</v>
      </c>
      <c r="S31" s="147">
        <v>2015</v>
      </c>
      <c r="T31" s="147">
        <v>2015</v>
      </c>
      <c r="U31" s="147">
        <v>2013</v>
      </c>
      <c r="V31" s="147">
        <v>2013</v>
      </c>
      <c r="W31" s="147">
        <v>2014</v>
      </c>
      <c r="X31" s="147">
        <v>2014</v>
      </c>
      <c r="Y31" s="147">
        <v>2009</v>
      </c>
      <c r="Z31" s="147">
        <v>2009</v>
      </c>
      <c r="AA31" s="147">
        <v>2006</v>
      </c>
      <c r="AB31" s="147">
        <v>2015</v>
      </c>
      <c r="AC31" s="166">
        <v>2015</v>
      </c>
      <c r="AD31" s="147"/>
      <c r="AE31" s="147">
        <v>2015</v>
      </c>
      <c r="AF31" s="166">
        <v>2014</v>
      </c>
      <c r="AG31" s="147">
        <v>2009</v>
      </c>
      <c r="AH31" s="147">
        <v>2010</v>
      </c>
      <c r="AI31" s="147">
        <v>2014</v>
      </c>
      <c r="AJ31" s="147">
        <v>2015</v>
      </c>
      <c r="AK31" s="147">
        <v>2014</v>
      </c>
      <c r="AL31" s="147">
        <v>2014</v>
      </c>
      <c r="AM31" s="147">
        <v>2015</v>
      </c>
      <c r="AN31" s="147">
        <v>2014</v>
      </c>
      <c r="AO31" s="147">
        <v>2014</v>
      </c>
      <c r="AP31" s="147">
        <v>2014</v>
      </c>
      <c r="AQ31" s="147">
        <v>2015</v>
      </c>
      <c r="AR31" s="147">
        <v>2014</v>
      </c>
      <c r="AS31" s="146">
        <v>2006</v>
      </c>
      <c r="AT31" s="146">
        <v>2014</v>
      </c>
      <c r="AU31" s="147">
        <v>2014</v>
      </c>
      <c r="AV31" s="147">
        <v>2015</v>
      </c>
      <c r="AW31" s="147">
        <v>2016</v>
      </c>
      <c r="AX31" s="149" t="s">
        <v>540</v>
      </c>
      <c r="AY31" s="149">
        <v>42369</v>
      </c>
      <c r="AZ31" s="147">
        <v>2015</v>
      </c>
      <c r="BA31" s="166">
        <v>2014</v>
      </c>
      <c r="BB31" s="147">
        <v>2015</v>
      </c>
      <c r="BC31" s="147">
        <v>2014</v>
      </c>
      <c r="BD31" s="147">
        <v>2014</v>
      </c>
      <c r="BE31" s="147">
        <v>2011</v>
      </c>
      <c r="BF31" s="147" t="s">
        <v>540</v>
      </c>
      <c r="BG31" s="147" t="s">
        <v>540</v>
      </c>
      <c r="BH31" s="147" t="s">
        <v>540</v>
      </c>
      <c r="BI31" s="147"/>
      <c r="BJ31" s="147">
        <v>2014</v>
      </c>
      <c r="BK31" s="147">
        <v>2015</v>
      </c>
      <c r="BL31" s="99"/>
      <c r="BM31" s="99"/>
      <c r="BN31" s="99">
        <v>2014</v>
      </c>
      <c r="BO31" s="99">
        <v>2016</v>
      </c>
      <c r="BP31" s="147">
        <v>2012</v>
      </c>
      <c r="BQ31" s="147">
        <v>2014</v>
      </c>
      <c r="BR31" s="147">
        <v>2014</v>
      </c>
      <c r="BS31" s="147">
        <v>2014</v>
      </c>
      <c r="BT31" s="155">
        <v>2015</v>
      </c>
      <c r="BU31" s="155">
        <v>2015</v>
      </c>
      <c r="BV31" s="155">
        <v>2013</v>
      </c>
      <c r="BW31" s="155">
        <v>2013</v>
      </c>
      <c r="BX31" s="155">
        <v>2011</v>
      </c>
      <c r="BY31" s="148"/>
      <c r="BZ31" s="155">
        <v>2009</v>
      </c>
      <c r="CA31" s="170">
        <v>2014</v>
      </c>
      <c r="CB31" s="155">
        <v>2012</v>
      </c>
      <c r="CC31" s="147">
        <v>2015</v>
      </c>
      <c r="CD31" s="147">
        <v>2015</v>
      </c>
      <c r="CE31" s="147">
        <v>2014</v>
      </c>
      <c r="CF31" s="147">
        <v>2014</v>
      </c>
      <c r="CG31" s="99"/>
    </row>
    <row r="32" spans="1:85" x14ac:dyDescent="0.25">
      <c r="A32" s="3" t="str">
        <f>VLOOKUP(C32,Regions!B$3:H$35,7,FALSE)</f>
        <v>South America</v>
      </c>
      <c r="B32" s="119" t="s">
        <v>48</v>
      </c>
      <c r="C32" s="102" t="s">
        <v>47</v>
      </c>
      <c r="D32" s="145">
        <v>2014</v>
      </c>
      <c r="E32" s="145">
        <v>2014</v>
      </c>
      <c r="F32" s="145">
        <v>2014</v>
      </c>
      <c r="G32" s="145">
        <v>2014</v>
      </c>
      <c r="H32" s="145">
        <v>2014</v>
      </c>
      <c r="I32" s="145">
        <v>2014</v>
      </c>
      <c r="J32" s="145">
        <v>2014</v>
      </c>
      <c r="K32" s="145">
        <v>2015</v>
      </c>
      <c r="L32" s="145">
        <v>2015</v>
      </c>
      <c r="M32" s="145">
        <v>2015</v>
      </c>
      <c r="N32" s="145">
        <v>2011</v>
      </c>
      <c r="O32" s="145">
        <v>2011</v>
      </c>
      <c r="P32" s="145">
        <v>2012</v>
      </c>
      <c r="Q32" s="147">
        <v>2016</v>
      </c>
      <c r="R32" s="147">
        <v>2016</v>
      </c>
      <c r="S32" s="147">
        <v>2015</v>
      </c>
      <c r="T32" s="147">
        <v>2015</v>
      </c>
      <c r="U32" s="147">
        <v>2014</v>
      </c>
      <c r="V32" s="147">
        <v>2014</v>
      </c>
      <c r="W32" s="147">
        <v>2014</v>
      </c>
      <c r="X32" s="147">
        <v>2014</v>
      </c>
      <c r="Y32" s="147"/>
      <c r="Z32" s="147"/>
      <c r="AA32" s="166">
        <v>2014</v>
      </c>
      <c r="AB32" s="147">
        <v>2015</v>
      </c>
      <c r="AC32" s="166">
        <v>2014</v>
      </c>
      <c r="AD32" s="166">
        <v>2014</v>
      </c>
      <c r="AE32" s="147">
        <v>2015</v>
      </c>
      <c r="AF32" s="147" t="s">
        <v>689</v>
      </c>
      <c r="AG32" s="147">
        <v>2009</v>
      </c>
      <c r="AH32" s="147">
        <v>2012</v>
      </c>
      <c r="AI32" s="147">
        <v>2014</v>
      </c>
      <c r="AJ32" s="147">
        <v>2015</v>
      </c>
      <c r="AK32" s="147">
        <v>2014</v>
      </c>
      <c r="AL32" s="147">
        <v>2014</v>
      </c>
      <c r="AM32" s="147">
        <v>2015</v>
      </c>
      <c r="AN32" s="147">
        <v>2014</v>
      </c>
      <c r="AO32" s="147">
        <v>2014</v>
      </c>
      <c r="AP32" s="147">
        <v>2014</v>
      </c>
      <c r="AQ32" s="147">
        <v>2015</v>
      </c>
      <c r="AR32" s="147">
        <v>2014</v>
      </c>
      <c r="AS32" s="146">
        <v>2013</v>
      </c>
      <c r="AT32" s="146"/>
      <c r="AU32" s="147">
        <v>2014</v>
      </c>
      <c r="AV32" s="147">
        <v>2015</v>
      </c>
      <c r="AW32" s="147">
        <v>2016</v>
      </c>
      <c r="AX32" s="149" t="s">
        <v>540</v>
      </c>
      <c r="AY32" s="149">
        <v>42369</v>
      </c>
      <c r="AZ32" s="147">
        <v>2015</v>
      </c>
      <c r="BA32" s="166">
        <v>2014</v>
      </c>
      <c r="BB32" s="147">
        <v>2015</v>
      </c>
      <c r="BC32" s="147">
        <v>2014</v>
      </c>
      <c r="BD32" s="147">
        <v>2014</v>
      </c>
      <c r="BE32" s="147">
        <v>2011</v>
      </c>
      <c r="BF32" s="147">
        <v>2013</v>
      </c>
      <c r="BG32" s="147">
        <v>2013</v>
      </c>
      <c r="BH32" s="147">
        <v>2009</v>
      </c>
      <c r="BI32" s="147">
        <v>2010</v>
      </c>
      <c r="BJ32" s="147">
        <v>2014</v>
      </c>
      <c r="BK32" s="147">
        <v>2015</v>
      </c>
      <c r="BL32" s="99">
        <v>2011</v>
      </c>
      <c r="BM32" s="99">
        <v>2015</v>
      </c>
      <c r="BN32" s="99">
        <v>2014</v>
      </c>
      <c r="BO32" s="99">
        <v>2016</v>
      </c>
      <c r="BP32" s="147">
        <v>2012</v>
      </c>
      <c r="BQ32" s="147">
        <v>2014</v>
      </c>
      <c r="BR32" s="147">
        <v>2014</v>
      </c>
      <c r="BS32" s="147">
        <v>2014</v>
      </c>
      <c r="BT32" s="155">
        <v>2015</v>
      </c>
      <c r="BU32" s="155">
        <v>2015</v>
      </c>
      <c r="BV32" s="155">
        <v>2013</v>
      </c>
      <c r="BW32" s="155">
        <v>2013</v>
      </c>
      <c r="BX32" s="155">
        <v>2011</v>
      </c>
      <c r="BY32" s="148">
        <v>2011</v>
      </c>
      <c r="BZ32" s="155">
        <v>2014</v>
      </c>
      <c r="CA32" s="170">
        <v>2014</v>
      </c>
      <c r="CB32" s="155">
        <v>2012</v>
      </c>
      <c r="CC32" s="147">
        <v>2015</v>
      </c>
      <c r="CD32" s="147">
        <v>2015</v>
      </c>
      <c r="CE32" s="147">
        <v>2014</v>
      </c>
      <c r="CF32" s="147">
        <v>2014</v>
      </c>
      <c r="CG32" s="99"/>
    </row>
    <row r="33" spans="1:85" x14ac:dyDescent="0.25">
      <c r="A33" s="3" t="str">
        <f>VLOOKUP(C33,Regions!B$3:H$35,7,FALSE)</f>
        <v>South America</v>
      </c>
      <c r="B33" s="119" t="s">
        <v>50</v>
      </c>
      <c r="C33" s="102" t="s">
        <v>49</v>
      </c>
      <c r="D33" s="145">
        <v>2014</v>
      </c>
      <c r="E33" s="145">
        <v>2014</v>
      </c>
      <c r="F33" s="145">
        <v>2014</v>
      </c>
      <c r="G33" s="145">
        <v>2014</v>
      </c>
      <c r="H33" s="145">
        <v>2014</v>
      </c>
      <c r="I33" s="145">
        <v>2014</v>
      </c>
      <c r="J33" s="145">
        <v>2014</v>
      </c>
      <c r="K33" s="145">
        <v>2015</v>
      </c>
      <c r="L33" s="145">
        <v>2015</v>
      </c>
      <c r="M33" s="145">
        <v>2015</v>
      </c>
      <c r="N33" s="145">
        <v>2011</v>
      </c>
      <c r="O33" s="145">
        <v>2011</v>
      </c>
      <c r="P33" s="145">
        <v>2008</v>
      </c>
      <c r="Q33" s="147">
        <v>2016</v>
      </c>
      <c r="R33" s="147">
        <v>2016</v>
      </c>
      <c r="S33" s="147">
        <v>2015</v>
      </c>
      <c r="T33" s="147">
        <v>2015</v>
      </c>
      <c r="U33" s="147">
        <v>2014</v>
      </c>
      <c r="V33" s="147">
        <v>2014</v>
      </c>
      <c r="W33" s="147">
        <v>2014</v>
      </c>
      <c r="X33" s="147">
        <v>2014</v>
      </c>
      <c r="Y33" s="147">
        <v>2012</v>
      </c>
      <c r="Z33" s="147">
        <v>2012</v>
      </c>
      <c r="AA33" s="166">
        <v>2014</v>
      </c>
      <c r="AB33" s="147">
        <v>2015</v>
      </c>
      <c r="AC33" s="166">
        <v>2015</v>
      </c>
      <c r="AD33" s="166">
        <v>2012</v>
      </c>
      <c r="AE33" s="147">
        <v>2015</v>
      </c>
      <c r="AF33" s="147">
        <v>2014</v>
      </c>
      <c r="AG33" s="147">
        <v>2011</v>
      </c>
      <c r="AH33" s="147">
        <v>2012</v>
      </c>
      <c r="AI33" s="147">
        <v>2014</v>
      </c>
      <c r="AJ33" s="147">
        <v>2015</v>
      </c>
      <c r="AK33" s="147">
        <v>2014</v>
      </c>
      <c r="AL33" s="147">
        <v>2014</v>
      </c>
      <c r="AM33" s="147">
        <v>2015</v>
      </c>
      <c r="AN33" s="147">
        <v>2014</v>
      </c>
      <c r="AO33" s="147">
        <v>2014</v>
      </c>
      <c r="AP33" s="147">
        <v>2014</v>
      </c>
      <c r="AQ33" s="147">
        <v>2015</v>
      </c>
      <c r="AR33" s="147">
        <v>2014</v>
      </c>
      <c r="AS33" s="146">
        <v>2013</v>
      </c>
      <c r="AT33" s="146">
        <v>2014</v>
      </c>
      <c r="AU33" s="147">
        <v>2014</v>
      </c>
      <c r="AV33" s="147">
        <v>2015</v>
      </c>
      <c r="AW33" s="147">
        <v>2016</v>
      </c>
      <c r="AX33" s="149">
        <v>42369</v>
      </c>
      <c r="AY33" s="149">
        <v>42369</v>
      </c>
      <c r="AZ33" s="147">
        <v>2015</v>
      </c>
      <c r="BA33" s="166">
        <v>2014</v>
      </c>
      <c r="BB33" s="147">
        <v>2015</v>
      </c>
      <c r="BC33" s="147">
        <v>2014</v>
      </c>
      <c r="BD33" s="147">
        <v>2014</v>
      </c>
      <c r="BE33" s="147">
        <v>2011</v>
      </c>
      <c r="BF33" s="147">
        <v>2014</v>
      </c>
      <c r="BG33" s="147">
        <v>2014</v>
      </c>
      <c r="BH33" s="147">
        <v>2015</v>
      </c>
      <c r="BI33" s="147">
        <v>2013</v>
      </c>
      <c r="BJ33" s="147">
        <v>2014</v>
      </c>
      <c r="BK33" s="147">
        <v>2015</v>
      </c>
      <c r="BL33" s="99">
        <v>2012</v>
      </c>
      <c r="BM33" s="99">
        <v>2015</v>
      </c>
      <c r="BN33" s="99">
        <v>2014</v>
      </c>
      <c r="BO33" s="99">
        <v>2016</v>
      </c>
      <c r="BP33" s="147">
        <v>2012</v>
      </c>
      <c r="BQ33" s="147">
        <v>2014</v>
      </c>
      <c r="BR33" s="147">
        <v>2014</v>
      </c>
      <c r="BS33" s="147">
        <v>2014</v>
      </c>
      <c r="BT33" s="155">
        <v>2015</v>
      </c>
      <c r="BU33" s="155">
        <v>2015</v>
      </c>
      <c r="BV33" s="155">
        <v>2013</v>
      </c>
      <c r="BW33" s="155">
        <v>2013</v>
      </c>
      <c r="BX33" s="155">
        <v>2013</v>
      </c>
      <c r="BY33" s="148">
        <v>2013</v>
      </c>
      <c r="BZ33" s="155">
        <v>2014</v>
      </c>
      <c r="CA33" s="170">
        <v>2014</v>
      </c>
      <c r="CB33" s="155">
        <v>2014</v>
      </c>
      <c r="CC33" s="147">
        <v>2015</v>
      </c>
      <c r="CD33" s="147">
        <v>2015</v>
      </c>
      <c r="CE33" s="147">
        <v>2014</v>
      </c>
      <c r="CF33" s="147">
        <v>2014</v>
      </c>
      <c r="CG33" s="99"/>
    </row>
    <row r="34" spans="1:85" x14ac:dyDescent="0.25">
      <c r="A34" s="3" t="str">
        <f>VLOOKUP(C34,Regions!B$3:H$35,7,FALSE)</f>
        <v>South America</v>
      </c>
      <c r="B34" s="119" t="s">
        <v>58</v>
      </c>
      <c r="C34" s="102" t="s">
        <v>57</v>
      </c>
      <c r="D34" s="145">
        <v>2014</v>
      </c>
      <c r="E34" s="145">
        <v>2014</v>
      </c>
      <c r="F34" s="145">
        <v>2014</v>
      </c>
      <c r="G34" s="145">
        <v>2014</v>
      </c>
      <c r="H34" s="145">
        <v>2014</v>
      </c>
      <c r="I34" s="145">
        <v>2014</v>
      </c>
      <c r="J34" s="145">
        <v>2014</v>
      </c>
      <c r="K34" s="145">
        <v>2015</v>
      </c>
      <c r="L34" s="145">
        <v>2015</v>
      </c>
      <c r="M34" s="145">
        <v>2015</v>
      </c>
      <c r="N34" s="145">
        <v>2011</v>
      </c>
      <c r="O34" s="145">
        <v>2011</v>
      </c>
      <c r="P34" s="145"/>
      <c r="Q34" s="147">
        <v>2016</v>
      </c>
      <c r="R34" s="147">
        <v>2016</v>
      </c>
      <c r="S34" s="147">
        <v>2015</v>
      </c>
      <c r="T34" s="147">
        <v>2015</v>
      </c>
      <c r="U34" s="147">
        <v>2012</v>
      </c>
      <c r="V34" s="147">
        <v>2012</v>
      </c>
      <c r="W34" s="147">
        <v>2014</v>
      </c>
      <c r="X34" s="147">
        <v>2014</v>
      </c>
      <c r="Y34" s="147">
        <v>2010</v>
      </c>
      <c r="Z34" s="147">
        <v>2010</v>
      </c>
      <c r="AA34" s="147">
        <v>2010</v>
      </c>
      <c r="AB34" s="147">
        <v>2015</v>
      </c>
      <c r="AC34" s="166">
        <v>2015</v>
      </c>
      <c r="AD34" s="166">
        <v>2013</v>
      </c>
      <c r="AE34" s="147">
        <v>2015</v>
      </c>
      <c r="AF34" s="166">
        <v>2010</v>
      </c>
      <c r="AG34" s="147">
        <v>2010</v>
      </c>
      <c r="AH34" s="147">
        <v>2012</v>
      </c>
      <c r="AI34" s="147">
        <v>2014</v>
      </c>
      <c r="AJ34" s="147">
        <v>2015</v>
      </c>
      <c r="AK34" s="147">
        <v>2014</v>
      </c>
      <c r="AL34" s="147">
        <v>2014</v>
      </c>
      <c r="AM34" s="147">
        <v>2015</v>
      </c>
      <c r="AN34" s="147">
        <v>2014</v>
      </c>
      <c r="AO34" s="147">
        <v>2014</v>
      </c>
      <c r="AP34" s="147">
        <v>2014</v>
      </c>
      <c r="AQ34" s="147">
        <v>2015</v>
      </c>
      <c r="AR34" s="147">
        <v>2014</v>
      </c>
      <c r="AS34" s="146" t="s">
        <v>540</v>
      </c>
      <c r="AT34" s="146">
        <v>2014</v>
      </c>
      <c r="AU34" s="147">
        <v>2014</v>
      </c>
      <c r="AV34" s="147">
        <v>2015</v>
      </c>
      <c r="AW34" s="147">
        <v>2016</v>
      </c>
      <c r="AX34" s="149" t="s">
        <v>540</v>
      </c>
      <c r="AY34" s="149">
        <v>42369</v>
      </c>
      <c r="AZ34" s="147">
        <v>2015</v>
      </c>
      <c r="BA34" s="166">
        <v>2014</v>
      </c>
      <c r="BB34" s="147">
        <v>2015</v>
      </c>
      <c r="BC34" s="147">
        <v>2014</v>
      </c>
      <c r="BD34" s="147">
        <v>2014</v>
      </c>
      <c r="BE34" s="147">
        <v>2011</v>
      </c>
      <c r="BF34" s="147">
        <v>2013</v>
      </c>
      <c r="BG34" s="147">
        <v>2013</v>
      </c>
      <c r="BH34" s="147" t="s">
        <v>540</v>
      </c>
      <c r="BI34" s="147"/>
      <c r="BJ34" s="147">
        <v>2014</v>
      </c>
      <c r="BK34" s="147">
        <v>2015</v>
      </c>
      <c r="BL34" s="99"/>
      <c r="BM34" s="99"/>
      <c r="BN34" s="99"/>
      <c r="BO34" s="99"/>
      <c r="BP34" s="147">
        <v>2012</v>
      </c>
      <c r="BQ34" s="147">
        <v>2014</v>
      </c>
      <c r="BR34" s="147">
        <v>2014</v>
      </c>
      <c r="BS34" s="147">
        <v>2014</v>
      </c>
      <c r="BT34" s="155">
        <v>2015</v>
      </c>
      <c r="BU34" s="155">
        <v>2015</v>
      </c>
      <c r="BV34" s="155">
        <v>2013</v>
      </c>
      <c r="BW34" s="155">
        <v>2013</v>
      </c>
      <c r="BX34" s="155">
        <v>2013</v>
      </c>
      <c r="BY34" s="148">
        <v>2013</v>
      </c>
      <c r="BZ34" s="155">
        <v>2012</v>
      </c>
      <c r="CA34" s="170">
        <v>2014</v>
      </c>
      <c r="CB34" s="155">
        <v>2014</v>
      </c>
      <c r="CC34" s="147">
        <v>2015</v>
      </c>
      <c r="CD34" s="147">
        <v>2015</v>
      </c>
      <c r="CE34" s="147">
        <v>2014</v>
      </c>
      <c r="CF34" s="147">
        <v>2014</v>
      </c>
      <c r="CG34" s="99"/>
    </row>
    <row r="35" spans="1:85" x14ac:dyDescent="0.25">
      <c r="A35" s="3" t="str">
        <f>VLOOKUP(C35,Regions!B$3:H$35,7,FALSE)</f>
        <v>South America</v>
      </c>
      <c r="B35" s="119" t="s">
        <v>62</v>
      </c>
      <c r="C35" s="102" t="s">
        <v>61</v>
      </c>
      <c r="D35" s="145">
        <v>2014</v>
      </c>
      <c r="E35" s="145">
        <v>2014</v>
      </c>
      <c r="F35" s="145">
        <v>2014</v>
      </c>
      <c r="G35" s="145">
        <v>2014</v>
      </c>
      <c r="H35" s="145">
        <v>2014</v>
      </c>
      <c r="I35" s="145">
        <v>2014</v>
      </c>
      <c r="J35" s="145">
        <v>2014</v>
      </c>
      <c r="K35" s="145">
        <v>2015</v>
      </c>
      <c r="L35" s="145">
        <v>2015</v>
      </c>
      <c r="M35" s="145">
        <v>2015</v>
      </c>
      <c r="N35" s="145">
        <v>2011</v>
      </c>
      <c r="O35" s="145">
        <v>2011</v>
      </c>
      <c r="P35" s="145"/>
      <c r="Q35" s="147">
        <v>2016</v>
      </c>
      <c r="R35" s="147">
        <v>2016</v>
      </c>
      <c r="S35" s="147">
        <v>2015</v>
      </c>
      <c r="T35" s="147">
        <v>2015</v>
      </c>
      <c r="U35" s="147">
        <v>2014</v>
      </c>
      <c r="V35" s="147">
        <v>2014</v>
      </c>
      <c r="W35" s="147">
        <v>2014</v>
      </c>
      <c r="X35" s="147">
        <v>2014</v>
      </c>
      <c r="Y35" s="147"/>
      <c r="Z35" s="147"/>
      <c r="AA35" s="166">
        <v>2014</v>
      </c>
      <c r="AB35" s="147">
        <v>2015</v>
      </c>
      <c r="AC35" s="166">
        <v>2015</v>
      </c>
      <c r="AD35" s="166">
        <v>2013</v>
      </c>
      <c r="AE35" s="147">
        <v>2015</v>
      </c>
      <c r="AF35" s="166">
        <v>2011</v>
      </c>
      <c r="AG35" s="147">
        <v>2012</v>
      </c>
      <c r="AH35" s="147">
        <v>2010</v>
      </c>
      <c r="AI35" s="147">
        <v>2014</v>
      </c>
      <c r="AJ35" s="147">
        <v>2015</v>
      </c>
      <c r="AK35" s="147">
        <v>2014</v>
      </c>
      <c r="AL35" s="147">
        <v>2014</v>
      </c>
      <c r="AM35" s="147">
        <v>2015</v>
      </c>
      <c r="AN35" s="147">
        <v>2014</v>
      </c>
      <c r="AO35" s="147">
        <v>2014</v>
      </c>
      <c r="AP35" s="147">
        <v>2014</v>
      </c>
      <c r="AQ35" s="147">
        <v>2015</v>
      </c>
      <c r="AR35" s="147">
        <v>2014</v>
      </c>
      <c r="AS35" s="146">
        <v>2013</v>
      </c>
      <c r="AT35" s="146"/>
      <c r="AU35" s="147">
        <v>2014</v>
      </c>
      <c r="AV35" s="147">
        <v>2015</v>
      </c>
      <c r="AW35" s="147">
        <v>2016</v>
      </c>
      <c r="AX35" s="149" t="s">
        <v>540</v>
      </c>
      <c r="AY35" s="149">
        <v>42369</v>
      </c>
      <c r="AZ35" s="147">
        <v>2015</v>
      </c>
      <c r="BA35" s="166">
        <v>2014</v>
      </c>
      <c r="BB35" s="147">
        <v>2015</v>
      </c>
      <c r="BC35" s="147">
        <v>2014</v>
      </c>
      <c r="BD35" s="147">
        <v>2014</v>
      </c>
      <c r="BE35" s="147">
        <v>2011</v>
      </c>
      <c r="BF35" s="147">
        <v>2014</v>
      </c>
      <c r="BG35" s="147">
        <v>2014</v>
      </c>
      <c r="BH35" s="147">
        <v>2011</v>
      </c>
      <c r="BI35" s="147">
        <v>2010</v>
      </c>
      <c r="BJ35" s="147">
        <v>2014</v>
      </c>
      <c r="BK35" s="147">
        <v>2015</v>
      </c>
      <c r="BL35" s="99">
        <v>2012</v>
      </c>
      <c r="BM35" s="99">
        <v>2015</v>
      </c>
      <c r="BN35" s="99">
        <v>2014</v>
      </c>
      <c r="BO35" s="99">
        <v>2016</v>
      </c>
      <c r="BP35" s="147">
        <v>2012</v>
      </c>
      <c r="BQ35" s="147">
        <v>2014</v>
      </c>
      <c r="BR35" s="147">
        <v>2014</v>
      </c>
      <c r="BS35" s="147">
        <v>2014</v>
      </c>
      <c r="BT35" s="155">
        <v>2015</v>
      </c>
      <c r="BU35" s="155">
        <v>2015</v>
      </c>
      <c r="BV35" s="155">
        <v>2013</v>
      </c>
      <c r="BW35" s="155">
        <v>2013</v>
      </c>
      <c r="BX35" s="155">
        <v>2009</v>
      </c>
      <c r="BY35" s="148"/>
      <c r="BZ35" s="155">
        <v>2014</v>
      </c>
      <c r="CA35" s="170">
        <v>2014</v>
      </c>
      <c r="CB35" s="155">
        <v>2010</v>
      </c>
      <c r="CC35" s="147">
        <v>2015</v>
      </c>
      <c r="CD35" s="147">
        <v>2015</v>
      </c>
      <c r="CE35" s="147">
        <v>2014</v>
      </c>
      <c r="CF35" s="147">
        <v>2014</v>
      </c>
      <c r="CG35" s="99"/>
    </row>
    <row r="36" spans="1:85" x14ac:dyDescent="0.25">
      <c r="A36" s="3" t="str">
        <f>VLOOKUP(C36,Regions!B$3:H$35,7,FALSE)</f>
        <v>South America</v>
      </c>
      <c r="B36" s="119" t="s">
        <v>443</v>
      </c>
      <c r="C36" s="102" t="s">
        <v>63</v>
      </c>
      <c r="D36" s="145">
        <v>2014</v>
      </c>
      <c r="E36" s="145">
        <v>2014</v>
      </c>
      <c r="F36" s="145">
        <v>2014</v>
      </c>
      <c r="G36" s="145">
        <v>2014</v>
      </c>
      <c r="H36" s="145">
        <v>2014</v>
      </c>
      <c r="I36" s="145">
        <v>2014</v>
      </c>
      <c r="J36" s="145">
        <v>2014</v>
      </c>
      <c r="K36" s="145">
        <v>2015</v>
      </c>
      <c r="L36" s="145">
        <v>2015</v>
      </c>
      <c r="M36" s="145">
        <v>2015</v>
      </c>
      <c r="N36" s="145">
        <v>2011</v>
      </c>
      <c r="O36" s="145">
        <v>2011</v>
      </c>
      <c r="P36" s="145">
        <v>2008</v>
      </c>
      <c r="Q36" s="147">
        <v>2016</v>
      </c>
      <c r="R36" s="147">
        <v>2016</v>
      </c>
      <c r="S36" s="147">
        <v>2015</v>
      </c>
      <c r="T36" s="147">
        <v>2015</v>
      </c>
      <c r="U36" s="147">
        <v>2014</v>
      </c>
      <c r="V36" s="147">
        <v>2014</v>
      </c>
      <c r="W36" s="147">
        <v>2014</v>
      </c>
      <c r="X36" s="147">
        <v>2014</v>
      </c>
      <c r="Y36" s="147"/>
      <c r="Z36" s="147"/>
      <c r="AA36" s="166">
        <v>2013</v>
      </c>
      <c r="AB36" s="147">
        <v>2015</v>
      </c>
      <c r="AC36" s="166">
        <v>2013</v>
      </c>
      <c r="AD36" s="166">
        <v>2013</v>
      </c>
      <c r="AE36" s="147">
        <v>2015</v>
      </c>
      <c r="AF36" s="166">
        <v>2009</v>
      </c>
      <c r="AG36" s="147">
        <v>2011</v>
      </c>
      <c r="AH36" s="147"/>
      <c r="AI36" s="147">
        <v>2014</v>
      </c>
      <c r="AJ36" s="147">
        <v>2015</v>
      </c>
      <c r="AK36" s="147">
        <v>2014</v>
      </c>
      <c r="AL36" s="147">
        <v>2014</v>
      </c>
      <c r="AM36" s="147">
        <v>2015</v>
      </c>
      <c r="AN36" s="147">
        <v>2014</v>
      </c>
      <c r="AO36" s="147">
        <v>2014</v>
      </c>
      <c r="AP36" s="147">
        <v>2014</v>
      </c>
      <c r="AQ36" s="147">
        <v>2015</v>
      </c>
      <c r="AR36" s="147">
        <v>2014</v>
      </c>
      <c r="AS36" s="146">
        <v>2006</v>
      </c>
      <c r="AT36" s="146"/>
      <c r="AU36" s="147">
        <v>2014</v>
      </c>
      <c r="AV36" s="147">
        <v>2015</v>
      </c>
      <c r="AW36" s="147">
        <v>2016</v>
      </c>
      <c r="AX36" s="149" t="s">
        <v>540</v>
      </c>
      <c r="AY36" s="149">
        <v>42369</v>
      </c>
      <c r="AZ36" s="147">
        <v>2015</v>
      </c>
      <c r="BA36" s="166">
        <v>2014</v>
      </c>
      <c r="BB36" s="147">
        <v>2015</v>
      </c>
      <c r="BC36" s="147">
        <v>2014</v>
      </c>
      <c r="BD36" s="147">
        <v>2014</v>
      </c>
      <c r="BE36" s="147">
        <v>2011</v>
      </c>
      <c r="BF36" s="147">
        <v>2014</v>
      </c>
      <c r="BG36" s="147">
        <v>2014</v>
      </c>
      <c r="BH36" s="147">
        <v>2015</v>
      </c>
      <c r="BI36" s="147">
        <v>2013</v>
      </c>
      <c r="BJ36" s="147">
        <v>2014</v>
      </c>
      <c r="BK36" s="147">
        <v>2015</v>
      </c>
      <c r="BL36" s="99"/>
      <c r="BM36" s="99">
        <v>2015</v>
      </c>
      <c r="BN36" s="99">
        <v>2014</v>
      </c>
      <c r="BO36" s="99">
        <v>2016</v>
      </c>
      <c r="BP36" s="147">
        <v>2012</v>
      </c>
      <c r="BQ36" s="147">
        <v>2014</v>
      </c>
      <c r="BR36" s="147">
        <v>2014</v>
      </c>
      <c r="BS36" s="147">
        <v>2014</v>
      </c>
      <c r="BT36" s="155">
        <v>2015</v>
      </c>
      <c r="BU36" s="155">
        <v>2015</v>
      </c>
      <c r="BV36" s="155">
        <v>2013</v>
      </c>
      <c r="BW36" s="155">
        <v>2013</v>
      </c>
      <c r="BX36" s="155">
        <v>2013</v>
      </c>
      <c r="BY36" s="148">
        <v>2013</v>
      </c>
      <c r="BZ36" s="155">
        <v>2011</v>
      </c>
      <c r="CA36" s="170">
        <v>2012</v>
      </c>
      <c r="CB36" s="155">
        <v>2014</v>
      </c>
      <c r="CC36" s="147">
        <v>2013</v>
      </c>
      <c r="CD36" s="147">
        <v>2015</v>
      </c>
      <c r="CE36" s="147">
        <v>2014</v>
      </c>
      <c r="CF36" s="147">
        <v>2014</v>
      </c>
      <c r="CG36" s="99"/>
    </row>
  </sheetData>
  <sortState ref="A4:BG194">
    <sortCondition ref="A4:A194"/>
    <sortCondition ref="B4:B194"/>
  </sortState>
  <mergeCells count="1">
    <mergeCell ref="A1:CF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7"/>
  <sheetViews>
    <sheetView showGridLines="0" workbookViewId="0">
      <pane xSplit="3" ySplit="4" topLeftCell="BP5" activePane="bottomRight" state="frozen"/>
      <selection activeCell="P7" sqref="P7"/>
      <selection pane="topRight" activeCell="P7" sqref="P7"/>
      <selection pane="bottomLeft" activeCell="P7" sqref="P7"/>
      <selection pane="bottomRight" sqref="A1:CF1"/>
    </sheetView>
  </sheetViews>
  <sheetFormatPr defaultColWidth="9.140625" defaultRowHeight="15" x14ac:dyDescent="0.25"/>
  <cols>
    <col min="1" max="1" width="18.5703125" style="3" customWidth="1"/>
    <col min="2" max="2" width="49.42578125" style="3" bestFit="1" customWidth="1"/>
    <col min="3" max="3" width="5.5703125" style="3" bestFit="1" customWidth="1"/>
    <col min="4" max="52" width="11.42578125" style="3" customWidth="1"/>
    <col min="53" max="53" width="27.5703125" style="3" customWidth="1"/>
    <col min="54" max="60" width="11.42578125" style="3" customWidth="1"/>
    <col min="61" max="61" width="13" style="3" customWidth="1"/>
    <col min="62" max="83" width="11.42578125" style="3" customWidth="1"/>
    <col min="84" max="16384" width="9.140625" style="3"/>
  </cols>
  <sheetData>
    <row r="1" spans="1:85" x14ac:dyDescent="0.2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row>
    <row r="2" spans="1:85" s="15" customFormat="1" ht="121.5" customHeight="1" x14ac:dyDescent="0.2">
      <c r="A2" s="15" t="s">
        <v>594</v>
      </c>
      <c r="B2" s="131" t="s">
        <v>75</v>
      </c>
      <c r="C2" s="132" t="s">
        <v>64</v>
      </c>
      <c r="D2" s="129" t="s">
        <v>121</v>
      </c>
      <c r="E2" s="129" t="s">
        <v>122</v>
      </c>
      <c r="F2" s="129" t="s">
        <v>454</v>
      </c>
      <c r="G2" s="129" t="s">
        <v>455</v>
      </c>
      <c r="H2" s="129" t="s">
        <v>456</v>
      </c>
      <c r="I2" s="129" t="s">
        <v>457</v>
      </c>
      <c r="J2" s="129" t="s">
        <v>463</v>
      </c>
      <c r="K2" s="129" t="s">
        <v>422</v>
      </c>
      <c r="L2" s="129" t="s">
        <v>423</v>
      </c>
      <c r="M2" s="159" t="s">
        <v>595</v>
      </c>
      <c r="N2" s="159" t="s">
        <v>603</v>
      </c>
      <c r="O2" s="159" t="s">
        <v>604</v>
      </c>
      <c r="P2" s="159" t="s">
        <v>605</v>
      </c>
      <c r="Q2" s="129" t="s">
        <v>403</v>
      </c>
      <c r="R2" s="129" t="s">
        <v>440</v>
      </c>
      <c r="S2" s="129" t="s">
        <v>532</v>
      </c>
      <c r="T2" s="129" t="s">
        <v>533</v>
      </c>
      <c r="U2" s="159" t="s">
        <v>609</v>
      </c>
      <c r="V2" s="159" t="s">
        <v>608</v>
      </c>
      <c r="W2" s="159" t="s">
        <v>937</v>
      </c>
      <c r="X2" s="129" t="s">
        <v>81</v>
      </c>
      <c r="Y2" s="159" t="s">
        <v>985</v>
      </c>
      <c r="Z2" s="159" t="s">
        <v>986</v>
      </c>
      <c r="AA2" s="159" t="s">
        <v>611</v>
      </c>
      <c r="AB2" s="159" t="s">
        <v>615</v>
      </c>
      <c r="AC2" s="159" t="s">
        <v>618</v>
      </c>
      <c r="AD2" s="159" t="s">
        <v>621</v>
      </c>
      <c r="AE2" s="129" t="s">
        <v>163</v>
      </c>
      <c r="AF2" s="159" t="s">
        <v>629</v>
      </c>
      <c r="AG2" s="159" t="s">
        <v>631</v>
      </c>
      <c r="AH2" s="129" t="s">
        <v>489</v>
      </c>
      <c r="AI2" s="129" t="s">
        <v>161</v>
      </c>
      <c r="AJ2" s="159" t="s">
        <v>666</v>
      </c>
      <c r="AK2" s="129" t="s">
        <v>497</v>
      </c>
      <c r="AL2" s="129" t="s">
        <v>93</v>
      </c>
      <c r="AM2" s="159" t="s">
        <v>627</v>
      </c>
      <c r="AN2" s="129" t="s">
        <v>162</v>
      </c>
      <c r="AO2" s="159" t="s">
        <v>667</v>
      </c>
      <c r="AP2" s="159" t="s">
        <v>668</v>
      </c>
      <c r="AQ2" s="129" t="s">
        <v>548</v>
      </c>
      <c r="AR2" s="129" t="s">
        <v>80</v>
      </c>
      <c r="AS2" s="129" t="s">
        <v>164</v>
      </c>
      <c r="AT2" s="159" t="s">
        <v>614</v>
      </c>
      <c r="AU2" s="129" t="s">
        <v>165</v>
      </c>
      <c r="AV2" s="129" t="s">
        <v>165</v>
      </c>
      <c r="AW2" s="129" t="s">
        <v>165</v>
      </c>
      <c r="AX2" s="129" t="s">
        <v>166</v>
      </c>
      <c r="AY2" s="129" t="s">
        <v>167</v>
      </c>
      <c r="AZ2" s="129" t="s">
        <v>87</v>
      </c>
      <c r="BA2" s="159" t="s">
        <v>634</v>
      </c>
      <c r="BB2" s="159" t="s">
        <v>636</v>
      </c>
      <c r="BC2" s="129" t="s">
        <v>103</v>
      </c>
      <c r="BD2" s="129" t="s">
        <v>104</v>
      </c>
      <c r="BE2" s="159" t="s">
        <v>1014</v>
      </c>
      <c r="BF2" s="129" t="s">
        <v>105</v>
      </c>
      <c r="BG2" s="129" t="s">
        <v>106</v>
      </c>
      <c r="BH2" s="129" t="s">
        <v>126</v>
      </c>
      <c r="BI2" s="159" t="s">
        <v>640</v>
      </c>
      <c r="BJ2" s="129" t="s">
        <v>66</v>
      </c>
      <c r="BK2" s="129" t="s">
        <v>94</v>
      </c>
      <c r="BL2" s="159" t="s">
        <v>648</v>
      </c>
      <c r="BM2" s="159" t="s">
        <v>652</v>
      </c>
      <c r="BN2" s="159" t="s">
        <v>653</v>
      </c>
      <c r="BO2" s="159" t="s">
        <v>655</v>
      </c>
      <c r="BP2" s="129" t="s">
        <v>67</v>
      </c>
      <c r="BQ2" s="129" t="s">
        <v>68</v>
      </c>
      <c r="BR2" s="129" t="s">
        <v>69</v>
      </c>
      <c r="BS2" s="129" t="s">
        <v>460</v>
      </c>
      <c r="BT2" s="129" t="s">
        <v>83</v>
      </c>
      <c r="BU2" s="129" t="s">
        <v>82</v>
      </c>
      <c r="BV2" s="159" t="s">
        <v>659</v>
      </c>
      <c r="BW2" s="159" t="s">
        <v>660</v>
      </c>
      <c r="BX2" s="159" t="s">
        <v>677</v>
      </c>
      <c r="BY2" s="159" t="s">
        <v>676</v>
      </c>
      <c r="BZ2" s="159" t="s">
        <v>681</v>
      </c>
      <c r="CA2" s="159" t="s">
        <v>679</v>
      </c>
      <c r="CB2" s="159" t="s">
        <v>678</v>
      </c>
      <c r="CC2" s="129" t="s">
        <v>491</v>
      </c>
      <c r="CD2" s="129" t="s">
        <v>513</v>
      </c>
      <c r="CE2" s="129" t="s">
        <v>535</v>
      </c>
      <c r="CF2" s="129" t="s">
        <v>400</v>
      </c>
    </row>
    <row r="3" spans="1:85" x14ac:dyDescent="0.25">
      <c r="B3" s="120" t="s">
        <v>169</v>
      </c>
      <c r="C3" s="102"/>
      <c r="D3" s="144">
        <v>2014</v>
      </c>
      <c r="E3" s="144">
        <v>2014</v>
      </c>
      <c r="F3" s="144">
        <v>2014</v>
      </c>
      <c r="G3" s="144">
        <v>2014</v>
      </c>
      <c r="H3" s="144">
        <v>2014</v>
      </c>
      <c r="I3" s="144">
        <v>2014</v>
      </c>
      <c r="J3" s="144">
        <v>2014</v>
      </c>
      <c r="K3" s="144" t="s">
        <v>537</v>
      </c>
      <c r="L3" s="144" t="s">
        <v>537</v>
      </c>
      <c r="M3" s="144" t="s">
        <v>596</v>
      </c>
      <c r="N3" s="144">
        <v>2011</v>
      </c>
      <c r="O3" s="144">
        <v>2011</v>
      </c>
      <c r="P3" s="144" t="s">
        <v>606</v>
      </c>
      <c r="Q3" s="144">
        <v>2016</v>
      </c>
      <c r="R3" s="144">
        <v>2016</v>
      </c>
      <c r="S3" s="144">
        <v>2015</v>
      </c>
      <c r="T3" s="144">
        <v>2015</v>
      </c>
      <c r="U3" s="103" t="s">
        <v>584</v>
      </c>
      <c r="V3" s="103" t="s">
        <v>584</v>
      </c>
      <c r="W3" s="103">
        <v>2014</v>
      </c>
      <c r="X3" s="144">
        <v>2014</v>
      </c>
      <c r="Y3" s="181">
        <v>2014</v>
      </c>
      <c r="Z3" s="181">
        <v>2014</v>
      </c>
      <c r="AA3" s="103" t="s">
        <v>612</v>
      </c>
      <c r="AB3" s="103">
        <v>2015</v>
      </c>
      <c r="AC3" s="103" t="s">
        <v>620</v>
      </c>
      <c r="AD3" s="103" t="s">
        <v>623</v>
      </c>
      <c r="AE3" s="144">
        <v>2015</v>
      </c>
      <c r="AF3" s="103" t="s">
        <v>628</v>
      </c>
      <c r="AG3" s="103" t="s">
        <v>632</v>
      </c>
      <c r="AH3" s="144" t="s">
        <v>496</v>
      </c>
      <c r="AI3" s="144">
        <v>2014</v>
      </c>
      <c r="AJ3" s="144">
        <v>2015</v>
      </c>
      <c r="AK3" s="144">
        <v>2014</v>
      </c>
      <c r="AL3" s="144">
        <v>2014</v>
      </c>
      <c r="AM3" s="103">
        <v>2015</v>
      </c>
      <c r="AN3" s="144">
        <v>2014</v>
      </c>
      <c r="AO3" s="103">
        <v>2014</v>
      </c>
      <c r="AP3" s="103">
        <v>2014</v>
      </c>
      <c r="AQ3" s="144">
        <v>2015</v>
      </c>
      <c r="AR3" s="144">
        <v>2014</v>
      </c>
      <c r="AS3" s="144" t="s">
        <v>530</v>
      </c>
      <c r="AT3" s="103">
        <v>2014</v>
      </c>
      <c r="AU3" s="144">
        <v>2014</v>
      </c>
      <c r="AV3" s="144">
        <v>2015</v>
      </c>
      <c r="AW3" s="144">
        <v>2016</v>
      </c>
      <c r="AX3" s="144">
        <v>2016</v>
      </c>
      <c r="AY3" s="144">
        <v>2016</v>
      </c>
      <c r="AZ3" s="144">
        <v>2015</v>
      </c>
      <c r="BA3" s="103">
        <v>2014</v>
      </c>
      <c r="BB3" s="103">
        <v>2015</v>
      </c>
      <c r="BC3" s="144" t="s">
        <v>490</v>
      </c>
      <c r="BD3" s="144" t="s">
        <v>490</v>
      </c>
      <c r="BE3" s="103">
        <v>2011</v>
      </c>
      <c r="BF3" s="144">
        <v>2014</v>
      </c>
      <c r="BG3" s="144">
        <v>2014</v>
      </c>
      <c r="BH3" s="144" t="s">
        <v>531</v>
      </c>
      <c r="BI3" s="103" t="s">
        <v>642</v>
      </c>
      <c r="BJ3" s="144">
        <v>2014</v>
      </c>
      <c r="BK3" s="144">
        <v>2015</v>
      </c>
      <c r="BL3" s="103" t="s">
        <v>649</v>
      </c>
      <c r="BM3" s="103">
        <v>2015</v>
      </c>
      <c r="BN3" s="103" t="s">
        <v>712</v>
      </c>
      <c r="BO3" s="103">
        <v>2016</v>
      </c>
      <c r="BP3" s="144">
        <v>2012</v>
      </c>
      <c r="BQ3" s="144">
        <v>2014</v>
      </c>
      <c r="BR3" s="144">
        <v>2014</v>
      </c>
      <c r="BS3" s="144">
        <v>2014</v>
      </c>
      <c r="BT3" s="144">
        <v>2015</v>
      </c>
      <c r="BU3" s="144">
        <v>2015</v>
      </c>
      <c r="BV3" s="103">
        <v>2013</v>
      </c>
      <c r="BW3" s="103">
        <v>2013</v>
      </c>
      <c r="BX3" s="103" t="s">
        <v>649</v>
      </c>
      <c r="BY3" s="103" t="s">
        <v>690</v>
      </c>
      <c r="BZ3" s="103" t="s">
        <v>688</v>
      </c>
      <c r="CA3" s="103" t="s">
        <v>682</v>
      </c>
      <c r="CB3" s="103" t="s">
        <v>645</v>
      </c>
      <c r="CC3" s="144">
        <v>2015</v>
      </c>
      <c r="CD3" s="144">
        <v>2015</v>
      </c>
      <c r="CE3" s="144">
        <v>2014</v>
      </c>
      <c r="CF3" s="144">
        <v>2014</v>
      </c>
    </row>
    <row r="4" spans="1:85" x14ac:dyDescent="0.25">
      <c r="B4" s="121" t="s">
        <v>123</v>
      </c>
      <c r="C4" s="102"/>
      <c r="D4" s="103" t="s">
        <v>536</v>
      </c>
      <c r="E4" s="103" t="s">
        <v>536</v>
      </c>
      <c r="F4" s="103" t="s">
        <v>536</v>
      </c>
      <c r="G4" s="103" t="s">
        <v>536</v>
      </c>
      <c r="H4" s="103" t="s">
        <v>536</v>
      </c>
      <c r="I4" s="103" t="s">
        <v>536</v>
      </c>
      <c r="J4" s="103" t="s">
        <v>536</v>
      </c>
      <c r="K4" s="103" t="s">
        <v>536</v>
      </c>
      <c r="L4" s="103" t="s">
        <v>536</v>
      </c>
      <c r="M4" s="103" t="s">
        <v>536</v>
      </c>
      <c r="N4" s="103" t="s">
        <v>536</v>
      </c>
      <c r="O4" s="103" t="s">
        <v>536</v>
      </c>
      <c r="P4" s="103" t="s">
        <v>536</v>
      </c>
      <c r="Q4" s="103" t="s">
        <v>536</v>
      </c>
      <c r="R4" s="103" t="s">
        <v>536</v>
      </c>
      <c r="S4" s="103" t="s">
        <v>536</v>
      </c>
      <c r="T4" s="103" t="s">
        <v>536</v>
      </c>
      <c r="U4" s="103" t="s">
        <v>536</v>
      </c>
      <c r="V4" s="103" t="s">
        <v>536</v>
      </c>
      <c r="W4" s="103" t="s">
        <v>536</v>
      </c>
      <c r="X4" s="103" t="s">
        <v>536</v>
      </c>
      <c r="Y4" s="103" t="s">
        <v>536</v>
      </c>
      <c r="Z4" s="103" t="s">
        <v>536</v>
      </c>
      <c r="AA4" s="103" t="s">
        <v>536</v>
      </c>
      <c r="AB4" s="103" t="s">
        <v>536</v>
      </c>
      <c r="AC4" s="103" t="s">
        <v>536</v>
      </c>
      <c r="AD4" s="103" t="s">
        <v>536</v>
      </c>
      <c r="AE4" s="103" t="s">
        <v>536</v>
      </c>
      <c r="AF4" s="103" t="s">
        <v>536</v>
      </c>
      <c r="AG4" s="103" t="s">
        <v>536</v>
      </c>
      <c r="AH4" s="103" t="s">
        <v>536</v>
      </c>
      <c r="AI4" s="103" t="s">
        <v>536</v>
      </c>
      <c r="AJ4" s="103" t="s">
        <v>536</v>
      </c>
      <c r="AK4" s="103" t="s">
        <v>536</v>
      </c>
      <c r="AL4" s="103" t="s">
        <v>536</v>
      </c>
      <c r="AM4" s="103" t="s">
        <v>536</v>
      </c>
      <c r="AN4" s="103" t="s">
        <v>536</v>
      </c>
      <c r="AO4" s="103" t="s">
        <v>536</v>
      </c>
      <c r="AP4" s="103" t="s">
        <v>536</v>
      </c>
      <c r="AQ4" s="103" t="s">
        <v>536</v>
      </c>
      <c r="AR4" s="103" t="s">
        <v>536</v>
      </c>
      <c r="AS4" s="103" t="s">
        <v>536</v>
      </c>
      <c r="AT4" s="103" t="s">
        <v>536</v>
      </c>
      <c r="AU4" s="103" t="s">
        <v>536</v>
      </c>
      <c r="AV4" s="103" t="s">
        <v>536</v>
      </c>
      <c r="AW4" s="103" t="s">
        <v>536</v>
      </c>
      <c r="AX4" s="103" t="s">
        <v>536</v>
      </c>
      <c r="AY4" s="103" t="s">
        <v>536</v>
      </c>
      <c r="AZ4" s="103" t="s">
        <v>536</v>
      </c>
      <c r="BA4" s="103" t="s">
        <v>536</v>
      </c>
      <c r="BB4" s="103" t="s">
        <v>536</v>
      </c>
      <c r="BC4" s="103" t="s">
        <v>536</v>
      </c>
      <c r="BD4" s="103" t="s">
        <v>536</v>
      </c>
      <c r="BE4" s="103" t="s">
        <v>536</v>
      </c>
      <c r="BF4" s="103" t="s">
        <v>536</v>
      </c>
      <c r="BG4" s="103" t="s">
        <v>536</v>
      </c>
      <c r="BH4" s="103" t="s">
        <v>536</v>
      </c>
      <c r="BI4" s="103" t="s">
        <v>536</v>
      </c>
      <c r="BJ4" s="103" t="s">
        <v>536</v>
      </c>
      <c r="BK4" s="103" t="s">
        <v>536</v>
      </c>
      <c r="BL4" s="103" t="s">
        <v>536</v>
      </c>
      <c r="BM4" s="103" t="s">
        <v>536</v>
      </c>
      <c r="BN4" s="103" t="s">
        <v>536</v>
      </c>
      <c r="BO4" s="103" t="s">
        <v>536</v>
      </c>
      <c r="BP4" s="103" t="s">
        <v>536</v>
      </c>
      <c r="BQ4" s="103" t="s">
        <v>536</v>
      </c>
      <c r="BR4" s="103" t="s">
        <v>536</v>
      </c>
      <c r="BS4" s="103" t="s">
        <v>536</v>
      </c>
      <c r="BT4" s="103" t="s">
        <v>536</v>
      </c>
      <c r="BU4" s="103" t="s">
        <v>536</v>
      </c>
      <c r="BV4" s="103" t="s">
        <v>536</v>
      </c>
      <c r="BW4" s="103" t="s">
        <v>536</v>
      </c>
      <c r="BX4" s="103" t="s">
        <v>536</v>
      </c>
      <c r="BY4" s="103" t="s">
        <v>536</v>
      </c>
      <c r="BZ4" s="103" t="s">
        <v>536</v>
      </c>
      <c r="CA4" s="103" t="s">
        <v>536</v>
      </c>
      <c r="CB4" s="103" t="s">
        <v>536</v>
      </c>
      <c r="CC4" s="103" t="s">
        <v>536</v>
      </c>
      <c r="CD4" s="103" t="s">
        <v>536</v>
      </c>
      <c r="CE4" s="103" t="s">
        <v>536</v>
      </c>
      <c r="CF4" s="103" t="s">
        <v>536</v>
      </c>
    </row>
    <row r="5" spans="1:85" x14ac:dyDescent="0.25">
      <c r="A5" s="3" t="str">
        <f>VLOOKUP(C5,Regions!B$3:H$35,7,FALSE)</f>
        <v>Caribbean</v>
      </c>
      <c r="B5" s="119" t="s">
        <v>1</v>
      </c>
      <c r="C5" s="102" t="s">
        <v>0</v>
      </c>
      <c r="D5" s="148" t="s">
        <v>568</v>
      </c>
      <c r="E5" s="148" t="s">
        <v>568</v>
      </c>
      <c r="F5" s="148" t="s">
        <v>568</v>
      </c>
      <c r="G5" s="148" t="s">
        <v>568</v>
      </c>
      <c r="H5" s="148" t="s">
        <v>568</v>
      </c>
      <c r="I5" s="148" t="s">
        <v>568</v>
      </c>
      <c r="J5" s="148" t="s">
        <v>568</v>
      </c>
      <c r="K5" s="148" t="s">
        <v>565</v>
      </c>
      <c r="L5" s="148" t="s">
        <v>565</v>
      </c>
      <c r="M5" s="148" t="s">
        <v>219</v>
      </c>
      <c r="N5" s="148" t="s">
        <v>701</v>
      </c>
      <c r="O5" s="148" t="s">
        <v>701</v>
      </c>
      <c r="P5" s="145" t="s">
        <v>219</v>
      </c>
      <c r="Q5" s="148" t="s">
        <v>562</v>
      </c>
      <c r="R5" s="148" t="s">
        <v>562</v>
      </c>
      <c r="S5" s="148" t="s">
        <v>569</v>
      </c>
      <c r="T5" s="148" t="s">
        <v>569</v>
      </c>
      <c r="U5" s="148" t="s">
        <v>702</v>
      </c>
      <c r="V5" s="148" t="s">
        <v>702</v>
      </c>
      <c r="W5" s="148" t="s">
        <v>564</v>
      </c>
      <c r="X5" s="148" t="s">
        <v>566</v>
      </c>
      <c r="Y5" s="148" t="s">
        <v>566</v>
      </c>
      <c r="Z5" s="148" t="s">
        <v>566</v>
      </c>
      <c r="AA5" s="148" t="s">
        <v>947</v>
      </c>
      <c r="AB5" s="148" t="s">
        <v>233</v>
      </c>
      <c r="AC5" s="148" t="s">
        <v>233</v>
      </c>
      <c r="AD5" s="148" t="s">
        <v>233</v>
      </c>
      <c r="AE5" s="148" t="s">
        <v>547</v>
      </c>
      <c r="AF5" s="148" t="s">
        <v>661</v>
      </c>
      <c r="AG5" s="148" t="s">
        <v>661</v>
      </c>
      <c r="AH5" s="148" t="s">
        <v>547</v>
      </c>
      <c r="AI5" s="148" t="s">
        <v>547</v>
      </c>
      <c r="AJ5" s="148" t="s">
        <v>664</v>
      </c>
      <c r="AK5" s="148" t="s">
        <v>547</v>
      </c>
      <c r="AL5" s="148" t="s">
        <v>540</v>
      </c>
      <c r="AM5" s="148" t="s">
        <v>664</v>
      </c>
      <c r="AN5" s="148" t="s">
        <v>547</v>
      </c>
      <c r="AO5" s="148" t="s">
        <v>664</v>
      </c>
      <c r="AP5" s="148" t="s">
        <v>664</v>
      </c>
      <c r="AQ5" s="100" t="s">
        <v>567</v>
      </c>
      <c r="AR5" s="148" t="s">
        <v>566</v>
      </c>
      <c r="AS5" s="148" t="s">
        <v>950</v>
      </c>
      <c r="AT5" s="148" t="s">
        <v>713</v>
      </c>
      <c r="AU5" s="148" t="s">
        <v>565</v>
      </c>
      <c r="AV5" s="148" t="s">
        <v>565</v>
      </c>
      <c r="AW5" s="148" t="s">
        <v>565</v>
      </c>
      <c r="AX5" s="150" t="s">
        <v>540</v>
      </c>
      <c r="AY5" s="148" t="s">
        <v>564</v>
      </c>
      <c r="AZ5" s="148" t="s">
        <v>564</v>
      </c>
      <c r="BA5" s="148" t="s">
        <v>638</v>
      </c>
      <c r="BB5" s="148" t="s">
        <v>637</v>
      </c>
      <c r="BC5" s="148" t="s">
        <v>219</v>
      </c>
      <c r="BD5" s="148" t="s">
        <v>219</v>
      </c>
      <c r="BE5" s="148" t="s">
        <v>219</v>
      </c>
      <c r="BF5" s="148" t="s">
        <v>219</v>
      </c>
      <c r="BG5" s="148" t="s">
        <v>219</v>
      </c>
      <c r="BH5" s="148" t="s">
        <v>560</v>
      </c>
      <c r="BI5" s="148" t="s">
        <v>641</v>
      </c>
      <c r="BJ5" s="148" t="s">
        <v>233</v>
      </c>
      <c r="BK5" s="148" t="s">
        <v>561</v>
      </c>
      <c r="BL5" s="148" t="s">
        <v>650</v>
      </c>
      <c r="BM5" s="148" t="s">
        <v>656</v>
      </c>
      <c r="BN5" s="148" t="s">
        <v>657</v>
      </c>
      <c r="BO5" s="148" t="s">
        <v>658</v>
      </c>
      <c r="BP5" s="148" t="s">
        <v>233</v>
      </c>
      <c r="BQ5" s="148" t="s">
        <v>233</v>
      </c>
      <c r="BR5" s="148" t="s">
        <v>233</v>
      </c>
      <c r="BS5" s="148" t="s">
        <v>541</v>
      </c>
      <c r="BT5" s="148" t="s">
        <v>563</v>
      </c>
      <c r="BU5" s="148" t="s">
        <v>563</v>
      </c>
      <c r="BV5" s="148" t="s">
        <v>661</v>
      </c>
      <c r="BW5" s="148" t="s">
        <v>661</v>
      </c>
      <c r="BX5" s="148" t="s">
        <v>231</v>
      </c>
      <c r="BY5" s="148" t="s">
        <v>231</v>
      </c>
      <c r="BZ5" s="148" t="s">
        <v>231</v>
      </c>
      <c r="CA5" s="148" t="s">
        <v>233</v>
      </c>
      <c r="CB5" s="148" t="s">
        <v>231</v>
      </c>
      <c r="CC5" s="148" t="s">
        <v>233</v>
      </c>
      <c r="CD5" s="148" t="s">
        <v>233</v>
      </c>
      <c r="CE5" s="148" t="s">
        <v>562</v>
      </c>
      <c r="CF5" s="148" t="s">
        <v>233</v>
      </c>
      <c r="CG5" s="99"/>
    </row>
    <row r="6" spans="1:85" x14ac:dyDescent="0.25">
      <c r="A6" s="3" t="str">
        <f>VLOOKUP(C6,Regions!B$3:H$35,7,FALSE)</f>
        <v>Caribbean</v>
      </c>
      <c r="B6" s="119" t="s">
        <v>5</v>
      </c>
      <c r="C6" s="102" t="s">
        <v>4</v>
      </c>
      <c r="D6" s="148" t="s">
        <v>568</v>
      </c>
      <c r="E6" s="148" t="s">
        <v>568</v>
      </c>
      <c r="F6" s="148" t="s">
        <v>568</v>
      </c>
      <c r="G6" s="148" t="s">
        <v>568</v>
      </c>
      <c r="H6" s="148" t="s">
        <v>568</v>
      </c>
      <c r="I6" s="148" t="s">
        <v>568</v>
      </c>
      <c r="J6" s="148" t="s">
        <v>568</v>
      </c>
      <c r="K6" s="148" t="s">
        <v>565</v>
      </c>
      <c r="L6" s="148" t="s">
        <v>565</v>
      </c>
      <c r="M6" s="148" t="s">
        <v>219</v>
      </c>
      <c r="N6" s="148" t="s">
        <v>701</v>
      </c>
      <c r="O6" s="148" t="s">
        <v>701</v>
      </c>
      <c r="P6" s="145"/>
      <c r="Q6" s="148" t="s">
        <v>562</v>
      </c>
      <c r="R6" s="148" t="s">
        <v>562</v>
      </c>
      <c r="S6" s="148" t="s">
        <v>569</v>
      </c>
      <c r="T6" s="148" t="s">
        <v>569</v>
      </c>
      <c r="U6" s="148" t="s">
        <v>702</v>
      </c>
      <c r="V6" s="148" t="s">
        <v>702</v>
      </c>
      <c r="W6" s="148" t="s">
        <v>564</v>
      </c>
      <c r="X6" s="148" t="s">
        <v>566</v>
      </c>
      <c r="Y6" s="148" t="s">
        <v>566</v>
      </c>
      <c r="Z6" s="148" t="s">
        <v>566</v>
      </c>
      <c r="AA6" s="148" t="s">
        <v>947</v>
      </c>
      <c r="AB6" s="148" t="s">
        <v>233</v>
      </c>
      <c r="AC6" s="148" t="s">
        <v>233</v>
      </c>
      <c r="AD6" s="148" t="s">
        <v>233</v>
      </c>
      <c r="AE6" s="148" t="s">
        <v>547</v>
      </c>
      <c r="AF6" s="148" t="s">
        <v>661</v>
      </c>
      <c r="AG6" s="148" t="s">
        <v>661</v>
      </c>
      <c r="AH6" s="148" t="s">
        <v>547</v>
      </c>
      <c r="AI6" s="148" t="s">
        <v>547</v>
      </c>
      <c r="AJ6" s="148" t="s">
        <v>664</v>
      </c>
      <c r="AK6" s="148" t="s">
        <v>547</v>
      </c>
      <c r="AL6" s="148" t="s">
        <v>547</v>
      </c>
      <c r="AM6" s="148" t="s">
        <v>664</v>
      </c>
      <c r="AN6" s="148" t="s">
        <v>547</v>
      </c>
      <c r="AO6" s="148" t="s">
        <v>664</v>
      </c>
      <c r="AP6" s="148" t="s">
        <v>664</v>
      </c>
      <c r="AQ6" s="100" t="s">
        <v>567</v>
      </c>
      <c r="AR6" s="148" t="s">
        <v>566</v>
      </c>
      <c r="AS6" s="148" t="s">
        <v>233</v>
      </c>
      <c r="AT6" s="148" t="s">
        <v>713</v>
      </c>
      <c r="AU6" s="148" t="s">
        <v>565</v>
      </c>
      <c r="AV6" s="148" t="s">
        <v>565</v>
      </c>
      <c r="AW6" s="148" t="s">
        <v>565</v>
      </c>
      <c r="AX6" s="150" t="s">
        <v>540</v>
      </c>
      <c r="AY6" s="148" t="s">
        <v>564</v>
      </c>
      <c r="AZ6" s="148" t="s">
        <v>564</v>
      </c>
      <c r="BA6" s="148" t="s">
        <v>638</v>
      </c>
      <c r="BB6" s="148" t="s">
        <v>637</v>
      </c>
      <c r="BC6" s="148" t="s">
        <v>219</v>
      </c>
      <c r="BD6" s="148" t="s">
        <v>219</v>
      </c>
      <c r="BE6" s="148" t="s">
        <v>219</v>
      </c>
      <c r="BF6" s="148" t="s">
        <v>219</v>
      </c>
      <c r="BG6" s="148" t="s">
        <v>219</v>
      </c>
      <c r="BH6" s="148" t="s">
        <v>560</v>
      </c>
      <c r="BI6" s="148" t="s">
        <v>641</v>
      </c>
      <c r="BJ6" s="148" t="s">
        <v>233</v>
      </c>
      <c r="BK6" s="148" t="s">
        <v>561</v>
      </c>
      <c r="BL6" s="148" t="s">
        <v>650</v>
      </c>
      <c r="BM6" s="148" t="s">
        <v>656</v>
      </c>
      <c r="BN6" s="148" t="s">
        <v>657</v>
      </c>
      <c r="BO6" s="148" t="s">
        <v>658</v>
      </c>
      <c r="BP6" s="148" t="s">
        <v>233</v>
      </c>
      <c r="BQ6" s="148" t="s">
        <v>233</v>
      </c>
      <c r="BR6" s="148" t="s">
        <v>233</v>
      </c>
      <c r="BS6" s="148" t="s">
        <v>541</v>
      </c>
      <c r="BT6" s="148" t="s">
        <v>563</v>
      </c>
      <c r="BU6" s="148" t="s">
        <v>563</v>
      </c>
      <c r="BV6" s="148" t="s">
        <v>661</v>
      </c>
      <c r="BW6" s="148" t="s">
        <v>661</v>
      </c>
      <c r="BX6" s="148" t="s">
        <v>661</v>
      </c>
      <c r="BY6" s="148" t="s">
        <v>231</v>
      </c>
      <c r="BZ6" s="148" t="s">
        <v>231</v>
      </c>
      <c r="CA6" s="148" t="s">
        <v>233</v>
      </c>
      <c r="CB6" s="148" t="s">
        <v>233</v>
      </c>
      <c r="CC6" s="148" t="s">
        <v>233</v>
      </c>
      <c r="CD6" s="148" t="s">
        <v>233</v>
      </c>
      <c r="CE6" s="148" t="s">
        <v>562</v>
      </c>
      <c r="CF6" s="148" t="s">
        <v>233</v>
      </c>
      <c r="CG6" s="99"/>
    </row>
    <row r="7" spans="1:85" x14ac:dyDescent="0.25">
      <c r="A7" s="3" t="str">
        <f>VLOOKUP(C7,Regions!B$3:H$35,7,FALSE)</f>
        <v>Caribbean</v>
      </c>
      <c r="B7" s="119" t="s">
        <v>7</v>
      </c>
      <c r="C7" s="102" t="s">
        <v>6</v>
      </c>
      <c r="D7" s="148" t="s">
        <v>568</v>
      </c>
      <c r="E7" s="148" t="s">
        <v>568</v>
      </c>
      <c r="F7" s="148" t="s">
        <v>568</v>
      </c>
      <c r="G7" s="148" t="s">
        <v>568</v>
      </c>
      <c r="H7" s="148" t="s">
        <v>568</v>
      </c>
      <c r="I7" s="148" t="s">
        <v>568</v>
      </c>
      <c r="J7" s="148" t="s">
        <v>568</v>
      </c>
      <c r="K7" s="148" t="s">
        <v>565</v>
      </c>
      <c r="L7" s="148" t="s">
        <v>565</v>
      </c>
      <c r="M7" s="148" t="s">
        <v>219</v>
      </c>
      <c r="N7" s="148" t="s">
        <v>701</v>
      </c>
      <c r="O7" s="148" t="s">
        <v>701</v>
      </c>
      <c r="P7" s="145"/>
      <c r="Q7" s="148" t="s">
        <v>562</v>
      </c>
      <c r="R7" s="148" t="s">
        <v>562</v>
      </c>
      <c r="S7" s="148" t="s">
        <v>569</v>
      </c>
      <c r="T7" s="148" t="s">
        <v>569</v>
      </c>
      <c r="U7" s="148" t="s">
        <v>702</v>
      </c>
      <c r="V7" s="148" t="s">
        <v>702</v>
      </c>
      <c r="W7" s="148" t="s">
        <v>564</v>
      </c>
      <c r="X7" s="148" t="s">
        <v>566</v>
      </c>
      <c r="Y7" s="148" t="s">
        <v>566</v>
      </c>
      <c r="Z7" s="148" t="s">
        <v>566</v>
      </c>
      <c r="AA7" s="148" t="s">
        <v>947</v>
      </c>
      <c r="AB7" s="148" t="s">
        <v>233</v>
      </c>
      <c r="AC7" s="148" t="s">
        <v>233</v>
      </c>
      <c r="AD7" s="148" t="s">
        <v>233</v>
      </c>
      <c r="AE7" s="148" t="s">
        <v>547</v>
      </c>
      <c r="AF7" s="148" t="s">
        <v>661</v>
      </c>
      <c r="AG7" s="148" t="s">
        <v>661</v>
      </c>
      <c r="AH7" s="148" t="s">
        <v>547</v>
      </c>
      <c r="AI7" s="148" t="s">
        <v>547</v>
      </c>
      <c r="AJ7" s="148" t="s">
        <v>664</v>
      </c>
      <c r="AK7" s="148" t="s">
        <v>547</v>
      </c>
      <c r="AL7" s="148" t="s">
        <v>547</v>
      </c>
      <c r="AM7" s="148" t="s">
        <v>664</v>
      </c>
      <c r="AN7" s="148" t="s">
        <v>547</v>
      </c>
      <c r="AO7" s="148" t="s">
        <v>664</v>
      </c>
      <c r="AP7" s="148" t="s">
        <v>664</v>
      </c>
      <c r="AQ7" s="100" t="s">
        <v>567</v>
      </c>
      <c r="AR7" s="148" t="s">
        <v>566</v>
      </c>
      <c r="AS7" s="148" t="s">
        <v>950</v>
      </c>
      <c r="AT7" s="148" t="s">
        <v>713</v>
      </c>
      <c r="AU7" s="148" t="s">
        <v>565</v>
      </c>
      <c r="AV7" s="148" t="s">
        <v>565</v>
      </c>
      <c r="AW7" s="148" t="s">
        <v>565</v>
      </c>
      <c r="AX7" s="150" t="s">
        <v>540</v>
      </c>
      <c r="AY7" s="148" t="s">
        <v>564</v>
      </c>
      <c r="AZ7" s="148" t="s">
        <v>564</v>
      </c>
      <c r="BA7" s="148" t="s">
        <v>638</v>
      </c>
      <c r="BB7" s="148" t="s">
        <v>637</v>
      </c>
      <c r="BC7" s="148" t="s">
        <v>219</v>
      </c>
      <c r="BD7" s="148" t="s">
        <v>219</v>
      </c>
      <c r="BE7" s="148" t="s">
        <v>219</v>
      </c>
      <c r="BF7" s="148" t="s">
        <v>219</v>
      </c>
      <c r="BG7" s="148" t="s">
        <v>219</v>
      </c>
      <c r="BH7" s="148" t="s">
        <v>560</v>
      </c>
      <c r="BI7" s="148" t="s">
        <v>641</v>
      </c>
      <c r="BJ7" s="148" t="s">
        <v>233</v>
      </c>
      <c r="BK7" s="148" t="s">
        <v>561</v>
      </c>
      <c r="BL7" s="148" t="s">
        <v>650</v>
      </c>
      <c r="BM7" s="148" t="s">
        <v>656</v>
      </c>
      <c r="BN7" s="148" t="s">
        <v>657</v>
      </c>
      <c r="BO7" s="148" t="s">
        <v>658</v>
      </c>
      <c r="BP7" s="148" t="s">
        <v>233</v>
      </c>
      <c r="BQ7" s="148" t="s">
        <v>233</v>
      </c>
      <c r="BR7" s="148" t="s">
        <v>233</v>
      </c>
      <c r="BS7" s="148" t="s">
        <v>541</v>
      </c>
      <c r="BT7" s="148" t="s">
        <v>563</v>
      </c>
      <c r="BU7" s="148" t="s">
        <v>563</v>
      </c>
      <c r="BV7" s="148" t="s">
        <v>661</v>
      </c>
      <c r="BW7" s="148" t="s">
        <v>661</v>
      </c>
      <c r="BX7" s="148" t="s">
        <v>661</v>
      </c>
      <c r="BY7" s="148" t="s">
        <v>231</v>
      </c>
      <c r="BZ7" s="148" t="s">
        <v>661</v>
      </c>
      <c r="CA7" s="148" t="s">
        <v>233</v>
      </c>
      <c r="CB7" s="148" t="s">
        <v>231</v>
      </c>
      <c r="CC7" s="148" t="s">
        <v>233</v>
      </c>
      <c r="CD7" s="148" t="s">
        <v>233</v>
      </c>
      <c r="CE7" s="148" t="s">
        <v>562</v>
      </c>
      <c r="CF7" s="148" t="s">
        <v>233</v>
      </c>
      <c r="CG7" s="99"/>
    </row>
    <row r="8" spans="1:85" x14ac:dyDescent="0.25">
      <c r="A8" s="3" t="str">
        <f>VLOOKUP(C8,Regions!B$3:H$35,7,FALSE)</f>
        <v>Caribbean</v>
      </c>
      <c r="B8" s="119" t="s">
        <v>20</v>
      </c>
      <c r="C8" s="102" t="s">
        <v>19</v>
      </c>
      <c r="D8" s="148" t="s">
        <v>568</v>
      </c>
      <c r="E8" s="148" t="s">
        <v>568</v>
      </c>
      <c r="F8" s="148" t="s">
        <v>568</v>
      </c>
      <c r="G8" s="148" t="s">
        <v>568</v>
      </c>
      <c r="H8" s="148" t="s">
        <v>568</v>
      </c>
      <c r="I8" s="148" t="s">
        <v>568</v>
      </c>
      <c r="J8" s="148" t="s">
        <v>568</v>
      </c>
      <c r="K8" s="148" t="s">
        <v>565</v>
      </c>
      <c r="L8" s="148" t="s">
        <v>565</v>
      </c>
      <c r="M8" s="148" t="s">
        <v>219</v>
      </c>
      <c r="N8" s="148" t="s">
        <v>701</v>
      </c>
      <c r="O8" s="148" t="s">
        <v>701</v>
      </c>
      <c r="P8" s="145" t="s">
        <v>219</v>
      </c>
      <c r="Q8" s="148" t="s">
        <v>562</v>
      </c>
      <c r="R8" s="148" t="s">
        <v>562</v>
      </c>
      <c r="S8" s="148" t="s">
        <v>569</v>
      </c>
      <c r="T8" s="148" t="s">
        <v>569</v>
      </c>
      <c r="U8" s="148" t="s">
        <v>702</v>
      </c>
      <c r="V8" s="148" t="s">
        <v>702</v>
      </c>
      <c r="W8" s="148" t="s">
        <v>564</v>
      </c>
      <c r="X8" s="148" t="s">
        <v>566</v>
      </c>
      <c r="Y8" s="148" t="s">
        <v>566</v>
      </c>
      <c r="Z8" s="148" t="s">
        <v>566</v>
      </c>
      <c r="AA8" s="148" t="s">
        <v>233</v>
      </c>
      <c r="AB8" s="148" t="s">
        <v>233</v>
      </c>
      <c r="AC8" s="148" t="s">
        <v>233</v>
      </c>
      <c r="AD8" s="148" t="s">
        <v>233</v>
      </c>
      <c r="AE8" s="148" t="s">
        <v>547</v>
      </c>
      <c r="AF8" s="148" t="s">
        <v>661</v>
      </c>
      <c r="AG8" s="148" t="s">
        <v>661</v>
      </c>
      <c r="AH8" s="148" t="s">
        <v>547</v>
      </c>
      <c r="AI8" s="148" t="s">
        <v>547</v>
      </c>
      <c r="AJ8" s="148" t="s">
        <v>664</v>
      </c>
      <c r="AK8" s="148" t="s">
        <v>547</v>
      </c>
      <c r="AL8" s="148" t="s">
        <v>559</v>
      </c>
      <c r="AM8" s="148" t="s">
        <v>664</v>
      </c>
      <c r="AN8" s="148" t="s">
        <v>547</v>
      </c>
      <c r="AO8" s="148" t="s">
        <v>664</v>
      </c>
      <c r="AP8" s="148" t="s">
        <v>664</v>
      </c>
      <c r="AQ8" s="100" t="s">
        <v>567</v>
      </c>
      <c r="AR8" s="148" t="s">
        <v>566</v>
      </c>
      <c r="AS8" s="148" t="s">
        <v>233</v>
      </c>
      <c r="AT8" s="148" t="s">
        <v>713</v>
      </c>
      <c r="AU8" s="148" t="s">
        <v>565</v>
      </c>
      <c r="AV8" s="148" t="s">
        <v>565</v>
      </c>
      <c r="AW8" s="148" t="s">
        <v>565</v>
      </c>
      <c r="AX8" s="150" t="s">
        <v>540</v>
      </c>
      <c r="AY8" s="148" t="s">
        <v>564</v>
      </c>
      <c r="AZ8" s="148" t="s">
        <v>564</v>
      </c>
      <c r="BA8" s="148" t="s">
        <v>638</v>
      </c>
      <c r="BB8" s="148" t="s">
        <v>637</v>
      </c>
      <c r="BC8" s="148" t="s">
        <v>219</v>
      </c>
      <c r="BD8" s="148" t="s">
        <v>219</v>
      </c>
      <c r="BE8" s="148" t="s">
        <v>219</v>
      </c>
      <c r="BF8" s="148" t="s">
        <v>219</v>
      </c>
      <c r="BG8" s="148" t="s">
        <v>219</v>
      </c>
      <c r="BH8" s="148" t="s">
        <v>560</v>
      </c>
      <c r="BI8" s="148" t="s">
        <v>641</v>
      </c>
      <c r="BJ8" s="148" t="s">
        <v>233</v>
      </c>
      <c r="BK8" s="148" t="s">
        <v>561</v>
      </c>
      <c r="BL8" s="148" t="s">
        <v>650</v>
      </c>
      <c r="BM8" s="148" t="s">
        <v>656</v>
      </c>
      <c r="BN8" s="148" t="s">
        <v>657</v>
      </c>
      <c r="BO8" s="148" t="s">
        <v>658</v>
      </c>
      <c r="BP8" s="148" t="s">
        <v>233</v>
      </c>
      <c r="BQ8" s="148" t="s">
        <v>233</v>
      </c>
      <c r="BR8" s="148" t="s">
        <v>233</v>
      </c>
      <c r="BS8" s="148" t="s">
        <v>541</v>
      </c>
      <c r="BT8" s="148" t="s">
        <v>563</v>
      </c>
      <c r="BU8" s="148" t="s">
        <v>563</v>
      </c>
      <c r="BV8" s="148" t="s">
        <v>661</v>
      </c>
      <c r="BW8" s="148" t="s">
        <v>661</v>
      </c>
      <c r="BX8" s="148" t="s">
        <v>231</v>
      </c>
      <c r="BY8" s="148" t="s">
        <v>231</v>
      </c>
      <c r="BZ8" s="148" t="s">
        <v>231</v>
      </c>
      <c r="CA8" s="148" t="s">
        <v>233</v>
      </c>
      <c r="CB8" s="148" t="s">
        <v>231</v>
      </c>
      <c r="CC8" s="148" t="s">
        <v>233</v>
      </c>
      <c r="CD8" s="148" t="s">
        <v>233</v>
      </c>
      <c r="CE8" s="148" t="s">
        <v>562</v>
      </c>
      <c r="CF8" s="148" t="s">
        <v>233</v>
      </c>
      <c r="CG8" s="99"/>
    </row>
    <row r="9" spans="1:85" x14ac:dyDescent="0.25">
      <c r="A9" s="3" t="str">
        <f>VLOOKUP(C9,Regions!B$3:H$35,7,FALSE)</f>
        <v>Caribbean</v>
      </c>
      <c r="B9" s="119" t="s">
        <v>22</v>
      </c>
      <c r="C9" s="102" t="s">
        <v>21</v>
      </c>
      <c r="D9" s="148" t="s">
        <v>568</v>
      </c>
      <c r="E9" s="148" t="s">
        <v>568</v>
      </c>
      <c r="F9" s="148" t="s">
        <v>568</v>
      </c>
      <c r="G9" s="148" t="s">
        <v>568</v>
      </c>
      <c r="H9" s="148" t="s">
        <v>568</v>
      </c>
      <c r="I9" s="148" t="s">
        <v>568</v>
      </c>
      <c r="J9" s="148" t="s">
        <v>568</v>
      </c>
      <c r="K9" s="148" t="s">
        <v>565</v>
      </c>
      <c r="L9" s="148" t="s">
        <v>565</v>
      </c>
      <c r="M9" s="148" t="s">
        <v>219</v>
      </c>
      <c r="N9" s="148" t="s">
        <v>701</v>
      </c>
      <c r="O9" s="148" t="s">
        <v>701</v>
      </c>
      <c r="P9" s="145" t="s">
        <v>219</v>
      </c>
      <c r="Q9" s="148" t="s">
        <v>562</v>
      </c>
      <c r="R9" s="148" t="s">
        <v>562</v>
      </c>
      <c r="S9" s="148" t="s">
        <v>569</v>
      </c>
      <c r="T9" s="148" t="s">
        <v>569</v>
      </c>
      <c r="U9" s="148" t="s">
        <v>702</v>
      </c>
      <c r="V9" s="148" t="s">
        <v>702</v>
      </c>
      <c r="W9" s="148" t="s">
        <v>564</v>
      </c>
      <c r="X9" s="148" t="s">
        <v>566</v>
      </c>
      <c r="Y9" s="148" t="s">
        <v>566</v>
      </c>
      <c r="Z9" s="148" t="s">
        <v>566</v>
      </c>
      <c r="AA9" s="148" t="s">
        <v>947</v>
      </c>
      <c r="AB9" s="148" t="s">
        <v>233</v>
      </c>
      <c r="AC9" s="148" t="s">
        <v>233</v>
      </c>
      <c r="AD9" s="148" t="s">
        <v>233</v>
      </c>
      <c r="AE9" s="148" t="s">
        <v>547</v>
      </c>
      <c r="AF9" s="148" t="s">
        <v>661</v>
      </c>
      <c r="AG9" s="148" t="s">
        <v>661</v>
      </c>
      <c r="AH9" s="148" t="s">
        <v>547</v>
      </c>
      <c r="AI9" s="148" t="s">
        <v>547</v>
      </c>
      <c r="AJ9" s="148" t="s">
        <v>664</v>
      </c>
      <c r="AK9" s="148" t="s">
        <v>547</v>
      </c>
      <c r="AL9" s="148" t="s">
        <v>540</v>
      </c>
      <c r="AM9" s="148" t="s">
        <v>664</v>
      </c>
      <c r="AN9" s="148" t="s">
        <v>547</v>
      </c>
      <c r="AO9" s="148" t="s">
        <v>664</v>
      </c>
      <c r="AP9" s="148" t="s">
        <v>664</v>
      </c>
      <c r="AQ9" s="100" t="s">
        <v>567</v>
      </c>
      <c r="AR9" s="148" t="s">
        <v>566</v>
      </c>
      <c r="AS9" s="148" t="s">
        <v>950</v>
      </c>
      <c r="AT9" s="148" t="s">
        <v>713</v>
      </c>
      <c r="AU9" s="148" t="s">
        <v>565</v>
      </c>
      <c r="AV9" s="148" t="s">
        <v>565</v>
      </c>
      <c r="AW9" s="148" t="s">
        <v>565</v>
      </c>
      <c r="AX9" s="150" t="s">
        <v>540</v>
      </c>
      <c r="AY9" s="148" t="s">
        <v>564</v>
      </c>
      <c r="AZ9" s="148" t="s">
        <v>564</v>
      </c>
      <c r="BA9" s="148" t="s">
        <v>638</v>
      </c>
      <c r="BB9" s="148" t="s">
        <v>637</v>
      </c>
      <c r="BC9" s="148" t="s">
        <v>219</v>
      </c>
      <c r="BD9" s="148" t="s">
        <v>219</v>
      </c>
      <c r="BE9" s="148" t="s">
        <v>219</v>
      </c>
      <c r="BF9" s="148" t="s">
        <v>219</v>
      </c>
      <c r="BG9" s="148" t="s">
        <v>219</v>
      </c>
      <c r="BH9" s="148" t="s">
        <v>560</v>
      </c>
      <c r="BI9" s="148" t="s">
        <v>641</v>
      </c>
      <c r="BJ9" s="148" t="s">
        <v>233</v>
      </c>
      <c r="BK9" s="148" t="s">
        <v>561</v>
      </c>
      <c r="BL9" s="148" t="s">
        <v>650</v>
      </c>
      <c r="BM9" s="148" t="s">
        <v>656</v>
      </c>
      <c r="BN9" s="148" t="s">
        <v>657</v>
      </c>
      <c r="BO9" s="148" t="s">
        <v>658</v>
      </c>
      <c r="BP9" s="148" t="s">
        <v>233</v>
      </c>
      <c r="BQ9" s="148" t="s">
        <v>233</v>
      </c>
      <c r="BR9" s="148" t="s">
        <v>233</v>
      </c>
      <c r="BS9" s="148" t="s">
        <v>541</v>
      </c>
      <c r="BT9" s="148" t="s">
        <v>563</v>
      </c>
      <c r="BU9" s="148" t="s">
        <v>563</v>
      </c>
      <c r="BV9" s="148" t="s">
        <v>661</v>
      </c>
      <c r="BW9" s="148" t="s">
        <v>661</v>
      </c>
      <c r="BX9" s="148" t="s">
        <v>231</v>
      </c>
      <c r="BY9" s="148" t="s">
        <v>231</v>
      </c>
      <c r="BZ9" s="148" t="s">
        <v>231</v>
      </c>
      <c r="CA9" s="148" t="s">
        <v>233</v>
      </c>
      <c r="CB9" s="148" t="s">
        <v>231</v>
      </c>
      <c r="CC9" s="148" t="s">
        <v>233</v>
      </c>
      <c r="CD9" s="148" t="s">
        <v>233</v>
      </c>
      <c r="CE9" s="148" t="s">
        <v>562</v>
      </c>
      <c r="CF9" s="148" t="s">
        <v>233</v>
      </c>
      <c r="CG9" s="99"/>
    </row>
    <row r="10" spans="1:85" x14ac:dyDescent="0.25">
      <c r="A10" s="3" t="str">
        <f>VLOOKUP(C10,Regions!B$3:H$35,7,FALSE)</f>
        <v>Caribbean</v>
      </c>
      <c r="B10" s="119" t="s">
        <v>24</v>
      </c>
      <c r="C10" s="102" t="s">
        <v>23</v>
      </c>
      <c r="D10" s="148" t="s">
        <v>568</v>
      </c>
      <c r="E10" s="148" t="s">
        <v>568</v>
      </c>
      <c r="F10" s="148" t="s">
        <v>568</v>
      </c>
      <c r="G10" s="148" t="s">
        <v>568</v>
      </c>
      <c r="H10" s="148" t="s">
        <v>568</v>
      </c>
      <c r="I10" s="148" t="s">
        <v>568</v>
      </c>
      <c r="J10" s="148" t="s">
        <v>568</v>
      </c>
      <c r="K10" s="148" t="s">
        <v>565</v>
      </c>
      <c r="L10" s="148" t="s">
        <v>565</v>
      </c>
      <c r="M10" s="148" t="s">
        <v>219</v>
      </c>
      <c r="N10" s="148" t="s">
        <v>701</v>
      </c>
      <c r="O10" s="148" t="s">
        <v>701</v>
      </c>
      <c r="P10" s="145" t="s">
        <v>219</v>
      </c>
      <c r="Q10" s="148" t="s">
        <v>562</v>
      </c>
      <c r="R10" s="148" t="s">
        <v>562</v>
      </c>
      <c r="S10" s="148" t="s">
        <v>569</v>
      </c>
      <c r="T10" s="148" t="s">
        <v>569</v>
      </c>
      <c r="U10" s="148" t="s">
        <v>702</v>
      </c>
      <c r="V10" s="148" t="s">
        <v>702</v>
      </c>
      <c r="W10" s="148" t="s">
        <v>564</v>
      </c>
      <c r="X10" s="148" t="s">
        <v>566</v>
      </c>
      <c r="Y10" s="148" t="s">
        <v>566</v>
      </c>
      <c r="Z10" s="148" t="s">
        <v>566</v>
      </c>
      <c r="AA10" s="148" t="s">
        <v>233</v>
      </c>
      <c r="AB10" s="148" t="s">
        <v>233</v>
      </c>
      <c r="AC10" s="148" t="s">
        <v>233</v>
      </c>
      <c r="AD10" s="148" t="s">
        <v>233</v>
      </c>
      <c r="AE10" s="148" t="s">
        <v>547</v>
      </c>
      <c r="AF10" s="148" t="s">
        <v>661</v>
      </c>
      <c r="AG10" s="148" t="s">
        <v>661</v>
      </c>
      <c r="AH10" s="148" t="s">
        <v>547</v>
      </c>
      <c r="AI10" s="148" t="s">
        <v>547</v>
      </c>
      <c r="AJ10" s="148" t="s">
        <v>664</v>
      </c>
      <c r="AK10" s="148" t="s">
        <v>547</v>
      </c>
      <c r="AL10" s="148" t="s">
        <v>559</v>
      </c>
      <c r="AM10" s="148" t="s">
        <v>664</v>
      </c>
      <c r="AN10" s="148" t="s">
        <v>547</v>
      </c>
      <c r="AO10" s="148" t="s">
        <v>664</v>
      </c>
      <c r="AP10" s="148" t="s">
        <v>664</v>
      </c>
      <c r="AQ10" s="100" t="s">
        <v>567</v>
      </c>
      <c r="AR10" s="148" t="s">
        <v>566</v>
      </c>
      <c r="AS10" s="148" t="s">
        <v>233</v>
      </c>
      <c r="AT10" s="148" t="s">
        <v>713</v>
      </c>
      <c r="AU10" s="148" t="s">
        <v>565</v>
      </c>
      <c r="AV10" s="148" t="s">
        <v>565</v>
      </c>
      <c r="AW10" s="148" t="s">
        <v>565</v>
      </c>
      <c r="AX10" s="150" t="s">
        <v>540</v>
      </c>
      <c r="AY10" s="148" t="s">
        <v>564</v>
      </c>
      <c r="AZ10" s="148" t="s">
        <v>564</v>
      </c>
      <c r="BA10" s="148" t="s">
        <v>638</v>
      </c>
      <c r="BB10" s="148" t="s">
        <v>637</v>
      </c>
      <c r="BC10" s="148" t="s">
        <v>219</v>
      </c>
      <c r="BD10" s="148" t="s">
        <v>219</v>
      </c>
      <c r="BE10" s="148" t="s">
        <v>219</v>
      </c>
      <c r="BF10" s="148" t="s">
        <v>219</v>
      </c>
      <c r="BG10" s="148" t="s">
        <v>219</v>
      </c>
      <c r="BH10" s="148" t="s">
        <v>560</v>
      </c>
      <c r="BI10" s="148" t="s">
        <v>641</v>
      </c>
      <c r="BJ10" s="148" t="s">
        <v>233</v>
      </c>
      <c r="BK10" s="148" t="s">
        <v>561</v>
      </c>
      <c r="BL10" s="148" t="s">
        <v>650</v>
      </c>
      <c r="BM10" s="148" t="s">
        <v>656</v>
      </c>
      <c r="BN10" s="148" t="s">
        <v>657</v>
      </c>
      <c r="BO10" s="148" t="s">
        <v>658</v>
      </c>
      <c r="BP10" s="148" t="s">
        <v>233</v>
      </c>
      <c r="BQ10" s="148" t="s">
        <v>233</v>
      </c>
      <c r="BR10" s="148" t="s">
        <v>233</v>
      </c>
      <c r="BS10" s="148" t="s">
        <v>541</v>
      </c>
      <c r="BT10" s="148" t="s">
        <v>563</v>
      </c>
      <c r="BU10" s="148" t="s">
        <v>563</v>
      </c>
      <c r="BV10" s="148" t="s">
        <v>661</v>
      </c>
      <c r="BW10" s="148" t="s">
        <v>661</v>
      </c>
      <c r="BX10" s="148" t="s">
        <v>231</v>
      </c>
      <c r="BY10" s="148" t="s">
        <v>231</v>
      </c>
      <c r="BZ10" s="148" t="s">
        <v>231</v>
      </c>
      <c r="CA10" s="148" t="s">
        <v>233</v>
      </c>
      <c r="CB10" s="148" t="s">
        <v>231</v>
      </c>
      <c r="CC10" s="148" t="s">
        <v>233</v>
      </c>
      <c r="CD10" s="148" t="s">
        <v>233</v>
      </c>
      <c r="CE10" s="148" t="s">
        <v>562</v>
      </c>
      <c r="CF10" s="148" t="s">
        <v>233</v>
      </c>
      <c r="CG10" s="99"/>
    </row>
    <row r="11" spans="1:85" x14ac:dyDescent="0.25">
      <c r="A11" s="3" t="str">
        <f>VLOOKUP(C11,Regions!B$3:H$35,7,FALSE)</f>
        <v>Caribbean</v>
      </c>
      <c r="B11" s="119" t="s">
        <v>30</v>
      </c>
      <c r="C11" s="102" t="s">
        <v>29</v>
      </c>
      <c r="D11" s="148" t="s">
        <v>568</v>
      </c>
      <c r="E11" s="148" t="s">
        <v>568</v>
      </c>
      <c r="F11" s="148" t="s">
        <v>568</v>
      </c>
      <c r="G11" s="148" t="s">
        <v>568</v>
      </c>
      <c r="H11" s="148" t="s">
        <v>568</v>
      </c>
      <c r="I11" s="148" t="s">
        <v>568</v>
      </c>
      <c r="J11" s="148" t="s">
        <v>568</v>
      </c>
      <c r="K11" s="148" t="s">
        <v>565</v>
      </c>
      <c r="L11" s="148" t="s">
        <v>565</v>
      </c>
      <c r="M11" s="148" t="s">
        <v>219</v>
      </c>
      <c r="N11" s="148" t="s">
        <v>701</v>
      </c>
      <c r="O11" s="148" t="s">
        <v>701</v>
      </c>
      <c r="P11" s="145" t="s">
        <v>219</v>
      </c>
      <c r="Q11" s="148" t="s">
        <v>562</v>
      </c>
      <c r="R11" s="148" t="s">
        <v>562</v>
      </c>
      <c r="S11" s="148" t="s">
        <v>569</v>
      </c>
      <c r="T11" s="148" t="s">
        <v>569</v>
      </c>
      <c r="U11" s="148" t="s">
        <v>702</v>
      </c>
      <c r="V11" s="148" t="s">
        <v>702</v>
      </c>
      <c r="W11" s="148" t="s">
        <v>564</v>
      </c>
      <c r="X11" s="148" t="s">
        <v>566</v>
      </c>
      <c r="Y11" s="148" t="s">
        <v>566</v>
      </c>
      <c r="Z11" s="148" t="s">
        <v>566</v>
      </c>
      <c r="AA11" s="148" t="s">
        <v>947</v>
      </c>
      <c r="AB11" s="148" t="s">
        <v>233</v>
      </c>
      <c r="AC11" s="148" t="s">
        <v>233</v>
      </c>
      <c r="AD11" s="148" t="s">
        <v>233</v>
      </c>
      <c r="AE11" s="148" t="s">
        <v>547</v>
      </c>
      <c r="AF11" s="148" t="s">
        <v>661</v>
      </c>
      <c r="AG11" s="148" t="s">
        <v>661</v>
      </c>
      <c r="AH11" s="148" t="s">
        <v>547</v>
      </c>
      <c r="AI11" s="148" t="s">
        <v>547</v>
      </c>
      <c r="AJ11" s="148" t="s">
        <v>664</v>
      </c>
      <c r="AK11" s="148" t="s">
        <v>547</v>
      </c>
      <c r="AL11" s="148" t="s">
        <v>540</v>
      </c>
      <c r="AM11" s="148" t="s">
        <v>664</v>
      </c>
      <c r="AN11" s="148" t="s">
        <v>547</v>
      </c>
      <c r="AO11" s="148" t="s">
        <v>664</v>
      </c>
      <c r="AP11" s="148" t="s">
        <v>664</v>
      </c>
      <c r="AQ11" s="100" t="s">
        <v>567</v>
      </c>
      <c r="AR11" s="148" t="s">
        <v>566</v>
      </c>
      <c r="AS11" s="148" t="s">
        <v>950</v>
      </c>
      <c r="AT11" s="148" t="s">
        <v>713</v>
      </c>
      <c r="AU11" s="148" t="s">
        <v>565</v>
      </c>
      <c r="AV11" s="148" t="s">
        <v>565</v>
      </c>
      <c r="AW11" s="148" t="s">
        <v>565</v>
      </c>
      <c r="AX11" s="150" t="s">
        <v>540</v>
      </c>
      <c r="AY11" s="148" t="s">
        <v>564</v>
      </c>
      <c r="AZ11" s="148" t="s">
        <v>564</v>
      </c>
      <c r="BA11" s="148" t="s">
        <v>638</v>
      </c>
      <c r="BB11" s="148" t="s">
        <v>637</v>
      </c>
      <c r="BC11" s="148" t="s">
        <v>219</v>
      </c>
      <c r="BD11" s="148" t="s">
        <v>219</v>
      </c>
      <c r="BE11" s="148" t="s">
        <v>219</v>
      </c>
      <c r="BF11" s="148" t="s">
        <v>219</v>
      </c>
      <c r="BG11" s="148" t="s">
        <v>219</v>
      </c>
      <c r="BH11" s="148" t="s">
        <v>560</v>
      </c>
      <c r="BI11" s="148" t="s">
        <v>641</v>
      </c>
      <c r="BJ11" s="148" t="s">
        <v>233</v>
      </c>
      <c r="BK11" s="148" t="s">
        <v>561</v>
      </c>
      <c r="BL11" s="148" t="s">
        <v>650</v>
      </c>
      <c r="BM11" s="148" t="s">
        <v>656</v>
      </c>
      <c r="BN11" s="148" t="s">
        <v>657</v>
      </c>
      <c r="BO11" s="148" t="s">
        <v>658</v>
      </c>
      <c r="BP11" s="148" t="s">
        <v>233</v>
      </c>
      <c r="BQ11" s="148" t="s">
        <v>233</v>
      </c>
      <c r="BR11" s="148" t="s">
        <v>233</v>
      </c>
      <c r="BS11" s="148" t="s">
        <v>541</v>
      </c>
      <c r="BT11" s="148" t="s">
        <v>563</v>
      </c>
      <c r="BU11" s="148" t="s">
        <v>563</v>
      </c>
      <c r="BV11" s="148" t="s">
        <v>661</v>
      </c>
      <c r="BW11" s="148" t="s">
        <v>661</v>
      </c>
      <c r="BX11" s="148" t="s">
        <v>231</v>
      </c>
      <c r="BY11" s="148" t="s">
        <v>231</v>
      </c>
      <c r="BZ11" s="148" t="s">
        <v>231</v>
      </c>
      <c r="CA11" s="148" t="s">
        <v>233</v>
      </c>
      <c r="CB11" s="148" t="s">
        <v>231</v>
      </c>
      <c r="CC11" s="148" t="s">
        <v>233</v>
      </c>
      <c r="CD11" s="148" t="s">
        <v>233</v>
      </c>
      <c r="CE11" s="148" t="s">
        <v>562</v>
      </c>
      <c r="CF11" s="148" t="s">
        <v>233</v>
      </c>
      <c r="CG11" s="99"/>
    </row>
    <row r="12" spans="1:85" x14ac:dyDescent="0.25">
      <c r="A12" s="3" t="str">
        <f>VLOOKUP(C12,Regions!B$3:H$35,7,FALSE)</f>
        <v>Caribbean</v>
      </c>
      <c r="B12" s="119" t="s">
        <v>36</v>
      </c>
      <c r="C12" s="102" t="s">
        <v>35</v>
      </c>
      <c r="D12" s="148" t="s">
        <v>568</v>
      </c>
      <c r="E12" s="148" t="s">
        <v>568</v>
      </c>
      <c r="F12" s="148" t="s">
        <v>568</v>
      </c>
      <c r="G12" s="148" t="s">
        <v>568</v>
      </c>
      <c r="H12" s="148" t="s">
        <v>568</v>
      </c>
      <c r="I12" s="148" t="s">
        <v>568</v>
      </c>
      <c r="J12" s="148" t="s">
        <v>568</v>
      </c>
      <c r="K12" s="148" t="s">
        <v>565</v>
      </c>
      <c r="L12" s="148" t="s">
        <v>565</v>
      </c>
      <c r="M12" s="148" t="s">
        <v>219</v>
      </c>
      <c r="N12" s="148" t="s">
        <v>701</v>
      </c>
      <c r="O12" s="148" t="s">
        <v>701</v>
      </c>
      <c r="P12" s="145" t="s">
        <v>219</v>
      </c>
      <c r="Q12" s="148" t="s">
        <v>562</v>
      </c>
      <c r="R12" s="148" t="s">
        <v>562</v>
      </c>
      <c r="S12" s="148" t="s">
        <v>569</v>
      </c>
      <c r="T12" s="148" t="s">
        <v>569</v>
      </c>
      <c r="U12" s="148" t="s">
        <v>702</v>
      </c>
      <c r="V12" s="148" t="s">
        <v>702</v>
      </c>
      <c r="W12" s="148" t="s">
        <v>564</v>
      </c>
      <c r="X12" s="148" t="s">
        <v>566</v>
      </c>
      <c r="Y12" s="148" t="s">
        <v>566</v>
      </c>
      <c r="Z12" s="148" t="s">
        <v>566</v>
      </c>
      <c r="AA12" s="148" t="s">
        <v>233</v>
      </c>
      <c r="AB12" s="148" t="s">
        <v>233</v>
      </c>
      <c r="AC12" s="148" t="s">
        <v>233</v>
      </c>
      <c r="AD12" s="148" t="s">
        <v>233</v>
      </c>
      <c r="AE12" s="148" t="s">
        <v>547</v>
      </c>
      <c r="AF12" s="148" t="s">
        <v>661</v>
      </c>
      <c r="AG12" s="148" t="s">
        <v>661</v>
      </c>
      <c r="AH12" s="148" t="s">
        <v>547</v>
      </c>
      <c r="AI12" s="148" t="s">
        <v>547</v>
      </c>
      <c r="AJ12" s="148" t="s">
        <v>664</v>
      </c>
      <c r="AK12" s="148" t="s">
        <v>547</v>
      </c>
      <c r="AL12" s="148" t="s">
        <v>559</v>
      </c>
      <c r="AM12" s="148" t="s">
        <v>664</v>
      </c>
      <c r="AN12" s="148" t="s">
        <v>547</v>
      </c>
      <c r="AO12" s="148" t="s">
        <v>664</v>
      </c>
      <c r="AP12" s="148" t="s">
        <v>664</v>
      </c>
      <c r="AQ12" s="100" t="s">
        <v>567</v>
      </c>
      <c r="AR12" s="148" t="s">
        <v>566</v>
      </c>
      <c r="AS12" s="148" t="s">
        <v>233</v>
      </c>
      <c r="AT12" s="148" t="s">
        <v>713</v>
      </c>
      <c r="AU12" s="148" t="s">
        <v>565</v>
      </c>
      <c r="AV12" s="148" t="s">
        <v>565</v>
      </c>
      <c r="AW12" s="148" t="s">
        <v>565</v>
      </c>
      <c r="AX12" s="150" t="s">
        <v>543</v>
      </c>
      <c r="AY12" s="148" t="s">
        <v>564</v>
      </c>
      <c r="AZ12" s="148" t="s">
        <v>564</v>
      </c>
      <c r="BA12" s="148" t="s">
        <v>638</v>
      </c>
      <c r="BB12" s="148" t="s">
        <v>637</v>
      </c>
      <c r="BC12" s="148" t="s">
        <v>219</v>
      </c>
      <c r="BD12" s="148" t="s">
        <v>219</v>
      </c>
      <c r="BE12" s="148" t="s">
        <v>219</v>
      </c>
      <c r="BF12" s="148" t="s">
        <v>219</v>
      </c>
      <c r="BG12" s="148" t="s">
        <v>219</v>
      </c>
      <c r="BH12" s="148" t="s">
        <v>560</v>
      </c>
      <c r="BI12" s="148" t="s">
        <v>641</v>
      </c>
      <c r="BJ12" s="148" t="s">
        <v>233</v>
      </c>
      <c r="BK12" s="148" t="s">
        <v>561</v>
      </c>
      <c r="BL12" s="148" t="s">
        <v>650</v>
      </c>
      <c r="BM12" s="148" t="s">
        <v>656</v>
      </c>
      <c r="BN12" s="148" t="s">
        <v>657</v>
      </c>
      <c r="BO12" s="148" t="s">
        <v>658</v>
      </c>
      <c r="BP12" s="148" t="s">
        <v>233</v>
      </c>
      <c r="BQ12" s="148" t="s">
        <v>233</v>
      </c>
      <c r="BR12" s="148" t="s">
        <v>233</v>
      </c>
      <c r="BS12" s="148" t="s">
        <v>541</v>
      </c>
      <c r="BT12" s="148" t="s">
        <v>563</v>
      </c>
      <c r="BU12" s="148" t="s">
        <v>563</v>
      </c>
      <c r="BV12" s="148" t="s">
        <v>661</v>
      </c>
      <c r="BW12" s="148" t="s">
        <v>661</v>
      </c>
      <c r="BX12" s="148" t="s">
        <v>231</v>
      </c>
      <c r="BY12" s="148" t="s">
        <v>231</v>
      </c>
      <c r="BZ12" s="148" t="s">
        <v>661</v>
      </c>
      <c r="CA12" s="148" t="s">
        <v>233</v>
      </c>
      <c r="CB12" s="148" t="s">
        <v>233</v>
      </c>
      <c r="CC12" s="148" t="s">
        <v>233</v>
      </c>
      <c r="CD12" s="148" t="s">
        <v>233</v>
      </c>
      <c r="CE12" s="148" t="s">
        <v>562</v>
      </c>
      <c r="CF12" s="148" t="s">
        <v>233</v>
      </c>
      <c r="CG12" s="99"/>
    </row>
    <row r="13" spans="1:85" x14ac:dyDescent="0.25">
      <c r="A13" s="3" t="str">
        <f>VLOOKUP(C13,Regions!B$3:H$35,7,FALSE)</f>
        <v>Caribbean</v>
      </c>
      <c r="B13" s="119" t="s">
        <v>40</v>
      </c>
      <c r="C13" s="102" t="s">
        <v>39</v>
      </c>
      <c r="D13" s="148" t="s">
        <v>568</v>
      </c>
      <c r="E13" s="148" t="s">
        <v>568</v>
      </c>
      <c r="F13" s="148" t="s">
        <v>568</v>
      </c>
      <c r="G13" s="148" t="s">
        <v>568</v>
      </c>
      <c r="H13" s="148" t="s">
        <v>568</v>
      </c>
      <c r="I13" s="148" t="s">
        <v>568</v>
      </c>
      <c r="J13" s="148" t="s">
        <v>568</v>
      </c>
      <c r="K13" s="148" t="s">
        <v>565</v>
      </c>
      <c r="L13" s="148" t="s">
        <v>565</v>
      </c>
      <c r="M13" s="148" t="s">
        <v>219</v>
      </c>
      <c r="N13" s="148" t="s">
        <v>701</v>
      </c>
      <c r="O13" s="148" t="s">
        <v>701</v>
      </c>
      <c r="P13" s="145" t="s">
        <v>219</v>
      </c>
      <c r="Q13" s="148" t="s">
        <v>562</v>
      </c>
      <c r="R13" s="148" t="s">
        <v>562</v>
      </c>
      <c r="S13" s="148" t="s">
        <v>569</v>
      </c>
      <c r="T13" s="148" t="s">
        <v>569</v>
      </c>
      <c r="U13" s="148" t="s">
        <v>702</v>
      </c>
      <c r="V13" s="148" t="s">
        <v>702</v>
      </c>
      <c r="W13" s="148" t="s">
        <v>564</v>
      </c>
      <c r="X13" s="148" t="s">
        <v>566</v>
      </c>
      <c r="Y13" s="148" t="s">
        <v>566</v>
      </c>
      <c r="Z13" s="148" t="s">
        <v>566</v>
      </c>
      <c r="AA13" s="148" t="s">
        <v>233</v>
      </c>
      <c r="AB13" s="148" t="s">
        <v>233</v>
      </c>
      <c r="AC13" s="148" t="s">
        <v>233</v>
      </c>
      <c r="AD13" s="148" t="s">
        <v>233</v>
      </c>
      <c r="AE13" s="148" t="s">
        <v>547</v>
      </c>
      <c r="AF13" s="148" t="s">
        <v>661</v>
      </c>
      <c r="AG13" s="148" t="s">
        <v>661</v>
      </c>
      <c r="AH13" s="148" t="s">
        <v>547</v>
      </c>
      <c r="AI13" s="148" t="s">
        <v>547</v>
      </c>
      <c r="AJ13" s="148" t="s">
        <v>664</v>
      </c>
      <c r="AK13" s="148" t="s">
        <v>547</v>
      </c>
      <c r="AL13" s="148" t="s">
        <v>559</v>
      </c>
      <c r="AM13" s="148" t="s">
        <v>664</v>
      </c>
      <c r="AN13" s="148" t="s">
        <v>547</v>
      </c>
      <c r="AO13" s="148" t="s">
        <v>664</v>
      </c>
      <c r="AP13" s="148" t="s">
        <v>664</v>
      </c>
      <c r="AQ13" s="100" t="s">
        <v>567</v>
      </c>
      <c r="AR13" s="148" t="s">
        <v>566</v>
      </c>
      <c r="AS13" s="148" t="s">
        <v>233</v>
      </c>
      <c r="AT13" s="148" t="s">
        <v>713</v>
      </c>
      <c r="AU13" s="148" t="s">
        <v>565</v>
      </c>
      <c r="AV13" s="148" t="s">
        <v>565</v>
      </c>
      <c r="AW13" s="148" t="s">
        <v>565</v>
      </c>
      <c r="AX13" s="150" t="s">
        <v>540</v>
      </c>
      <c r="AY13" s="148" t="s">
        <v>564</v>
      </c>
      <c r="AZ13" s="148" t="s">
        <v>564</v>
      </c>
      <c r="BA13" s="148" t="s">
        <v>638</v>
      </c>
      <c r="BB13" s="148" t="s">
        <v>637</v>
      </c>
      <c r="BC13" s="148" t="s">
        <v>219</v>
      </c>
      <c r="BD13" s="148" t="s">
        <v>219</v>
      </c>
      <c r="BE13" s="148" t="s">
        <v>219</v>
      </c>
      <c r="BF13" s="148" t="s">
        <v>219</v>
      </c>
      <c r="BG13" s="148" t="s">
        <v>219</v>
      </c>
      <c r="BH13" s="148" t="s">
        <v>560</v>
      </c>
      <c r="BI13" s="148" t="s">
        <v>641</v>
      </c>
      <c r="BJ13" s="148" t="s">
        <v>233</v>
      </c>
      <c r="BK13" s="148" t="s">
        <v>561</v>
      </c>
      <c r="BL13" s="148" t="s">
        <v>650</v>
      </c>
      <c r="BM13" s="148" t="s">
        <v>656</v>
      </c>
      <c r="BN13" s="148" t="s">
        <v>657</v>
      </c>
      <c r="BO13" s="148" t="s">
        <v>658</v>
      </c>
      <c r="BP13" s="148" t="s">
        <v>233</v>
      </c>
      <c r="BQ13" s="148" t="s">
        <v>233</v>
      </c>
      <c r="BR13" s="148" t="s">
        <v>233</v>
      </c>
      <c r="BS13" s="148" t="s">
        <v>541</v>
      </c>
      <c r="BT13" s="148" t="s">
        <v>563</v>
      </c>
      <c r="BU13" s="148" t="s">
        <v>563</v>
      </c>
      <c r="BV13" s="148" t="s">
        <v>661</v>
      </c>
      <c r="BW13" s="148" t="s">
        <v>661</v>
      </c>
      <c r="BX13" s="148" t="s">
        <v>231</v>
      </c>
      <c r="BY13" s="148" t="s">
        <v>231</v>
      </c>
      <c r="BZ13" s="148" t="s">
        <v>231</v>
      </c>
      <c r="CA13" s="148" t="s">
        <v>233</v>
      </c>
      <c r="CB13" s="148" t="s">
        <v>231</v>
      </c>
      <c r="CC13" s="148" t="s">
        <v>233</v>
      </c>
      <c r="CD13" s="148" t="s">
        <v>233</v>
      </c>
      <c r="CE13" s="148" t="s">
        <v>562</v>
      </c>
      <c r="CF13" s="148" t="s">
        <v>233</v>
      </c>
      <c r="CG13" s="99"/>
    </row>
    <row r="14" spans="1:85" x14ac:dyDescent="0.25">
      <c r="A14" s="3" t="str">
        <f>VLOOKUP(C14,Regions!B$3:H$35,7,FALSE)</f>
        <v>Caribbean</v>
      </c>
      <c r="B14" s="119" t="s">
        <v>52</v>
      </c>
      <c r="C14" s="102" t="s">
        <v>51</v>
      </c>
      <c r="D14" s="148" t="s">
        <v>568</v>
      </c>
      <c r="E14" s="148" t="s">
        <v>568</v>
      </c>
      <c r="F14" s="148" t="s">
        <v>568</v>
      </c>
      <c r="G14" s="148" t="s">
        <v>568</v>
      </c>
      <c r="H14" s="148" t="s">
        <v>568</v>
      </c>
      <c r="I14" s="148" t="s">
        <v>568</v>
      </c>
      <c r="J14" s="148" t="s">
        <v>568</v>
      </c>
      <c r="K14" s="148" t="s">
        <v>565</v>
      </c>
      <c r="L14" s="148" t="s">
        <v>565</v>
      </c>
      <c r="M14" s="148" t="s">
        <v>219</v>
      </c>
      <c r="N14" s="148" t="s">
        <v>701</v>
      </c>
      <c r="O14" s="148" t="s">
        <v>701</v>
      </c>
      <c r="P14" s="145" t="s">
        <v>219</v>
      </c>
      <c r="Q14" s="148" t="s">
        <v>562</v>
      </c>
      <c r="R14" s="148" t="s">
        <v>562</v>
      </c>
      <c r="S14" s="148" t="s">
        <v>569</v>
      </c>
      <c r="T14" s="148" t="s">
        <v>569</v>
      </c>
      <c r="U14" s="148" t="s">
        <v>702</v>
      </c>
      <c r="V14" s="148" t="s">
        <v>702</v>
      </c>
      <c r="W14" s="148" t="s">
        <v>564</v>
      </c>
      <c r="X14" s="148" t="s">
        <v>566</v>
      </c>
      <c r="Y14" s="148" t="s">
        <v>566</v>
      </c>
      <c r="Z14" s="148" t="s">
        <v>566</v>
      </c>
      <c r="AA14" s="148" t="s">
        <v>947</v>
      </c>
      <c r="AB14" s="148" t="s">
        <v>233</v>
      </c>
      <c r="AC14" s="148" t="s">
        <v>233</v>
      </c>
      <c r="AD14" s="148" t="s">
        <v>233</v>
      </c>
      <c r="AE14" s="148" t="s">
        <v>547</v>
      </c>
      <c r="AF14" s="148" t="s">
        <v>661</v>
      </c>
      <c r="AG14" s="148" t="s">
        <v>661</v>
      </c>
      <c r="AH14" s="148" t="s">
        <v>547</v>
      </c>
      <c r="AI14" s="148" t="s">
        <v>547</v>
      </c>
      <c r="AJ14" s="148" t="s">
        <v>664</v>
      </c>
      <c r="AK14" s="148" t="s">
        <v>547</v>
      </c>
      <c r="AL14" s="148" t="s">
        <v>540</v>
      </c>
      <c r="AM14" s="148" t="s">
        <v>664</v>
      </c>
      <c r="AN14" s="148" t="s">
        <v>547</v>
      </c>
      <c r="AO14" s="148" t="s">
        <v>664</v>
      </c>
      <c r="AP14" s="148" t="s">
        <v>664</v>
      </c>
      <c r="AQ14" s="100" t="s">
        <v>567</v>
      </c>
      <c r="AR14" s="148" t="s">
        <v>566</v>
      </c>
      <c r="AS14" s="148" t="s">
        <v>950</v>
      </c>
      <c r="AT14" s="148" t="s">
        <v>713</v>
      </c>
      <c r="AU14" s="148" t="s">
        <v>565</v>
      </c>
      <c r="AV14" s="148" t="s">
        <v>565</v>
      </c>
      <c r="AW14" s="148" t="s">
        <v>565</v>
      </c>
      <c r="AX14" s="150" t="s">
        <v>540</v>
      </c>
      <c r="AY14" s="148" t="s">
        <v>564</v>
      </c>
      <c r="AZ14" s="148" t="s">
        <v>564</v>
      </c>
      <c r="BA14" s="148" t="s">
        <v>638</v>
      </c>
      <c r="BB14" s="148" t="s">
        <v>637</v>
      </c>
      <c r="BC14" s="148" t="s">
        <v>219</v>
      </c>
      <c r="BD14" s="148" t="s">
        <v>219</v>
      </c>
      <c r="BE14" s="148" t="s">
        <v>219</v>
      </c>
      <c r="BF14" s="148" t="s">
        <v>219</v>
      </c>
      <c r="BG14" s="148" t="s">
        <v>219</v>
      </c>
      <c r="BH14" s="148" t="s">
        <v>560</v>
      </c>
      <c r="BI14" s="148" t="s">
        <v>641</v>
      </c>
      <c r="BJ14" s="148" t="s">
        <v>233</v>
      </c>
      <c r="BK14" s="148" t="s">
        <v>561</v>
      </c>
      <c r="BL14" s="148" t="s">
        <v>650</v>
      </c>
      <c r="BM14" s="148" t="s">
        <v>656</v>
      </c>
      <c r="BN14" s="148" t="s">
        <v>657</v>
      </c>
      <c r="BO14" s="148" t="s">
        <v>658</v>
      </c>
      <c r="BP14" s="148" t="s">
        <v>233</v>
      </c>
      <c r="BQ14" s="148" t="s">
        <v>233</v>
      </c>
      <c r="BR14" s="148" t="s">
        <v>233</v>
      </c>
      <c r="BS14" s="148" t="s">
        <v>541</v>
      </c>
      <c r="BT14" s="148" t="s">
        <v>563</v>
      </c>
      <c r="BU14" s="148" t="s">
        <v>563</v>
      </c>
      <c r="BV14" s="148" t="s">
        <v>661</v>
      </c>
      <c r="BW14" s="148" t="s">
        <v>661</v>
      </c>
      <c r="BX14" s="148" t="s">
        <v>231</v>
      </c>
      <c r="BY14" s="148" t="s">
        <v>231</v>
      </c>
      <c r="BZ14" s="148" t="s">
        <v>231</v>
      </c>
      <c r="CA14" s="148" t="s">
        <v>233</v>
      </c>
      <c r="CB14" s="148" t="s">
        <v>231</v>
      </c>
      <c r="CC14" s="148" t="s">
        <v>233</v>
      </c>
      <c r="CD14" s="148" t="s">
        <v>233</v>
      </c>
      <c r="CE14" s="148" t="s">
        <v>562</v>
      </c>
      <c r="CF14" s="148" t="s">
        <v>233</v>
      </c>
      <c r="CG14" s="99"/>
    </row>
    <row r="15" spans="1:85" x14ac:dyDescent="0.25">
      <c r="A15" s="3" t="str">
        <f>VLOOKUP(C15,Regions!B$3:H$35,7,FALSE)</f>
        <v>Caribbean</v>
      </c>
      <c r="B15" s="119" t="s">
        <v>54</v>
      </c>
      <c r="C15" s="102" t="s">
        <v>53</v>
      </c>
      <c r="D15" s="148" t="s">
        <v>568</v>
      </c>
      <c r="E15" s="148" t="s">
        <v>568</v>
      </c>
      <c r="F15" s="148" t="s">
        <v>568</v>
      </c>
      <c r="G15" s="148" t="s">
        <v>568</v>
      </c>
      <c r="H15" s="148" t="s">
        <v>568</v>
      </c>
      <c r="I15" s="148" t="s">
        <v>568</v>
      </c>
      <c r="J15" s="148" t="s">
        <v>568</v>
      </c>
      <c r="K15" s="148" t="s">
        <v>565</v>
      </c>
      <c r="L15" s="148" t="s">
        <v>565</v>
      </c>
      <c r="M15" s="148" t="s">
        <v>219</v>
      </c>
      <c r="N15" s="148" t="s">
        <v>701</v>
      </c>
      <c r="O15" s="148" t="s">
        <v>701</v>
      </c>
      <c r="P15" s="145" t="s">
        <v>219</v>
      </c>
      <c r="Q15" s="148" t="s">
        <v>562</v>
      </c>
      <c r="R15" s="148" t="s">
        <v>562</v>
      </c>
      <c r="S15" s="148" t="s">
        <v>569</v>
      </c>
      <c r="T15" s="148" t="s">
        <v>569</v>
      </c>
      <c r="U15" s="148" t="s">
        <v>702</v>
      </c>
      <c r="V15" s="148" t="s">
        <v>702</v>
      </c>
      <c r="W15" s="148" t="s">
        <v>564</v>
      </c>
      <c r="X15" s="148" t="s">
        <v>566</v>
      </c>
      <c r="Y15" s="148" t="s">
        <v>566</v>
      </c>
      <c r="Z15" s="148" t="s">
        <v>566</v>
      </c>
      <c r="AA15" s="148" t="s">
        <v>947</v>
      </c>
      <c r="AB15" s="148" t="s">
        <v>233</v>
      </c>
      <c r="AC15" s="148" t="s">
        <v>233</v>
      </c>
      <c r="AD15" s="148" t="s">
        <v>233</v>
      </c>
      <c r="AE15" s="148" t="s">
        <v>547</v>
      </c>
      <c r="AF15" s="148" t="s">
        <v>661</v>
      </c>
      <c r="AG15" s="148" t="s">
        <v>661</v>
      </c>
      <c r="AH15" s="148" t="s">
        <v>547</v>
      </c>
      <c r="AI15" s="148" t="s">
        <v>547</v>
      </c>
      <c r="AJ15" s="148" t="s">
        <v>664</v>
      </c>
      <c r="AK15" s="148" t="s">
        <v>547</v>
      </c>
      <c r="AL15" s="148" t="s">
        <v>540</v>
      </c>
      <c r="AM15" s="148" t="s">
        <v>664</v>
      </c>
      <c r="AN15" s="148" t="s">
        <v>547</v>
      </c>
      <c r="AO15" s="148" t="s">
        <v>664</v>
      </c>
      <c r="AP15" s="148" t="s">
        <v>664</v>
      </c>
      <c r="AQ15" s="100" t="s">
        <v>567</v>
      </c>
      <c r="AR15" s="148" t="s">
        <v>566</v>
      </c>
      <c r="AS15" s="148" t="s">
        <v>950</v>
      </c>
      <c r="AT15" s="148" t="s">
        <v>713</v>
      </c>
      <c r="AU15" s="148" t="s">
        <v>565</v>
      </c>
      <c r="AV15" s="148" t="s">
        <v>565</v>
      </c>
      <c r="AW15" s="148" t="s">
        <v>565</v>
      </c>
      <c r="AX15" s="150" t="s">
        <v>540</v>
      </c>
      <c r="AY15" s="148" t="s">
        <v>564</v>
      </c>
      <c r="AZ15" s="148" t="s">
        <v>564</v>
      </c>
      <c r="BA15" s="148" t="s">
        <v>638</v>
      </c>
      <c r="BB15" s="148" t="s">
        <v>637</v>
      </c>
      <c r="BC15" s="148" t="s">
        <v>219</v>
      </c>
      <c r="BD15" s="148" t="s">
        <v>219</v>
      </c>
      <c r="BE15" s="148" t="s">
        <v>219</v>
      </c>
      <c r="BF15" s="148" t="s">
        <v>219</v>
      </c>
      <c r="BG15" s="148" t="s">
        <v>219</v>
      </c>
      <c r="BH15" s="148" t="s">
        <v>560</v>
      </c>
      <c r="BI15" s="148" t="s">
        <v>641</v>
      </c>
      <c r="BJ15" s="148" t="s">
        <v>233</v>
      </c>
      <c r="BK15" s="148" t="s">
        <v>561</v>
      </c>
      <c r="BL15" s="148" t="s">
        <v>650</v>
      </c>
      <c r="BM15" s="148" t="s">
        <v>656</v>
      </c>
      <c r="BN15" s="148" t="s">
        <v>657</v>
      </c>
      <c r="BO15" s="148" t="s">
        <v>658</v>
      </c>
      <c r="BP15" s="148" t="s">
        <v>233</v>
      </c>
      <c r="BQ15" s="148" t="s">
        <v>233</v>
      </c>
      <c r="BR15" s="148" t="s">
        <v>233</v>
      </c>
      <c r="BS15" s="148" t="s">
        <v>541</v>
      </c>
      <c r="BT15" s="148" t="s">
        <v>563</v>
      </c>
      <c r="BU15" s="148" t="s">
        <v>563</v>
      </c>
      <c r="BV15" s="148" t="s">
        <v>661</v>
      </c>
      <c r="BW15" s="148" t="s">
        <v>661</v>
      </c>
      <c r="BX15" s="148" t="s">
        <v>231</v>
      </c>
      <c r="BY15" s="148" t="s">
        <v>231</v>
      </c>
      <c r="BZ15" s="148" t="s">
        <v>231</v>
      </c>
      <c r="CA15" s="148" t="s">
        <v>233</v>
      </c>
      <c r="CB15" s="148" t="s">
        <v>231</v>
      </c>
      <c r="CC15" s="148" t="s">
        <v>233</v>
      </c>
      <c r="CD15" s="148" t="s">
        <v>233</v>
      </c>
      <c r="CE15" s="148" t="s">
        <v>562</v>
      </c>
      <c r="CF15" s="148" t="s">
        <v>233</v>
      </c>
      <c r="CG15" s="99"/>
    </row>
    <row r="16" spans="1:85" x14ac:dyDescent="0.25">
      <c r="A16" s="3" t="str">
        <f>VLOOKUP(C16,Regions!B$3:H$35,7,FALSE)</f>
        <v>Caribbean</v>
      </c>
      <c r="B16" s="119" t="s">
        <v>56</v>
      </c>
      <c r="C16" s="102" t="s">
        <v>55</v>
      </c>
      <c r="D16" s="148" t="s">
        <v>568</v>
      </c>
      <c r="E16" s="148" t="s">
        <v>568</v>
      </c>
      <c r="F16" s="148" t="s">
        <v>568</v>
      </c>
      <c r="G16" s="148" t="s">
        <v>568</v>
      </c>
      <c r="H16" s="148" t="s">
        <v>568</v>
      </c>
      <c r="I16" s="148" t="s">
        <v>568</v>
      </c>
      <c r="J16" s="148" t="s">
        <v>568</v>
      </c>
      <c r="K16" s="148" t="s">
        <v>565</v>
      </c>
      <c r="L16" s="148" t="s">
        <v>565</v>
      </c>
      <c r="M16" s="148" t="s">
        <v>219</v>
      </c>
      <c r="N16" s="148" t="s">
        <v>701</v>
      </c>
      <c r="O16" s="148" t="s">
        <v>701</v>
      </c>
      <c r="P16" s="145" t="s">
        <v>219</v>
      </c>
      <c r="Q16" s="148" t="s">
        <v>562</v>
      </c>
      <c r="R16" s="148" t="s">
        <v>562</v>
      </c>
      <c r="S16" s="148" t="s">
        <v>569</v>
      </c>
      <c r="T16" s="148" t="s">
        <v>569</v>
      </c>
      <c r="U16" s="148" t="s">
        <v>702</v>
      </c>
      <c r="V16" s="148" t="s">
        <v>702</v>
      </c>
      <c r="W16" s="148" t="s">
        <v>564</v>
      </c>
      <c r="X16" s="148" t="s">
        <v>566</v>
      </c>
      <c r="Y16" s="148" t="s">
        <v>566</v>
      </c>
      <c r="Z16" s="148" t="s">
        <v>566</v>
      </c>
      <c r="AA16" s="148" t="s">
        <v>947</v>
      </c>
      <c r="AB16" s="148" t="s">
        <v>233</v>
      </c>
      <c r="AC16" s="148" t="s">
        <v>233</v>
      </c>
      <c r="AD16" s="148" t="s">
        <v>233</v>
      </c>
      <c r="AE16" s="148" t="s">
        <v>547</v>
      </c>
      <c r="AF16" s="148" t="s">
        <v>661</v>
      </c>
      <c r="AG16" s="148" t="s">
        <v>661</v>
      </c>
      <c r="AH16" s="148" t="s">
        <v>547</v>
      </c>
      <c r="AI16" s="148" t="s">
        <v>547</v>
      </c>
      <c r="AJ16" s="148" t="s">
        <v>664</v>
      </c>
      <c r="AK16" s="148" t="s">
        <v>547</v>
      </c>
      <c r="AL16" s="148" t="s">
        <v>540</v>
      </c>
      <c r="AM16" s="148" t="s">
        <v>664</v>
      </c>
      <c r="AN16" s="148" t="s">
        <v>547</v>
      </c>
      <c r="AO16" s="148" t="s">
        <v>664</v>
      </c>
      <c r="AP16" s="148" t="s">
        <v>664</v>
      </c>
      <c r="AQ16" s="100" t="s">
        <v>567</v>
      </c>
      <c r="AR16" s="148" t="s">
        <v>566</v>
      </c>
      <c r="AS16" s="148" t="s">
        <v>950</v>
      </c>
      <c r="AT16" s="148" t="s">
        <v>713</v>
      </c>
      <c r="AU16" s="148" t="s">
        <v>565</v>
      </c>
      <c r="AV16" s="148" t="s">
        <v>565</v>
      </c>
      <c r="AW16" s="148" t="s">
        <v>565</v>
      </c>
      <c r="AX16" s="150" t="s">
        <v>540</v>
      </c>
      <c r="AY16" s="148" t="s">
        <v>564</v>
      </c>
      <c r="AZ16" s="148" t="s">
        <v>564</v>
      </c>
      <c r="BA16" s="148" t="s">
        <v>638</v>
      </c>
      <c r="BB16" s="148" t="s">
        <v>637</v>
      </c>
      <c r="BC16" s="148" t="s">
        <v>219</v>
      </c>
      <c r="BD16" s="148" t="s">
        <v>219</v>
      </c>
      <c r="BE16" s="148" t="s">
        <v>219</v>
      </c>
      <c r="BF16" s="148" t="s">
        <v>219</v>
      </c>
      <c r="BG16" s="148" t="s">
        <v>219</v>
      </c>
      <c r="BH16" s="148" t="s">
        <v>560</v>
      </c>
      <c r="BI16" s="148" t="s">
        <v>641</v>
      </c>
      <c r="BJ16" s="148" t="s">
        <v>233</v>
      </c>
      <c r="BK16" s="148" t="s">
        <v>561</v>
      </c>
      <c r="BL16" s="148" t="s">
        <v>650</v>
      </c>
      <c r="BM16" s="148" t="s">
        <v>656</v>
      </c>
      <c r="BN16" s="148" t="s">
        <v>657</v>
      </c>
      <c r="BO16" s="148" t="s">
        <v>658</v>
      </c>
      <c r="BP16" s="148" t="s">
        <v>233</v>
      </c>
      <c r="BQ16" s="148" t="s">
        <v>233</v>
      </c>
      <c r="BR16" s="148" t="s">
        <v>233</v>
      </c>
      <c r="BS16" s="148" t="s">
        <v>541</v>
      </c>
      <c r="BT16" s="148" t="s">
        <v>563</v>
      </c>
      <c r="BU16" s="148" t="s">
        <v>563</v>
      </c>
      <c r="BV16" s="148" t="s">
        <v>661</v>
      </c>
      <c r="BW16" s="148" t="s">
        <v>661</v>
      </c>
      <c r="BX16" s="148" t="s">
        <v>233</v>
      </c>
      <c r="BY16" s="148" t="s">
        <v>231</v>
      </c>
      <c r="BZ16" s="148" t="s">
        <v>231</v>
      </c>
      <c r="CA16" s="148" t="s">
        <v>233</v>
      </c>
      <c r="CB16" s="148" t="s">
        <v>231</v>
      </c>
      <c r="CC16" s="148" t="s">
        <v>233</v>
      </c>
      <c r="CD16" s="148" t="s">
        <v>233</v>
      </c>
      <c r="CE16" s="148" t="s">
        <v>562</v>
      </c>
      <c r="CF16" s="148" t="s">
        <v>233</v>
      </c>
      <c r="CG16" s="99"/>
    </row>
    <row r="17" spans="1:85" x14ac:dyDescent="0.25">
      <c r="A17" s="3" t="str">
        <f>VLOOKUP(C17,Regions!B$3:H$35,7,FALSE)</f>
        <v>Caribbean</v>
      </c>
      <c r="B17" s="119" t="s">
        <v>60</v>
      </c>
      <c r="C17" s="102" t="s">
        <v>59</v>
      </c>
      <c r="D17" s="148" t="s">
        <v>568</v>
      </c>
      <c r="E17" s="148" t="s">
        <v>568</v>
      </c>
      <c r="F17" s="148" t="s">
        <v>568</v>
      </c>
      <c r="G17" s="148" t="s">
        <v>568</v>
      </c>
      <c r="H17" s="148" t="s">
        <v>568</v>
      </c>
      <c r="I17" s="148" t="s">
        <v>568</v>
      </c>
      <c r="J17" s="148" t="s">
        <v>568</v>
      </c>
      <c r="K17" s="148" t="s">
        <v>565</v>
      </c>
      <c r="L17" s="148" t="s">
        <v>565</v>
      </c>
      <c r="M17" s="148" t="s">
        <v>219</v>
      </c>
      <c r="N17" s="148" t="s">
        <v>701</v>
      </c>
      <c r="O17" s="148" t="s">
        <v>701</v>
      </c>
      <c r="P17" s="145" t="s">
        <v>219</v>
      </c>
      <c r="Q17" s="148" t="s">
        <v>562</v>
      </c>
      <c r="R17" s="148" t="s">
        <v>562</v>
      </c>
      <c r="S17" s="148" t="s">
        <v>569</v>
      </c>
      <c r="T17" s="148" t="s">
        <v>569</v>
      </c>
      <c r="U17" s="148" t="s">
        <v>702</v>
      </c>
      <c r="V17" s="148" t="s">
        <v>702</v>
      </c>
      <c r="W17" s="148" t="s">
        <v>564</v>
      </c>
      <c r="X17" s="148" t="s">
        <v>566</v>
      </c>
      <c r="Y17" s="148" t="s">
        <v>566</v>
      </c>
      <c r="Z17" s="148" t="s">
        <v>566</v>
      </c>
      <c r="AA17" s="148" t="s">
        <v>947</v>
      </c>
      <c r="AB17" s="148" t="s">
        <v>233</v>
      </c>
      <c r="AC17" s="148" t="s">
        <v>233</v>
      </c>
      <c r="AD17" s="148" t="s">
        <v>233</v>
      </c>
      <c r="AE17" s="148" t="s">
        <v>547</v>
      </c>
      <c r="AF17" s="148" t="s">
        <v>661</v>
      </c>
      <c r="AG17" s="148" t="s">
        <v>661</v>
      </c>
      <c r="AH17" s="148" t="s">
        <v>547</v>
      </c>
      <c r="AI17" s="148" t="s">
        <v>547</v>
      </c>
      <c r="AJ17" s="148" t="s">
        <v>664</v>
      </c>
      <c r="AK17" s="148" t="s">
        <v>547</v>
      </c>
      <c r="AL17" s="148" t="s">
        <v>547</v>
      </c>
      <c r="AM17" s="148" t="s">
        <v>664</v>
      </c>
      <c r="AN17" s="148" t="s">
        <v>547</v>
      </c>
      <c r="AO17" s="148" t="s">
        <v>664</v>
      </c>
      <c r="AP17" s="148" t="s">
        <v>664</v>
      </c>
      <c r="AQ17" s="100" t="s">
        <v>567</v>
      </c>
      <c r="AR17" s="148" t="s">
        <v>566</v>
      </c>
      <c r="AS17" s="148" t="s">
        <v>950</v>
      </c>
      <c r="AT17" s="148" t="s">
        <v>713</v>
      </c>
      <c r="AU17" s="148" t="s">
        <v>565</v>
      </c>
      <c r="AV17" s="148" t="s">
        <v>565</v>
      </c>
      <c r="AW17" s="148" t="s">
        <v>565</v>
      </c>
      <c r="AX17" s="150" t="s">
        <v>540</v>
      </c>
      <c r="AY17" s="148" t="s">
        <v>564</v>
      </c>
      <c r="AZ17" s="148" t="s">
        <v>564</v>
      </c>
      <c r="BA17" s="148" t="s">
        <v>638</v>
      </c>
      <c r="BB17" s="148" t="s">
        <v>637</v>
      </c>
      <c r="BC17" s="148" t="s">
        <v>219</v>
      </c>
      <c r="BD17" s="148" t="s">
        <v>219</v>
      </c>
      <c r="BE17" s="148" t="s">
        <v>219</v>
      </c>
      <c r="BF17" s="148" t="s">
        <v>219</v>
      </c>
      <c r="BG17" s="148" t="s">
        <v>219</v>
      </c>
      <c r="BH17" s="148" t="s">
        <v>560</v>
      </c>
      <c r="BI17" s="148" t="s">
        <v>641</v>
      </c>
      <c r="BJ17" s="148" t="s">
        <v>233</v>
      </c>
      <c r="BK17" s="148" t="s">
        <v>561</v>
      </c>
      <c r="BL17" s="148" t="s">
        <v>650</v>
      </c>
      <c r="BM17" s="148" t="s">
        <v>656</v>
      </c>
      <c r="BN17" s="148" t="s">
        <v>657</v>
      </c>
      <c r="BO17" s="148" t="s">
        <v>658</v>
      </c>
      <c r="BP17" s="148" t="s">
        <v>233</v>
      </c>
      <c r="BQ17" s="148" t="s">
        <v>233</v>
      </c>
      <c r="BR17" s="148" t="s">
        <v>233</v>
      </c>
      <c r="BS17" s="148" t="s">
        <v>541</v>
      </c>
      <c r="BT17" s="148" t="s">
        <v>563</v>
      </c>
      <c r="BU17" s="148" t="s">
        <v>563</v>
      </c>
      <c r="BV17" s="148" t="s">
        <v>661</v>
      </c>
      <c r="BW17" s="148" t="s">
        <v>661</v>
      </c>
      <c r="BX17" s="148" t="s">
        <v>231</v>
      </c>
      <c r="BY17" s="148" t="s">
        <v>231</v>
      </c>
      <c r="BZ17" s="148" t="s">
        <v>231</v>
      </c>
      <c r="CA17" s="148" t="s">
        <v>233</v>
      </c>
      <c r="CB17" s="148" t="s">
        <v>231</v>
      </c>
      <c r="CC17" s="148" t="s">
        <v>233</v>
      </c>
      <c r="CD17" s="148" t="s">
        <v>233</v>
      </c>
      <c r="CE17" s="148" t="s">
        <v>562</v>
      </c>
      <c r="CF17" s="148" t="s">
        <v>233</v>
      </c>
      <c r="CG17" s="99"/>
    </row>
    <row r="18" spans="1:85" x14ac:dyDescent="0.25">
      <c r="A18" s="3" t="str">
        <f>VLOOKUP(C18,Regions!B$3:H$35,7,FALSE)</f>
        <v>Central America</v>
      </c>
      <c r="B18" s="119" t="s">
        <v>9</v>
      </c>
      <c r="C18" s="102" t="s">
        <v>8</v>
      </c>
      <c r="D18" s="148" t="s">
        <v>568</v>
      </c>
      <c r="E18" s="148" t="s">
        <v>568</v>
      </c>
      <c r="F18" s="148" t="s">
        <v>568</v>
      </c>
      <c r="G18" s="148" t="s">
        <v>568</v>
      </c>
      <c r="H18" s="148" t="s">
        <v>568</v>
      </c>
      <c r="I18" s="148" t="s">
        <v>568</v>
      </c>
      <c r="J18" s="148" t="s">
        <v>568</v>
      </c>
      <c r="K18" s="148" t="s">
        <v>565</v>
      </c>
      <c r="L18" s="148" t="s">
        <v>565</v>
      </c>
      <c r="M18" s="148" t="s">
        <v>219</v>
      </c>
      <c r="N18" s="148" t="s">
        <v>701</v>
      </c>
      <c r="O18" s="148" t="s">
        <v>701</v>
      </c>
      <c r="P18" s="145" t="s">
        <v>219</v>
      </c>
      <c r="Q18" s="148" t="s">
        <v>562</v>
      </c>
      <c r="R18" s="148" t="s">
        <v>562</v>
      </c>
      <c r="S18" s="148" t="s">
        <v>569</v>
      </c>
      <c r="T18" s="148" t="s">
        <v>569</v>
      </c>
      <c r="U18" s="148" t="s">
        <v>702</v>
      </c>
      <c r="V18" s="148" t="s">
        <v>702</v>
      </c>
      <c r="W18" s="148" t="s">
        <v>564</v>
      </c>
      <c r="X18" s="148" t="s">
        <v>566</v>
      </c>
      <c r="Y18" s="148" t="s">
        <v>566</v>
      </c>
      <c r="Z18" s="148" t="s">
        <v>566</v>
      </c>
      <c r="AA18" s="148" t="s">
        <v>947</v>
      </c>
      <c r="AB18" s="148" t="s">
        <v>233</v>
      </c>
      <c r="AC18" s="148" t="s">
        <v>233</v>
      </c>
      <c r="AD18" s="148" t="s">
        <v>233</v>
      </c>
      <c r="AE18" s="148" t="s">
        <v>547</v>
      </c>
      <c r="AF18" s="148" t="s">
        <v>661</v>
      </c>
      <c r="AG18" s="148" t="s">
        <v>661</v>
      </c>
      <c r="AH18" s="148" t="s">
        <v>547</v>
      </c>
      <c r="AI18" s="148" t="s">
        <v>547</v>
      </c>
      <c r="AJ18" s="148" t="s">
        <v>664</v>
      </c>
      <c r="AK18" s="148" t="s">
        <v>547</v>
      </c>
      <c r="AL18" s="148" t="s">
        <v>559</v>
      </c>
      <c r="AM18" s="148" t="s">
        <v>664</v>
      </c>
      <c r="AN18" s="148" t="s">
        <v>547</v>
      </c>
      <c r="AO18" s="148" t="s">
        <v>664</v>
      </c>
      <c r="AP18" s="148" t="s">
        <v>664</v>
      </c>
      <c r="AQ18" s="100" t="s">
        <v>567</v>
      </c>
      <c r="AR18" s="148" t="s">
        <v>566</v>
      </c>
      <c r="AS18" s="148" t="s">
        <v>950</v>
      </c>
      <c r="AT18" s="148" t="s">
        <v>713</v>
      </c>
      <c r="AU18" s="148" t="s">
        <v>565</v>
      </c>
      <c r="AV18" s="148" t="s">
        <v>565</v>
      </c>
      <c r="AW18" s="148" t="s">
        <v>565</v>
      </c>
      <c r="AX18" s="150" t="s">
        <v>540</v>
      </c>
      <c r="AY18" s="148" t="s">
        <v>564</v>
      </c>
      <c r="AZ18" s="148" t="s">
        <v>564</v>
      </c>
      <c r="BA18" s="148" t="s">
        <v>638</v>
      </c>
      <c r="BB18" s="148" t="s">
        <v>637</v>
      </c>
      <c r="BC18" s="148" t="s">
        <v>219</v>
      </c>
      <c r="BD18" s="148" t="s">
        <v>219</v>
      </c>
      <c r="BE18" s="148" t="s">
        <v>219</v>
      </c>
      <c r="BF18" s="148" t="s">
        <v>219</v>
      </c>
      <c r="BG18" s="148" t="s">
        <v>219</v>
      </c>
      <c r="BH18" s="148" t="s">
        <v>560</v>
      </c>
      <c r="BI18" s="148" t="s">
        <v>641</v>
      </c>
      <c r="BJ18" s="148" t="s">
        <v>233</v>
      </c>
      <c r="BK18" s="148" t="s">
        <v>561</v>
      </c>
      <c r="BL18" s="148" t="s">
        <v>650</v>
      </c>
      <c r="BM18" s="148" t="s">
        <v>656</v>
      </c>
      <c r="BN18" s="148" t="s">
        <v>657</v>
      </c>
      <c r="BO18" s="148" t="s">
        <v>658</v>
      </c>
      <c r="BP18" s="148" t="s">
        <v>233</v>
      </c>
      <c r="BQ18" s="148" t="s">
        <v>233</v>
      </c>
      <c r="BR18" s="148" t="s">
        <v>233</v>
      </c>
      <c r="BS18" s="148" t="s">
        <v>541</v>
      </c>
      <c r="BT18" s="148" t="s">
        <v>563</v>
      </c>
      <c r="BU18" s="148" t="s">
        <v>563</v>
      </c>
      <c r="BV18" s="148" t="s">
        <v>661</v>
      </c>
      <c r="BW18" s="148" t="s">
        <v>661</v>
      </c>
      <c r="BX18" s="148" t="s">
        <v>231</v>
      </c>
      <c r="BY18" s="148" t="s">
        <v>231</v>
      </c>
      <c r="BZ18" s="148" t="s">
        <v>661</v>
      </c>
      <c r="CA18" s="148" t="s">
        <v>233</v>
      </c>
      <c r="CB18" s="148" t="s">
        <v>231</v>
      </c>
      <c r="CC18" s="148" t="s">
        <v>233</v>
      </c>
      <c r="CD18" s="148" t="s">
        <v>233</v>
      </c>
      <c r="CE18" s="148" t="s">
        <v>562</v>
      </c>
      <c r="CF18" s="148" t="s">
        <v>233</v>
      </c>
      <c r="CG18" s="99"/>
    </row>
    <row r="19" spans="1:85" x14ac:dyDescent="0.25">
      <c r="A19" s="3" t="str">
        <f>VLOOKUP(C19,Regions!B$3:H$35,7,FALSE)</f>
        <v>Central America</v>
      </c>
      <c r="B19" s="119" t="s">
        <v>18</v>
      </c>
      <c r="C19" s="102" t="s">
        <v>17</v>
      </c>
      <c r="D19" s="148" t="s">
        <v>568</v>
      </c>
      <c r="E19" s="148" t="s">
        <v>568</v>
      </c>
      <c r="F19" s="148" t="s">
        <v>568</v>
      </c>
      <c r="G19" s="148" t="s">
        <v>568</v>
      </c>
      <c r="H19" s="148" t="s">
        <v>568</v>
      </c>
      <c r="I19" s="148" t="s">
        <v>568</v>
      </c>
      <c r="J19" s="148" t="s">
        <v>568</v>
      </c>
      <c r="K19" s="148" t="s">
        <v>565</v>
      </c>
      <c r="L19" s="148" t="s">
        <v>565</v>
      </c>
      <c r="M19" s="148" t="s">
        <v>219</v>
      </c>
      <c r="N19" s="148" t="s">
        <v>701</v>
      </c>
      <c r="O19" s="148" t="s">
        <v>701</v>
      </c>
      <c r="P19" s="145" t="s">
        <v>219</v>
      </c>
      <c r="Q19" s="148" t="s">
        <v>562</v>
      </c>
      <c r="R19" s="148" t="s">
        <v>562</v>
      </c>
      <c r="S19" s="148" t="s">
        <v>569</v>
      </c>
      <c r="T19" s="148" t="s">
        <v>569</v>
      </c>
      <c r="U19" s="148" t="s">
        <v>702</v>
      </c>
      <c r="V19" s="148" t="s">
        <v>702</v>
      </c>
      <c r="W19" s="148" t="s">
        <v>564</v>
      </c>
      <c r="X19" s="148" t="s">
        <v>566</v>
      </c>
      <c r="Y19" s="148" t="s">
        <v>566</v>
      </c>
      <c r="Z19" s="148" t="s">
        <v>566</v>
      </c>
      <c r="AA19" s="148" t="s">
        <v>233</v>
      </c>
      <c r="AB19" s="148" t="s">
        <v>233</v>
      </c>
      <c r="AC19" s="148" t="s">
        <v>233</v>
      </c>
      <c r="AD19" s="148" t="s">
        <v>233</v>
      </c>
      <c r="AE19" s="148" t="s">
        <v>547</v>
      </c>
      <c r="AF19" s="148" t="s">
        <v>661</v>
      </c>
      <c r="AG19" s="148" t="s">
        <v>661</v>
      </c>
      <c r="AH19" s="148" t="s">
        <v>547</v>
      </c>
      <c r="AI19" s="148" t="s">
        <v>547</v>
      </c>
      <c r="AJ19" s="148" t="s">
        <v>664</v>
      </c>
      <c r="AK19" s="148" t="s">
        <v>547</v>
      </c>
      <c r="AL19" s="148" t="s">
        <v>559</v>
      </c>
      <c r="AM19" s="148" t="s">
        <v>664</v>
      </c>
      <c r="AN19" s="148" t="s">
        <v>547</v>
      </c>
      <c r="AO19" s="148" t="s">
        <v>664</v>
      </c>
      <c r="AP19" s="148" t="s">
        <v>664</v>
      </c>
      <c r="AQ19" s="100" t="s">
        <v>567</v>
      </c>
      <c r="AR19" s="148" t="s">
        <v>566</v>
      </c>
      <c r="AS19" s="148" t="s">
        <v>233</v>
      </c>
      <c r="AT19" s="148" t="s">
        <v>713</v>
      </c>
      <c r="AU19" s="148" t="s">
        <v>565</v>
      </c>
      <c r="AV19" s="148" t="s">
        <v>565</v>
      </c>
      <c r="AW19" s="148" t="s">
        <v>565</v>
      </c>
      <c r="AX19" s="150" t="s">
        <v>540</v>
      </c>
      <c r="AY19" s="148" t="s">
        <v>564</v>
      </c>
      <c r="AZ19" s="148" t="s">
        <v>564</v>
      </c>
      <c r="BA19" s="148" t="s">
        <v>638</v>
      </c>
      <c r="BB19" s="148" t="s">
        <v>637</v>
      </c>
      <c r="BC19" s="148" t="s">
        <v>219</v>
      </c>
      <c r="BD19" s="148" t="s">
        <v>219</v>
      </c>
      <c r="BE19" s="148" t="s">
        <v>219</v>
      </c>
      <c r="BF19" s="148" t="s">
        <v>219</v>
      </c>
      <c r="BG19" s="148" t="s">
        <v>219</v>
      </c>
      <c r="BH19" s="148" t="s">
        <v>560</v>
      </c>
      <c r="BI19" s="148" t="s">
        <v>641</v>
      </c>
      <c r="BJ19" s="148" t="s">
        <v>233</v>
      </c>
      <c r="BK19" s="148" t="s">
        <v>561</v>
      </c>
      <c r="BL19" s="148" t="s">
        <v>650</v>
      </c>
      <c r="BM19" s="148" t="s">
        <v>656</v>
      </c>
      <c r="BN19" s="148" t="s">
        <v>657</v>
      </c>
      <c r="BO19" s="148" t="s">
        <v>658</v>
      </c>
      <c r="BP19" s="148" t="s">
        <v>233</v>
      </c>
      <c r="BQ19" s="148" t="s">
        <v>233</v>
      </c>
      <c r="BR19" s="148" t="s">
        <v>233</v>
      </c>
      <c r="BS19" s="148" t="s">
        <v>541</v>
      </c>
      <c r="BT19" s="148" t="s">
        <v>563</v>
      </c>
      <c r="BU19" s="148" t="s">
        <v>563</v>
      </c>
      <c r="BV19" s="148" t="s">
        <v>661</v>
      </c>
      <c r="BW19" s="148" t="s">
        <v>661</v>
      </c>
      <c r="BX19" s="148" t="s">
        <v>231</v>
      </c>
      <c r="BY19" s="148" t="s">
        <v>231</v>
      </c>
      <c r="BZ19" s="148" t="s">
        <v>231</v>
      </c>
      <c r="CA19" s="148" t="s">
        <v>233</v>
      </c>
      <c r="CB19" s="148" t="s">
        <v>231</v>
      </c>
      <c r="CC19" s="148" t="s">
        <v>233</v>
      </c>
      <c r="CD19" s="148" t="s">
        <v>233</v>
      </c>
      <c r="CE19" s="148" t="s">
        <v>562</v>
      </c>
      <c r="CF19" s="148" t="s">
        <v>233</v>
      </c>
      <c r="CG19" s="99"/>
    </row>
    <row r="20" spans="1:85" x14ac:dyDescent="0.25">
      <c r="A20" s="3" t="str">
        <f>VLOOKUP(C20,Regions!B$3:H$35,7,FALSE)</f>
        <v>Central America</v>
      </c>
      <c r="B20" s="119" t="s">
        <v>28</v>
      </c>
      <c r="C20" s="102" t="s">
        <v>27</v>
      </c>
      <c r="D20" s="148" t="s">
        <v>568</v>
      </c>
      <c r="E20" s="148" t="s">
        <v>568</v>
      </c>
      <c r="F20" s="148" t="s">
        <v>568</v>
      </c>
      <c r="G20" s="148" t="s">
        <v>568</v>
      </c>
      <c r="H20" s="148" t="s">
        <v>568</v>
      </c>
      <c r="I20" s="148" t="s">
        <v>568</v>
      </c>
      <c r="J20" s="148" t="s">
        <v>568</v>
      </c>
      <c r="K20" s="148" t="s">
        <v>565</v>
      </c>
      <c r="L20" s="148" t="s">
        <v>565</v>
      </c>
      <c r="M20" s="148" t="s">
        <v>219</v>
      </c>
      <c r="N20" s="148" t="s">
        <v>701</v>
      </c>
      <c r="O20" s="148" t="s">
        <v>701</v>
      </c>
      <c r="P20" s="145" t="s">
        <v>219</v>
      </c>
      <c r="Q20" s="148" t="s">
        <v>562</v>
      </c>
      <c r="R20" s="148" t="s">
        <v>562</v>
      </c>
      <c r="S20" s="148" t="s">
        <v>569</v>
      </c>
      <c r="T20" s="148" t="s">
        <v>569</v>
      </c>
      <c r="U20" s="148" t="s">
        <v>702</v>
      </c>
      <c r="V20" s="148" t="s">
        <v>702</v>
      </c>
      <c r="W20" s="148" t="s">
        <v>564</v>
      </c>
      <c r="X20" s="148" t="s">
        <v>566</v>
      </c>
      <c r="Y20" s="148" t="s">
        <v>566</v>
      </c>
      <c r="Z20" s="148" t="s">
        <v>566</v>
      </c>
      <c r="AA20" s="148" t="s">
        <v>233</v>
      </c>
      <c r="AB20" s="148" t="s">
        <v>233</v>
      </c>
      <c r="AC20" s="148" t="s">
        <v>233</v>
      </c>
      <c r="AD20" s="148" t="s">
        <v>233</v>
      </c>
      <c r="AE20" s="148" t="s">
        <v>547</v>
      </c>
      <c r="AF20" s="148" t="s">
        <v>661</v>
      </c>
      <c r="AG20" s="148" t="s">
        <v>661</v>
      </c>
      <c r="AH20" s="148" t="s">
        <v>547</v>
      </c>
      <c r="AI20" s="148" t="s">
        <v>547</v>
      </c>
      <c r="AJ20" s="148" t="s">
        <v>664</v>
      </c>
      <c r="AK20" s="148" t="s">
        <v>547</v>
      </c>
      <c r="AL20" s="148" t="s">
        <v>559</v>
      </c>
      <c r="AM20" s="148" t="s">
        <v>664</v>
      </c>
      <c r="AN20" s="148" t="s">
        <v>547</v>
      </c>
      <c r="AO20" s="148" t="s">
        <v>664</v>
      </c>
      <c r="AP20" s="148" t="s">
        <v>664</v>
      </c>
      <c r="AQ20" s="100" t="s">
        <v>567</v>
      </c>
      <c r="AR20" s="148" t="s">
        <v>566</v>
      </c>
      <c r="AS20" s="148" t="s">
        <v>233</v>
      </c>
      <c r="AT20" s="148" t="s">
        <v>713</v>
      </c>
      <c r="AU20" s="148" t="s">
        <v>565</v>
      </c>
      <c r="AV20" s="148" t="s">
        <v>565</v>
      </c>
      <c r="AW20" s="148" t="s">
        <v>565</v>
      </c>
      <c r="AX20" s="150" t="s">
        <v>542</v>
      </c>
      <c r="AY20" s="148" t="s">
        <v>564</v>
      </c>
      <c r="AZ20" s="148" t="s">
        <v>564</v>
      </c>
      <c r="BA20" s="148" t="s">
        <v>638</v>
      </c>
      <c r="BB20" s="148" t="s">
        <v>637</v>
      </c>
      <c r="BC20" s="148" t="s">
        <v>219</v>
      </c>
      <c r="BD20" s="148" t="s">
        <v>219</v>
      </c>
      <c r="BE20" s="148" t="s">
        <v>219</v>
      </c>
      <c r="BF20" s="148" t="s">
        <v>219</v>
      </c>
      <c r="BG20" s="148" t="s">
        <v>219</v>
      </c>
      <c r="BH20" s="148" t="s">
        <v>560</v>
      </c>
      <c r="BI20" s="148" t="s">
        <v>641</v>
      </c>
      <c r="BJ20" s="148" t="s">
        <v>233</v>
      </c>
      <c r="BK20" s="148" t="s">
        <v>561</v>
      </c>
      <c r="BL20" s="148" t="s">
        <v>650</v>
      </c>
      <c r="BM20" s="148" t="s">
        <v>656</v>
      </c>
      <c r="BN20" s="148" t="s">
        <v>657</v>
      </c>
      <c r="BO20" s="148" t="s">
        <v>658</v>
      </c>
      <c r="BP20" s="148" t="s">
        <v>233</v>
      </c>
      <c r="BQ20" s="148" t="s">
        <v>233</v>
      </c>
      <c r="BR20" s="148" t="s">
        <v>233</v>
      </c>
      <c r="BS20" s="148" t="s">
        <v>541</v>
      </c>
      <c r="BT20" s="148" t="s">
        <v>563</v>
      </c>
      <c r="BU20" s="148" t="s">
        <v>563</v>
      </c>
      <c r="BV20" s="148" t="s">
        <v>661</v>
      </c>
      <c r="BW20" s="148" t="s">
        <v>661</v>
      </c>
      <c r="BX20" s="148" t="s">
        <v>231</v>
      </c>
      <c r="BY20" s="148" t="s">
        <v>231</v>
      </c>
      <c r="BZ20" s="148" t="s">
        <v>231</v>
      </c>
      <c r="CA20" s="148" t="s">
        <v>233</v>
      </c>
      <c r="CB20" s="148" t="s">
        <v>231</v>
      </c>
      <c r="CC20" s="148" t="s">
        <v>233</v>
      </c>
      <c r="CD20" s="148" t="s">
        <v>233</v>
      </c>
      <c r="CE20" s="148" t="s">
        <v>562</v>
      </c>
      <c r="CF20" s="148" t="s">
        <v>233</v>
      </c>
      <c r="CG20" s="99"/>
    </row>
    <row r="21" spans="1:85" x14ac:dyDescent="0.25">
      <c r="A21" s="3" t="str">
        <f>VLOOKUP(C21,Regions!B$3:H$35,7,FALSE)</f>
        <v>Central America</v>
      </c>
      <c r="B21" s="119" t="s">
        <v>32</v>
      </c>
      <c r="C21" s="102" t="s">
        <v>31</v>
      </c>
      <c r="D21" s="148" t="s">
        <v>568</v>
      </c>
      <c r="E21" s="148" t="s">
        <v>568</v>
      </c>
      <c r="F21" s="148" t="s">
        <v>568</v>
      </c>
      <c r="G21" s="148" t="s">
        <v>568</v>
      </c>
      <c r="H21" s="148" t="s">
        <v>568</v>
      </c>
      <c r="I21" s="148" t="s">
        <v>568</v>
      </c>
      <c r="J21" s="148" t="s">
        <v>568</v>
      </c>
      <c r="K21" s="148" t="s">
        <v>565</v>
      </c>
      <c r="L21" s="148" t="s">
        <v>565</v>
      </c>
      <c r="M21" s="148" t="s">
        <v>219</v>
      </c>
      <c r="N21" s="148" t="s">
        <v>701</v>
      </c>
      <c r="O21" s="148" t="s">
        <v>701</v>
      </c>
      <c r="P21" s="145" t="s">
        <v>219</v>
      </c>
      <c r="Q21" s="148" t="s">
        <v>562</v>
      </c>
      <c r="R21" s="148" t="s">
        <v>562</v>
      </c>
      <c r="S21" s="148" t="s">
        <v>569</v>
      </c>
      <c r="T21" s="148" t="s">
        <v>569</v>
      </c>
      <c r="U21" s="148" t="s">
        <v>702</v>
      </c>
      <c r="V21" s="148" t="s">
        <v>702</v>
      </c>
      <c r="W21" s="148" t="s">
        <v>564</v>
      </c>
      <c r="X21" s="148" t="s">
        <v>566</v>
      </c>
      <c r="Y21" s="148" t="s">
        <v>566</v>
      </c>
      <c r="Z21" s="148" t="s">
        <v>566</v>
      </c>
      <c r="AA21" s="148" t="s">
        <v>233</v>
      </c>
      <c r="AB21" s="148" t="s">
        <v>233</v>
      </c>
      <c r="AC21" s="148" t="s">
        <v>233</v>
      </c>
      <c r="AD21" s="148" t="s">
        <v>233</v>
      </c>
      <c r="AE21" s="148" t="s">
        <v>547</v>
      </c>
      <c r="AF21" s="148" t="s">
        <v>661</v>
      </c>
      <c r="AG21" s="148" t="s">
        <v>661</v>
      </c>
      <c r="AH21" s="148" t="s">
        <v>547</v>
      </c>
      <c r="AI21" s="148" t="s">
        <v>547</v>
      </c>
      <c r="AJ21" s="148" t="s">
        <v>664</v>
      </c>
      <c r="AK21" s="148" t="s">
        <v>547</v>
      </c>
      <c r="AL21" s="148" t="s">
        <v>559</v>
      </c>
      <c r="AM21" s="148" t="s">
        <v>664</v>
      </c>
      <c r="AN21" s="148" t="s">
        <v>547</v>
      </c>
      <c r="AO21" s="148" t="s">
        <v>664</v>
      </c>
      <c r="AP21" s="148" t="s">
        <v>664</v>
      </c>
      <c r="AQ21" s="100" t="s">
        <v>567</v>
      </c>
      <c r="AR21" s="148" t="s">
        <v>566</v>
      </c>
      <c r="AS21" s="148" t="s">
        <v>233</v>
      </c>
      <c r="AT21" s="148" t="s">
        <v>713</v>
      </c>
      <c r="AU21" s="148" t="s">
        <v>565</v>
      </c>
      <c r="AV21" s="148" t="s">
        <v>565</v>
      </c>
      <c r="AW21" s="148" t="s">
        <v>565</v>
      </c>
      <c r="AX21" s="150" t="s">
        <v>542</v>
      </c>
      <c r="AY21" s="148" t="s">
        <v>564</v>
      </c>
      <c r="AZ21" s="148" t="s">
        <v>564</v>
      </c>
      <c r="BA21" s="148" t="s">
        <v>638</v>
      </c>
      <c r="BB21" s="148" t="s">
        <v>637</v>
      </c>
      <c r="BC21" s="148" t="s">
        <v>219</v>
      </c>
      <c r="BD21" s="148" t="s">
        <v>219</v>
      </c>
      <c r="BE21" s="148" t="s">
        <v>219</v>
      </c>
      <c r="BF21" s="148" t="s">
        <v>219</v>
      </c>
      <c r="BG21" s="148" t="s">
        <v>219</v>
      </c>
      <c r="BH21" s="148" t="s">
        <v>560</v>
      </c>
      <c r="BI21" s="148" t="s">
        <v>641</v>
      </c>
      <c r="BJ21" s="148" t="s">
        <v>233</v>
      </c>
      <c r="BK21" s="148" t="s">
        <v>561</v>
      </c>
      <c r="BL21" s="148" t="s">
        <v>650</v>
      </c>
      <c r="BM21" s="148" t="s">
        <v>656</v>
      </c>
      <c r="BN21" s="148" t="s">
        <v>657</v>
      </c>
      <c r="BO21" s="148" t="s">
        <v>658</v>
      </c>
      <c r="BP21" s="148" t="s">
        <v>233</v>
      </c>
      <c r="BQ21" s="148" t="s">
        <v>233</v>
      </c>
      <c r="BR21" s="148" t="s">
        <v>233</v>
      </c>
      <c r="BS21" s="148" t="s">
        <v>541</v>
      </c>
      <c r="BT21" s="148" t="s">
        <v>563</v>
      </c>
      <c r="BU21" s="148" t="s">
        <v>563</v>
      </c>
      <c r="BV21" s="148" t="s">
        <v>661</v>
      </c>
      <c r="BW21" s="148" t="s">
        <v>661</v>
      </c>
      <c r="BX21" s="148" t="s">
        <v>231</v>
      </c>
      <c r="BY21" s="148" t="s">
        <v>231</v>
      </c>
      <c r="BZ21" s="148" t="s">
        <v>231</v>
      </c>
      <c r="CA21" s="148" t="s">
        <v>233</v>
      </c>
      <c r="CB21" s="148" t="s">
        <v>231</v>
      </c>
      <c r="CC21" s="148" t="s">
        <v>233</v>
      </c>
      <c r="CD21" s="148" t="s">
        <v>233</v>
      </c>
      <c r="CE21" s="148" t="s">
        <v>562</v>
      </c>
      <c r="CF21" s="148" t="s">
        <v>233</v>
      </c>
      <c r="CG21" s="99"/>
    </row>
    <row r="22" spans="1:85" x14ac:dyDescent="0.25">
      <c r="A22" s="3" t="str">
        <f>VLOOKUP(C22,Regions!B$3:H$35,7,FALSE)</f>
        <v>Central America</v>
      </c>
      <c r="B22" s="119" t="s">
        <v>38</v>
      </c>
      <c r="C22" s="102" t="s">
        <v>37</v>
      </c>
      <c r="D22" s="148" t="s">
        <v>568</v>
      </c>
      <c r="E22" s="148" t="s">
        <v>568</v>
      </c>
      <c r="F22" s="148" t="s">
        <v>568</v>
      </c>
      <c r="G22" s="148" t="s">
        <v>568</v>
      </c>
      <c r="H22" s="148" t="s">
        <v>568</v>
      </c>
      <c r="I22" s="148" t="s">
        <v>568</v>
      </c>
      <c r="J22" s="148" t="s">
        <v>568</v>
      </c>
      <c r="K22" s="148" t="s">
        <v>565</v>
      </c>
      <c r="L22" s="148" t="s">
        <v>565</v>
      </c>
      <c r="M22" s="148" t="s">
        <v>219</v>
      </c>
      <c r="N22" s="148" t="s">
        <v>701</v>
      </c>
      <c r="O22" s="148" t="s">
        <v>701</v>
      </c>
      <c r="P22" s="145" t="s">
        <v>219</v>
      </c>
      <c r="Q22" s="148" t="s">
        <v>562</v>
      </c>
      <c r="R22" s="148" t="s">
        <v>562</v>
      </c>
      <c r="S22" s="148" t="s">
        <v>569</v>
      </c>
      <c r="T22" s="148" t="s">
        <v>569</v>
      </c>
      <c r="U22" s="148" t="s">
        <v>702</v>
      </c>
      <c r="V22" s="148" t="s">
        <v>702</v>
      </c>
      <c r="W22" s="148" t="s">
        <v>564</v>
      </c>
      <c r="X22" s="148" t="s">
        <v>566</v>
      </c>
      <c r="Y22" s="148" t="s">
        <v>566</v>
      </c>
      <c r="Z22" s="148" t="s">
        <v>566</v>
      </c>
      <c r="AA22" s="148" t="s">
        <v>233</v>
      </c>
      <c r="AB22" s="148" t="s">
        <v>233</v>
      </c>
      <c r="AC22" s="148" t="s">
        <v>233</v>
      </c>
      <c r="AD22" s="148" t="s">
        <v>233</v>
      </c>
      <c r="AE22" s="148" t="s">
        <v>547</v>
      </c>
      <c r="AF22" s="148" t="s">
        <v>661</v>
      </c>
      <c r="AG22" s="148" t="s">
        <v>661</v>
      </c>
      <c r="AH22" s="148" t="s">
        <v>547</v>
      </c>
      <c r="AI22" s="148" t="s">
        <v>547</v>
      </c>
      <c r="AJ22" s="148" t="s">
        <v>664</v>
      </c>
      <c r="AK22" s="148" t="s">
        <v>547</v>
      </c>
      <c r="AL22" s="148" t="s">
        <v>559</v>
      </c>
      <c r="AM22" s="148" t="s">
        <v>664</v>
      </c>
      <c r="AN22" s="148" t="s">
        <v>547</v>
      </c>
      <c r="AO22" s="148" t="s">
        <v>664</v>
      </c>
      <c r="AP22" s="148" t="s">
        <v>664</v>
      </c>
      <c r="AQ22" s="100" t="s">
        <v>567</v>
      </c>
      <c r="AR22" s="148" t="s">
        <v>566</v>
      </c>
      <c r="AS22" s="148" t="s">
        <v>233</v>
      </c>
      <c r="AT22" s="148" t="s">
        <v>713</v>
      </c>
      <c r="AU22" s="148" t="s">
        <v>565</v>
      </c>
      <c r="AV22" s="148" t="s">
        <v>565</v>
      </c>
      <c r="AW22" s="148" t="s">
        <v>565</v>
      </c>
      <c r="AX22" s="150" t="s">
        <v>542</v>
      </c>
      <c r="AY22" s="148" t="s">
        <v>564</v>
      </c>
      <c r="AZ22" s="148" t="s">
        <v>564</v>
      </c>
      <c r="BA22" s="148" t="s">
        <v>638</v>
      </c>
      <c r="BB22" s="148" t="s">
        <v>637</v>
      </c>
      <c r="BC22" s="148" t="s">
        <v>219</v>
      </c>
      <c r="BD22" s="148" t="s">
        <v>219</v>
      </c>
      <c r="BE22" s="148" t="s">
        <v>219</v>
      </c>
      <c r="BF22" s="148" t="s">
        <v>219</v>
      </c>
      <c r="BG22" s="148" t="s">
        <v>219</v>
      </c>
      <c r="BH22" s="148" t="s">
        <v>560</v>
      </c>
      <c r="BI22" s="148" t="s">
        <v>641</v>
      </c>
      <c r="BJ22" s="148" t="s">
        <v>233</v>
      </c>
      <c r="BK22" s="148" t="s">
        <v>561</v>
      </c>
      <c r="BL22" s="148" t="s">
        <v>650</v>
      </c>
      <c r="BM22" s="148" t="s">
        <v>656</v>
      </c>
      <c r="BN22" s="148" t="s">
        <v>657</v>
      </c>
      <c r="BO22" s="148" t="s">
        <v>658</v>
      </c>
      <c r="BP22" s="148" t="s">
        <v>233</v>
      </c>
      <c r="BQ22" s="148" t="s">
        <v>233</v>
      </c>
      <c r="BR22" s="148" t="s">
        <v>233</v>
      </c>
      <c r="BS22" s="148" t="s">
        <v>541</v>
      </c>
      <c r="BT22" s="148" t="s">
        <v>563</v>
      </c>
      <c r="BU22" s="148" t="s">
        <v>563</v>
      </c>
      <c r="BV22" s="148" t="s">
        <v>661</v>
      </c>
      <c r="BW22" s="148" t="s">
        <v>661</v>
      </c>
      <c r="BX22" s="148" t="s">
        <v>231</v>
      </c>
      <c r="BY22" s="148" t="s">
        <v>231</v>
      </c>
      <c r="BZ22" s="148" t="s">
        <v>231</v>
      </c>
      <c r="CA22" s="148" t="s">
        <v>233</v>
      </c>
      <c r="CB22" s="148" t="s">
        <v>231</v>
      </c>
      <c r="CC22" s="148" t="s">
        <v>233</v>
      </c>
      <c r="CD22" s="148" t="s">
        <v>233</v>
      </c>
      <c r="CE22" s="148" t="s">
        <v>562</v>
      </c>
      <c r="CF22" s="148" t="s">
        <v>233</v>
      </c>
      <c r="CG22" s="99"/>
    </row>
    <row r="23" spans="1:85" x14ac:dyDescent="0.25">
      <c r="A23" s="3" t="str">
        <f>VLOOKUP(C23,Regions!B$3:H$35,7,FALSE)</f>
        <v>Central America</v>
      </c>
      <c r="B23" s="119" t="s">
        <v>42</v>
      </c>
      <c r="C23" s="102" t="s">
        <v>41</v>
      </c>
      <c r="D23" s="148" t="s">
        <v>568</v>
      </c>
      <c r="E23" s="148" t="s">
        <v>568</v>
      </c>
      <c r="F23" s="148" t="s">
        <v>568</v>
      </c>
      <c r="G23" s="148" t="s">
        <v>568</v>
      </c>
      <c r="H23" s="148" t="s">
        <v>568</v>
      </c>
      <c r="I23" s="148" t="s">
        <v>568</v>
      </c>
      <c r="J23" s="148" t="s">
        <v>568</v>
      </c>
      <c r="K23" s="148" t="s">
        <v>565</v>
      </c>
      <c r="L23" s="148" t="s">
        <v>565</v>
      </c>
      <c r="M23" s="148" t="s">
        <v>219</v>
      </c>
      <c r="N23" s="148" t="s">
        <v>701</v>
      </c>
      <c r="O23" s="148" t="s">
        <v>701</v>
      </c>
      <c r="P23" s="145" t="s">
        <v>219</v>
      </c>
      <c r="Q23" s="148" t="s">
        <v>562</v>
      </c>
      <c r="R23" s="148" t="s">
        <v>562</v>
      </c>
      <c r="S23" s="148" t="s">
        <v>569</v>
      </c>
      <c r="T23" s="148" t="s">
        <v>569</v>
      </c>
      <c r="U23" s="148" t="s">
        <v>702</v>
      </c>
      <c r="V23" s="148" t="s">
        <v>702</v>
      </c>
      <c r="W23" s="148" t="s">
        <v>564</v>
      </c>
      <c r="X23" s="148" t="s">
        <v>566</v>
      </c>
      <c r="Y23" s="148" t="s">
        <v>566</v>
      </c>
      <c r="Z23" s="148" t="s">
        <v>566</v>
      </c>
      <c r="AA23" s="148" t="s">
        <v>233</v>
      </c>
      <c r="AB23" s="148" t="s">
        <v>233</v>
      </c>
      <c r="AC23" s="148" t="s">
        <v>233</v>
      </c>
      <c r="AD23" s="148" t="s">
        <v>233</v>
      </c>
      <c r="AE23" s="148" t="s">
        <v>547</v>
      </c>
      <c r="AF23" s="148" t="s">
        <v>661</v>
      </c>
      <c r="AG23" s="148" t="s">
        <v>661</v>
      </c>
      <c r="AH23" s="148" t="s">
        <v>547</v>
      </c>
      <c r="AI23" s="148" t="s">
        <v>547</v>
      </c>
      <c r="AJ23" s="148" t="s">
        <v>664</v>
      </c>
      <c r="AK23" s="148" t="s">
        <v>547</v>
      </c>
      <c r="AL23" s="148" t="s">
        <v>559</v>
      </c>
      <c r="AM23" s="148" t="s">
        <v>664</v>
      </c>
      <c r="AN23" s="148" t="s">
        <v>547</v>
      </c>
      <c r="AO23" s="148" t="s">
        <v>664</v>
      </c>
      <c r="AP23" s="148" t="s">
        <v>664</v>
      </c>
      <c r="AQ23" s="100" t="s">
        <v>567</v>
      </c>
      <c r="AR23" s="148" t="s">
        <v>566</v>
      </c>
      <c r="AS23" s="148" t="s">
        <v>233</v>
      </c>
      <c r="AT23" s="148" t="s">
        <v>713</v>
      </c>
      <c r="AU23" s="148" t="s">
        <v>565</v>
      </c>
      <c r="AV23" s="148" t="s">
        <v>565</v>
      </c>
      <c r="AW23" s="148" t="s">
        <v>565</v>
      </c>
      <c r="AX23" s="150" t="s">
        <v>542</v>
      </c>
      <c r="AY23" s="148" t="s">
        <v>564</v>
      </c>
      <c r="AZ23" s="148" t="s">
        <v>564</v>
      </c>
      <c r="BA23" s="148" t="s">
        <v>638</v>
      </c>
      <c r="BB23" s="148" t="s">
        <v>637</v>
      </c>
      <c r="BC23" s="148" t="s">
        <v>219</v>
      </c>
      <c r="BD23" s="148" t="s">
        <v>219</v>
      </c>
      <c r="BE23" s="148" t="s">
        <v>219</v>
      </c>
      <c r="BF23" s="148" t="s">
        <v>219</v>
      </c>
      <c r="BG23" s="148" t="s">
        <v>219</v>
      </c>
      <c r="BH23" s="148" t="s">
        <v>560</v>
      </c>
      <c r="BI23" s="148" t="s">
        <v>641</v>
      </c>
      <c r="BJ23" s="148" t="s">
        <v>233</v>
      </c>
      <c r="BK23" s="148" t="s">
        <v>561</v>
      </c>
      <c r="BL23" s="148" t="s">
        <v>650</v>
      </c>
      <c r="BM23" s="148" t="s">
        <v>656</v>
      </c>
      <c r="BN23" s="148" t="s">
        <v>657</v>
      </c>
      <c r="BO23" s="148" t="s">
        <v>658</v>
      </c>
      <c r="BP23" s="148" t="s">
        <v>233</v>
      </c>
      <c r="BQ23" s="148" t="s">
        <v>233</v>
      </c>
      <c r="BR23" s="148" t="s">
        <v>233</v>
      </c>
      <c r="BS23" s="148" t="s">
        <v>541</v>
      </c>
      <c r="BT23" s="148" t="s">
        <v>563</v>
      </c>
      <c r="BU23" s="148" t="s">
        <v>563</v>
      </c>
      <c r="BV23" s="148" t="s">
        <v>661</v>
      </c>
      <c r="BW23" s="148" t="s">
        <v>661</v>
      </c>
      <c r="BX23" s="148" t="s">
        <v>231</v>
      </c>
      <c r="BY23" s="148" t="s">
        <v>231</v>
      </c>
      <c r="BZ23" s="148" t="s">
        <v>231</v>
      </c>
      <c r="CA23" s="148" t="s">
        <v>233</v>
      </c>
      <c r="CB23" s="148" t="s">
        <v>231</v>
      </c>
      <c r="CC23" s="148" t="s">
        <v>233</v>
      </c>
      <c r="CD23" s="148" t="s">
        <v>233</v>
      </c>
      <c r="CE23" s="148" t="s">
        <v>562</v>
      </c>
      <c r="CF23" s="148" t="s">
        <v>233</v>
      </c>
      <c r="CG23" s="99"/>
    </row>
    <row r="24" spans="1:85" x14ac:dyDescent="0.25">
      <c r="A24" s="3" t="str">
        <f>VLOOKUP(C24,Regions!B$3:H$35,7,FALSE)</f>
        <v>Central America</v>
      </c>
      <c r="B24" s="119" t="s">
        <v>44</v>
      </c>
      <c r="C24" s="102" t="s">
        <v>43</v>
      </c>
      <c r="D24" s="148" t="s">
        <v>568</v>
      </c>
      <c r="E24" s="148" t="s">
        <v>568</v>
      </c>
      <c r="F24" s="148" t="s">
        <v>568</v>
      </c>
      <c r="G24" s="148" t="s">
        <v>568</v>
      </c>
      <c r="H24" s="148" t="s">
        <v>568</v>
      </c>
      <c r="I24" s="148" t="s">
        <v>568</v>
      </c>
      <c r="J24" s="148" t="s">
        <v>568</v>
      </c>
      <c r="K24" s="148" t="s">
        <v>565</v>
      </c>
      <c r="L24" s="148" t="s">
        <v>565</v>
      </c>
      <c r="M24" s="148" t="s">
        <v>219</v>
      </c>
      <c r="N24" s="148" t="s">
        <v>701</v>
      </c>
      <c r="O24" s="148" t="s">
        <v>701</v>
      </c>
      <c r="P24" s="145" t="s">
        <v>219</v>
      </c>
      <c r="Q24" s="148" t="s">
        <v>562</v>
      </c>
      <c r="R24" s="148" t="s">
        <v>562</v>
      </c>
      <c r="S24" s="148" t="s">
        <v>569</v>
      </c>
      <c r="T24" s="148" t="s">
        <v>569</v>
      </c>
      <c r="U24" s="148" t="s">
        <v>702</v>
      </c>
      <c r="V24" s="148" t="s">
        <v>702</v>
      </c>
      <c r="W24" s="148" t="s">
        <v>564</v>
      </c>
      <c r="X24" s="148" t="s">
        <v>566</v>
      </c>
      <c r="Y24" s="148" t="s">
        <v>566</v>
      </c>
      <c r="Z24" s="148" t="s">
        <v>566</v>
      </c>
      <c r="AA24" s="148" t="s">
        <v>233</v>
      </c>
      <c r="AB24" s="148" t="s">
        <v>233</v>
      </c>
      <c r="AC24" s="148" t="s">
        <v>233</v>
      </c>
      <c r="AD24" s="148" t="s">
        <v>233</v>
      </c>
      <c r="AE24" s="148" t="s">
        <v>547</v>
      </c>
      <c r="AF24" s="148" t="s">
        <v>661</v>
      </c>
      <c r="AG24" s="148" t="s">
        <v>661</v>
      </c>
      <c r="AH24" s="148" t="s">
        <v>547</v>
      </c>
      <c r="AI24" s="148" t="s">
        <v>547</v>
      </c>
      <c r="AJ24" s="148" t="s">
        <v>664</v>
      </c>
      <c r="AK24" s="148" t="s">
        <v>547</v>
      </c>
      <c r="AL24" s="148" t="s">
        <v>559</v>
      </c>
      <c r="AM24" s="148" t="s">
        <v>664</v>
      </c>
      <c r="AN24" s="148" t="s">
        <v>547</v>
      </c>
      <c r="AO24" s="148" t="s">
        <v>664</v>
      </c>
      <c r="AP24" s="148" t="s">
        <v>664</v>
      </c>
      <c r="AQ24" s="100" t="s">
        <v>567</v>
      </c>
      <c r="AR24" s="148" t="s">
        <v>566</v>
      </c>
      <c r="AS24" s="148" t="s">
        <v>233</v>
      </c>
      <c r="AT24" s="148" t="s">
        <v>713</v>
      </c>
      <c r="AU24" s="148" t="s">
        <v>565</v>
      </c>
      <c r="AV24" s="148" t="s">
        <v>565</v>
      </c>
      <c r="AW24" s="148" t="s">
        <v>565</v>
      </c>
      <c r="AX24" s="150" t="s">
        <v>540</v>
      </c>
      <c r="AY24" s="148" t="s">
        <v>564</v>
      </c>
      <c r="AZ24" s="148" t="s">
        <v>564</v>
      </c>
      <c r="BA24" s="148" t="s">
        <v>638</v>
      </c>
      <c r="BB24" s="148" t="s">
        <v>637</v>
      </c>
      <c r="BC24" s="148" t="s">
        <v>219</v>
      </c>
      <c r="BD24" s="148" t="s">
        <v>219</v>
      </c>
      <c r="BE24" s="148" t="s">
        <v>219</v>
      </c>
      <c r="BF24" s="148" t="s">
        <v>219</v>
      </c>
      <c r="BG24" s="148" t="s">
        <v>219</v>
      </c>
      <c r="BH24" s="148" t="s">
        <v>560</v>
      </c>
      <c r="BI24" s="148" t="s">
        <v>641</v>
      </c>
      <c r="BJ24" s="148" t="s">
        <v>233</v>
      </c>
      <c r="BK24" s="148" t="s">
        <v>561</v>
      </c>
      <c r="BL24" s="148" t="s">
        <v>650</v>
      </c>
      <c r="BM24" s="148" t="s">
        <v>656</v>
      </c>
      <c r="BN24" s="148" t="s">
        <v>657</v>
      </c>
      <c r="BO24" s="148" t="s">
        <v>658</v>
      </c>
      <c r="BP24" s="148" t="s">
        <v>233</v>
      </c>
      <c r="BQ24" s="148" t="s">
        <v>233</v>
      </c>
      <c r="BR24" s="148" t="s">
        <v>233</v>
      </c>
      <c r="BS24" s="148" t="s">
        <v>541</v>
      </c>
      <c r="BT24" s="148" t="s">
        <v>563</v>
      </c>
      <c r="BU24" s="148" t="s">
        <v>563</v>
      </c>
      <c r="BV24" s="148" t="s">
        <v>661</v>
      </c>
      <c r="BW24" s="148" t="s">
        <v>661</v>
      </c>
      <c r="BX24" s="148" t="s">
        <v>231</v>
      </c>
      <c r="BY24" s="148" t="s">
        <v>231</v>
      </c>
      <c r="BZ24" s="148" t="s">
        <v>231</v>
      </c>
      <c r="CA24" s="148" t="s">
        <v>233</v>
      </c>
      <c r="CB24" s="148" t="s">
        <v>233</v>
      </c>
      <c r="CC24" s="148" t="s">
        <v>233</v>
      </c>
      <c r="CD24" s="148" t="s">
        <v>233</v>
      </c>
      <c r="CE24" s="148" t="s">
        <v>562</v>
      </c>
      <c r="CF24" s="148" t="s">
        <v>233</v>
      </c>
      <c r="CG24" s="99"/>
    </row>
    <row r="25" spans="1:85" x14ac:dyDescent="0.25">
      <c r="A25" s="3" t="str">
        <f>VLOOKUP(C25,Regions!B$3:H$35,7,FALSE)</f>
        <v>Central America</v>
      </c>
      <c r="B25" s="119" t="s">
        <v>46</v>
      </c>
      <c r="C25" s="102" t="s">
        <v>45</v>
      </c>
      <c r="D25" s="148" t="s">
        <v>568</v>
      </c>
      <c r="E25" s="148" t="s">
        <v>568</v>
      </c>
      <c r="F25" s="148" t="s">
        <v>568</v>
      </c>
      <c r="G25" s="148" t="s">
        <v>568</v>
      </c>
      <c r="H25" s="148" t="s">
        <v>568</v>
      </c>
      <c r="I25" s="148" t="s">
        <v>568</v>
      </c>
      <c r="J25" s="148" t="s">
        <v>568</v>
      </c>
      <c r="K25" s="148" t="s">
        <v>565</v>
      </c>
      <c r="L25" s="148" t="s">
        <v>565</v>
      </c>
      <c r="M25" s="148" t="s">
        <v>219</v>
      </c>
      <c r="N25" s="148" t="s">
        <v>701</v>
      </c>
      <c r="O25" s="148" t="s">
        <v>701</v>
      </c>
      <c r="P25" s="145" t="s">
        <v>219</v>
      </c>
      <c r="Q25" s="148" t="s">
        <v>562</v>
      </c>
      <c r="R25" s="148" t="s">
        <v>562</v>
      </c>
      <c r="S25" s="148" t="s">
        <v>569</v>
      </c>
      <c r="T25" s="148" t="s">
        <v>569</v>
      </c>
      <c r="U25" s="148" t="s">
        <v>702</v>
      </c>
      <c r="V25" s="148" t="s">
        <v>702</v>
      </c>
      <c r="W25" s="148" t="s">
        <v>564</v>
      </c>
      <c r="X25" s="148" t="s">
        <v>566</v>
      </c>
      <c r="Y25" s="148" t="s">
        <v>566</v>
      </c>
      <c r="Z25" s="148" t="s">
        <v>566</v>
      </c>
      <c r="AA25" s="148" t="s">
        <v>233</v>
      </c>
      <c r="AB25" s="148" t="s">
        <v>233</v>
      </c>
      <c r="AC25" s="148" t="s">
        <v>233</v>
      </c>
      <c r="AD25" s="148" t="s">
        <v>233</v>
      </c>
      <c r="AE25" s="148" t="s">
        <v>547</v>
      </c>
      <c r="AF25" s="148" t="s">
        <v>661</v>
      </c>
      <c r="AG25" s="148" t="s">
        <v>661</v>
      </c>
      <c r="AH25" s="148" t="s">
        <v>547</v>
      </c>
      <c r="AI25" s="148" t="s">
        <v>547</v>
      </c>
      <c r="AJ25" s="148" t="s">
        <v>664</v>
      </c>
      <c r="AK25" s="148" t="s">
        <v>547</v>
      </c>
      <c r="AL25" s="148" t="s">
        <v>559</v>
      </c>
      <c r="AM25" s="148" t="s">
        <v>664</v>
      </c>
      <c r="AN25" s="148" t="s">
        <v>547</v>
      </c>
      <c r="AO25" s="148" t="s">
        <v>664</v>
      </c>
      <c r="AP25" s="148" t="s">
        <v>664</v>
      </c>
      <c r="AQ25" s="100" t="s">
        <v>567</v>
      </c>
      <c r="AR25" s="148" t="s">
        <v>566</v>
      </c>
      <c r="AS25" s="148" t="s">
        <v>233</v>
      </c>
      <c r="AT25" s="148" t="s">
        <v>713</v>
      </c>
      <c r="AU25" s="148" t="s">
        <v>565</v>
      </c>
      <c r="AV25" s="148" t="s">
        <v>565</v>
      </c>
      <c r="AW25" s="148" t="s">
        <v>565</v>
      </c>
      <c r="AX25" s="150" t="s">
        <v>540</v>
      </c>
      <c r="AY25" s="148" t="s">
        <v>564</v>
      </c>
      <c r="AZ25" s="148" t="s">
        <v>564</v>
      </c>
      <c r="BA25" s="148" t="s">
        <v>638</v>
      </c>
      <c r="BB25" s="148" t="s">
        <v>637</v>
      </c>
      <c r="BC25" s="148" t="s">
        <v>219</v>
      </c>
      <c r="BD25" s="148" t="s">
        <v>219</v>
      </c>
      <c r="BE25" s="148" t="s">
        <v>219</v>
      </c>
      <c r="BF25" s="148" t="s">
        <v>219</v>
      </c>
      <c r="BG25" s="148" t="s">
        <v>219</v>
      </c>
      <c r="BH25" s="148" t="s">
        <v>560</v>
      </c>
      <c r="BI25" s="148" t="s">
        <v>641</v>
      </c>
      <c r="BJ25" s="148" t="s">
        <v>233</v>
      </c>
      <c r="BK25" s="148" t="s">
        <v>561</v>
      </c>
      <c r="BL25" s="148" t="s">
        <v>650</v>
      </c>
      <c r="BM25" s="148" t="s">
        <v>656</v>
      </c>
      <c r="BN25" s="148" t="s">
        <v>657</v>
      </c>
      <c r="BO25" s="148" t="s">
        <v>658</v>
      </c>
      <c r="BP25" s="148" t="s">
        <v>233</v>
      </c>
      <c r="BQ25" s="148" t="s">
        <v>233</v>
      </c>
      <c r="BR25" s="148" t="s">
        <v>233</v>
      </c>
      <c r="BS25" s="148" t="s">
        <v>541</v>
      </c>
      <c r="BT25" s="148" t="s">
        <v>563</v>
      </c>
      <c r="BU25" s="148" t="s">
        <v>563</v>
      </c>
      <c r="BV25" s="148" t="s">
        <v>661</v>
      </c>
      <c r="BW25" s="148" t="s">
        <v>661</v>
      </c>
      <c r="BX25" s="148" t="s">
        <v>231</v>
      </c>
      <c r="BY25" s="148" t="s">
        <v>231</v>
      </c>
      <c r="BZ25" s="148" t="s">
        <v>661</v>
      </c>
      <c r="CA25" s="148" t="s">
        <v>233</v>
      </c>
      <c r="CB25" s="148" t="s">
        <v>231</v>
      </c>
      <c r="CC25" s="148" t="s">
        <v>233</v>
      </c>
      <c r="CD25" s="148" t="s">
        <v>233</v>
      </c>
      <c r="CE25" s="148" t="s">
        <v>562</v>
      </c>
      <c r="CF25" s="148" t="s">
        <v>233</v>
      </c>
      <c r="CG25" s="99"/>
    </row>
    <row r="26" spans="1:85" x14ac:dyDescent="0.25">
      <c r="A26" s="3" t="str">
        <f>VLOOKUP(C26,Regions!B$3:H$35,7,FALSE)</f>
        <v>South America</v>
      </c>
      <c r="B26" s="119" t="s">
        <v>3</v>
      </c>
      <c r="C26" s="102" t="s">
        <v>2</v>
      </c>
      <c r="D26" s="148" t="s">
        <v>568</v>
      </c>
      <c r="E26" s="148" t="s">
        <v>568</v>
      </c>
      <c r="F26" s="148" t="s">
        <v>568</v>
      </c>
      <c r="G26" s="148" t="s">
        <v>568</v>
      </c>
      <c r="H26" s="148" t="s">
        <v>568</v>
      </c>
      <c r="I26" s="148" t="s">
        <v>568</v>
      </c>
      <c r="J26" s="148" t="s">
        <v>568</v>
      </c>
      <c r="K26" s="148" t="s">
        <v>565</v>
      </c>
      <c r="L26" s="148" t="s">
        <v>565</v>
      </c>
      <c r="M26" s="148" t="s">
        <v>219</v>
      </c>
      <c r="N26" s="148" t="s">
        <v>701</v>
      </c>
      <c r="O26" s="148" t="s">
        <v>701</v>
      </c>
      <c r="P26" s="145" t="s">
        <v>219</v>
      </c>
      <c r="Q26" s="148" t="s">
        <v>562</v>
      </c>
      <c r="R26" s="148" t="s">
        <v>562</v>
      </c>
      <c r="S26" s="148" t="s">
        <v>569</v>
      </c>
      <c r="T26" s="148" t="s">
        <v>569</v>
      </c>
      <c r="U26" s="148" t="s">
        <v>702</v>
      </c>
      <c r="V26" s="148" t="s">
        <v>702</v>
      </c>
      <c r="W26" s="148" t="s">
        <v>564</v>
      </c>
      <c r="X26" s="148" t="s">
        <v>566</v>
      </c>
      <c r="Y26" s="148" t="s">
        <v>566</v>
      </c>
      <c r="Z26" s="148" t="s">
        <v>566</v>
      </c>
      <c r="AA26" s="148" t="s">
        <v>233</v>
      </c>
      <c r="AB26" s="148" t="s">
        <v>233</v>
      </c>
      <c r="AC26" s="148" t="s">
        <v>233</v>
      </c>
      <c r="AD26" s="148" t="s">
        <v>233</v>
      </c>
      <c r="AE26" s="148" t="s">
        <v>547</v>
      </c>
      <c r="AF26" s="148" t="s">
        <v>661</v>
      </c>
      <c r="AG26" s="148" t="s">
        <v>661</v>
      </c>
      <c r="AH26" s="148" t="s">
        <v>547</v>
      </c>
      <c r="AI26" s="148" t="s">
        <v>547</v>
      </c>
      <c r="AJ26" s="148" t="s">
        <v>664</v>
      </c>
      <c r="AK26" s="148" t="s">
        <v>547</v>
      </c>
      <c r="AL26" s="148" t="s">
        <v>559</v>
      </c>
      <c r="AM26" s="148" t="s">
        <v>664</v>
      </c>
      <c r="AN26" s="148" t="s">
        <v>547</v>
      </c>
      <c r="AO26" s="148" t="s">
        <v>664</v>
      </c>
      <c r="AP26" s="148" t="s">
        <v>664</v>
      </c>
      <c r="AQ26" s="100" t="s">
        <v>567</v>
      </c>
      <c r="AR26" s="148" t="s">
        <v>566</v>
      </c>
      <c r="AS26" s="148" t="s">
        <v>233</v>
      </c>
      <c r="AT26" s="148" t="s">
        <v>713</v>
      </c>
      <c r="AU26" s="148" t="s">
        <v>565</v>
      </c>
      <c r="AV26" s="148" t="s">
        <v>565</v>
      </c>
      <c r="AW26" s="148" t="s">
        <v>565</v>
      </c>
      <c r="AX26" s="150" t="s">
        <v>540</v>
      </c>
      <c r="AY26" s="148" t="s">
        <v>564</v>
      </c>
      <c r="AZ26" s="148" t="s">
        <v>564</v>
      </c>
      <c r="BA26" s="148" t="s">
        <v>638</v>
      </c>
      <c r="BB26" s="148" t="s">
        <v>637</v>
      </c>
      <c r="BC26" s="148" t="s">
        <v>219</v>
      </c>
      <c r="BD26" s="148" t="s">
        <v>219</v>
      </c>
      <c r="BE26" s="148" t="s">
        <v>219</v>
      </c>
      <c r="BF26" s="148" t="s">
        <v>219</v>
      </c>
      <c r="BG26" s="148" t="s">
        <v>219</v>
      </c>
      <c r="BH26" s="148" t="s">
        <v>560</v>
      </c>
      <c r="BI26" s="148" t="s">
        <v>641</v>
      </c>
      <c r="BJ26" s="148" t="s">
        <v>233</v>
      </c>
      <c r="BK26" s="148" t="s">
        <v>561</v>
      </c>
      <c r="BL26" s="148" t="s">
        <v>650</v>
      </c>
      <c r="BM26" s="148" t="s">
        <v>656</v>
      </c>
      <c r="BN26" s="148" t="s">
        <v>657</v>
      </c>
      <c r="BO26" s="148" t="s">
        <v>658</v>
      </c>
      <c r="BP26" s="148" t="s">
        <v>233</v>
      </c>
      <c r="BQ26" s="148" t="s">
        <v>233</v>
      </c>
      <c r="BR26" s="148" t="s">
        <v>233</v>
      </c>
      <c r="BS26" s="148" t="s">
        <v>541</v>
      </c>
      <c r="BT26" s="148" t="s">
        <v>563</v>
      </c>
      <c r="BU26" s="148" t="s">
        <v>563</v>
      </c>
      <c r="BV26" s="148" t="s">
        <v>661</v>
      </c>
      <c r="BW26" s="148" t="s">
        <v>661</v>
      </c>
      <c r="BX26" s="148" t="s">
        <v>231</v>
      </c>
      <c r="BY26" s="148" t="s">
        <v>231</v>
      </c>
      <c r="BZ26" s="148" t="s">
        <v>661</v>
      </c>
      <c r="CA26" s="148" t="s">
        <v>233</v>
      </c>
      <c r="CB26" s="148" t="s">
        <v>231</v>
      </c>
      <c r="CC26" s="148" t="s">
        <v>127</v>
      </c>
      <c r="CD26" s="148" t="s">
        <v>233</v>
      </c>
      <c r="CE26" s="148" t="s">
        <v>562</v>
      </c>
      <c r="CF26" s="148" t="s">
        <v>233</v>
      </c>
      <c r="CG26" s="99"/>
    </row>
    <row r="27" spans="1:85" x14ac:dyDescent="0.25">
      <c r="A27" s="3" t="str">
        <f>VLOOKUP(C27,Regions!B$3:H$35,7,FALSE)</f>
        <v>South America</v>
      </c>
      <c r="B27" s="119" t="s">
        <v>442</v>
      </c>
      <c r="C27" s="102" t="s">
        <v>10</v>
      </c>
      <c r="D27" s="148" t="s">
        <v>568</v>
      </c>
      <c r="E27" s="148" t="s">
        <v>568</v>
      </c>
      <c r="F27" s="148" t="s">
        <v>568</v>
      </c>
      <c r="G27" s="148" t="s">
        <v>568</v>
      </c>
      <c r="H27" s="148" t="s">
        <v>568</v>
      </c>
      <c r="I27" s="148" t="s">
        <v>568</v>
      </c>
      <c r="J27" s="148" t="s">
        <v>568</v>
      </c>
      <c r="K27" s="148" t="s">
        <v>565</v>
      </c>
      <c r="L27" s="148" t="s">
        <v>565</v>
      </c>
      <c r="M27" s="148" t="s">
        <v>219</v>
      </c>
      <c r="N27" s="148" t="s">
        <v>701</v>
      </c>
      <c r="O27" s="148" t="s">
        <v>701</v>
      </c>
      <c r="P27" s="145" t="s">
        <v>219</v>
      </c>
      <c r="Q27" s="148" t="s">
        <v>562</v>
      </c>
      <c r="R27" s="148" t="s">
        <v>562</v>
      </c>
      <c r="S27" s="148" t="s">
        <v>569</v>
      </c>
      <c r="T27" s="148" t="s">
        <v>569</v>
      </c>
      <c r="U27" s="148" t="s">
        <v>702</v>
      </c>
      <c r="V27" s="148" t="s">
        <v>702</v>
      </c>
      <c r="W27" s="148" t="s">
        <v>564</v>
      </c>
      <c r="X27" s="148" t="s">
        <v>566</v>
      </c>
      <c r="Y27" s="148" t="s">
        <v>566</v>
      </c>
      <c r="Z27" s="148" t="s">
        <v>566</v>
      </c>
      <c r="AA27" s="148" t="s">
        <v>233</v>
      </c>
      <c r="AB27" s="148" t="s">
        <v>233</v>
      </c>
      <c r="AC27" s="148" t="s">
        <v>233</v>
      </c>
      <c r="AD27" s="148" t="s">
        <v>233</v>
      </c>
      <c r="AE27" s="148" t="s">
        <v>547</v>
      </c>
      <c r="AF27" s="148" t="s">
        <v>661</v>
      </c>
      <c r="AG27" s="148" t="s">
        <v>661</v>
      </c>
      <c r="AH27" s="148" t="s">
        <v>547</v>
      </c>
      <c r="AI27" s="148" t="s">
        <v>547</v>
      </c>
      <c r="AJ27" s="148" t="s">
        <v>664</v>
      </c>
      <c r="AK27" s="148" t="s">
        <v>547</v>
      </c>
      <c r="AL27" s="148" t="s">
        <v>559</v>
      </c>
      <c r="AM27" s="148" t="s">
        <v>664</v>
      </c>
      <c r="AN27" s="148" t="s">
        <v>547</v>
      </c>
      <c r="AO27" s="148" t="s">
        <v>664</v>
      </c>
      <c r="AP27" s="148" t="s">
        <v>664</v>
      </c>
      <c r="AQ27" s="100" t="s">
        <v>567</v>
      </c>
      <c r="AR27" s="148" t="s">
        <v>566</v>
      </c>
      <c r="AS27" s="148" t="s">
        <v>233</v>
      </c>
      <c r="AT27" s="148" t="s">
        <v>713</v>
      </c>
      <c r="AU27" s="148" t="s">
        <v>565</v>
      </c>
      <c r="AV27" s="148" t="s">
        <v>565</v>
      </c>
      <c r="AW27" s="148" t="s">
        <v>565</v>
      </c>
      <c r="AX27" s="150" t="s">
        <v>540</v>
      </c>
      <c r="AY27" s="148" t="s">
        <v>564</v>
      </c>
      <c r="AZ27" s="148" t="s">
        <v>564</v>
      </c>
      <c r="BA27" s="148" t="s">
        <v>638</v>
      </c>
      <c r="BB27" s="148" t="s">
        <v>637</v>
      </c>
      <c r="BC27" s="148" t="s">
        <v>219</v>
      </c>
      <c r="BD27" s="148" t="s">
        <v>219</v>
      </c>
      <c r="BE27" s="148" t="s">
        <v>219</v>
      </c>
      <c r="BF27" s="148" t="s">
        <v>219</v>
      </c>
      <c r="BG27" s="148" t="s">
        <v>219</v>
      </c>
      <c r="BH27" s="148" t="s">
        <v>560</v>
      </c>
      <c r="BI27" s="148" t="s">
        <v>641</v>
      </c>
      <c r="BJ27" s="148" t="s">
        <v>233</v>
      </c>
      <c r="BK27" s="148" t="s">
        <v>561</v>
      </c>
      <c r="BL27" s="148" t="s">
        <v>650</v>
      </c>
      <c r="BM27" s="148" t="s">
        <v>656</v>
      </c>
      <c r="BN27" s="148" t="s">
        <v>657</v>
      </c>
      <c r="BO27" s="148" t="s">
        <v>658</v>
      </c>
      <c r="BP27" s="148" t="s">
        <v>233</v>
      </c>
      <c r="BQ27" s="148" t="s">
        <v>233</v>
      </c>
      <c r="BR27" s="148" t="s">
        <v>233</v>
      </c>
      <c r="BS27" s="148" t="s">
        <v>541</v>
      </c>
      <c r="BT27" s="148" t="s">
        <v>563</v>
      </c>
      <c r="BU27" s="148" t="s">
        <v>563</v>
      </c>
      <c r="BV27" s="148" t="s">
        <v>661</v>
      </c>
      <c r="BW27" s="148" t="s">
        <v>661</v>
      </c>
      <c r="BX27" s="148" t="s">
        <v>231</v>
      </c>
      <c r="BY27" s="148" t="s">
        <v>231</v>
      </c>
      <c r="BZ27" s="148" t="s">
        <v>231</v>
      </c>
      <c r="CA27" s="148" t="s">
        <v>233</v>
      </c>
      <c r="CB27" s="148" t="s">
        <v>231</v>
      </c>
      <c r="CC27" s="148" t="s">
        <v>233</v>
      </c>
      <c r="CD27" s="148" t="s">
        <v>233</v>
      </c>
      <c r="CE27" s="148" t="s">
        <v>562</v>
      </c>
      <c r="CF27" s="148" t="s">
        <v>233</v>
      </c>
      <c r="CG27" s="99"/>
    </row>
    <row r="28" spans="1:85" x14ac:dyDescent="0.25">
      <c r="A28" s="3" t="str">
        <f>VLOOKUP(C28,Regions!B$3:H$35,7,FALSE)</f>
        <v>South America</v>
      </c>
      <c r="B28" s="119" t="s">
        <v>12</v>
      </c>
      <c r="C28" s="102" t="s">
        <v>11</v>
      </c>
      <c r="D28" s="148" t="s">
        <v>568</v>
      </c>
      <c r="E28" s="148" t="s">
        <v>568</v>
      </c>
      <c r="F28" s="148" t="s">
        <v>568</v>
      </c>
      <c r="G28" s="148" t="s">
        <v>568</v>
      </c>
      <c r="H28" s="148" t="s">
        <v>568</v>
      </c>
      <c r="I28" s="148" t="s">
        <v>568</v>
      </c>
      <c r="J28" s="148" t="s">
        <v>568</v>
      </c>
      <c r="K28" s="148" t="s">
        <v>565</v>
      </c>
      <c r="L28" s="148" t="s">
        <v>565</v>
      </c>
      <c r="M28" s="148" t="s">
        <v>219</v>
      </c>
      <c r="N28" s="148" t="s">
        <v>701</v>
      </c>
      <c r="O28" s="148" t="s">
        <v>701</v>
      </c>
      <c r="P28" s="145" t="s">
        <v>219</v>
      </c>
      <c r="Q28" s="148" t="s">
        <v>562</v>
      </c>
      <c r="R28" s="148" t="s">
        <v>562</v>
      </c>
      <c r="S28" s="148" t="s">
        <v>569</v>
      </c>
      <c r="T28" s="148" t="s">
        <v>569</v>
      </c>
      <c r="U28" s="148" t="s">
        <v>702</v>
      </c>
      <c r="V28" s="148" t="s">
        <v>702</v>
      </c>
      <c r="W28" s="148" t="s">
        <v>564</v>
      </c>
      <c r="X28" s="148" t="s">
        <v>566</v>
      </c>
      <c r="Y28" s="148" t="s">
        <v>566</v>
      </c>
      <c r="Z28" s="148" t="s">
        <v>566</v>
      </c>
      <c r="AA28" s="148" t="s">
        <v>233</v>
      </c>
      <c r="AB28" s="148" t="s">
        <v>233</v>
      </c>
      <c r="AC28" s="148" t="s">
        <v>233</v>
      </c>
      <c r="AD28" s="148" t="s">
        <v>233</v>
      </c>
      <c r="AE28" s="148" t="s">
        <v>547</v>
      </c>
      <c r="AF28" s="148" t="s">
        <v>661</v>
      </c>
      <c r="AG28" s="148" t="s">
        <v>661</v>
      </c>
      <c r="AH28" s="148" t="s">
        <v>547</v>
      </c>
      <c r="AI28" s="148" t="s">
        <v>547</v>
      </c>
      <c r="AJ28" s="148" t="s">
        <v>664</v>
      </c>
      <c r="AK28" s="148" t="s">
        <v>547</v>
      </c>
      <c r="AL28" s="148" t="s">
        <v>547</v>
      </c>
      <c r="AM28" s="148" t="s">
        <v>664</v>
      </c>
      <c r="AN28" s="148" t="s">
        <v>547</v>
      </c>
      <c r="AO28" s="148" t="s">
        <v>664</v>
      </c>
      <c r="AP28" s="148" t="s">
        <v>664</v>
      </c>
      <c r="AQ28" s="100" t="s">
        <v>567</v>
      </c>
      <c r="AR28" s="148" t="s">
        <v>566</v>
      </c>
      <c r="AS28" s="148" t="s">
        <v>233</v>
      </c>
      <c r="AT28" s="148" t="s">
        <v>713</v>
      </c>
      <c r="AU28" s="148" t="s">
        <v>565</v>
      </c>
      <c r="AV28" s="148" t="s">
        <v>565</v>
      </c>
      <c r="AW28" s="148" t="s">
        <v>565</v>
      </c>
      <c r="AX28" s="150" t="s">
        <v>540</v>
      </c>
      <c r="AY28" s="148" t="s">
        <v>564</v>
      </c>
      <c r="AZ28" s="148" t="s">
        <v>564</v>
      </c>
      <c r="BA28" s="148" t="s">
        <v>638</v>
      </c>
      <c r="BB28" s="148" t="s">
        <v>637</v>
      </c>
      <c r="BC28" s="148" t="s">
        <v>219</v>
      </c>
      <c r="BD28" s="148" t="s">
        <v>219</v>
      </c>
      <c r="BE28" s="148" t="s">
        <v>219</v>
      </c>
      <c r="BF28" s="148" t="s">
        <v>219</v>
      </c>
      <c r="BG28" s="148" t="s">
        <v>219</v>
      </c>
      <c r="BH28" s="148" t="s">
        <v>560</v>
      </c>
      <c r="BI28" s="148" t="s">
        <v>641</v>
      </c>
      <c r="BJ28" s="148" t="s">
        <v>233</v>
      </c>
      <c r="BK28" s="148" t="s">
        <v>561</v>
      </c>
      <c r="BL28" s="148" t="s">
        <v>650</v>
      </c>
      <c r="BM28" s="148" t="s">
        <v>656</v>
      </c>
      <c r="BN28" s="148" t="s">
        <v>657</v>
      </c>
      <c r="BO28" s="148" t="s">
        <v>658</v>
      </c>
      <c r="BP28" s="148" t="s">
        <v>233</v>
      </c>
      <c r="BQ28" s="148" t="s">
        <v>233</v>
      </c>
      <c r="BR28" s="148" t="s">
        <v>233</v>
      </c>
      <c r="BS28" s="148" t="s">
        <v>541</v>
      </c>
      <c r="BT28" s="148" t="s">
        <v>563</v>
      </c>
      <c r="BU28" s="148" t="s">
        <v>563</v>
      </c>
      <c r="BV28" s="148" t="s">
        <v>661</v>
      </c>
      <c r="BW28" s="148" t="s">
        <v>661</v>
      </c>
      <c r="BX28" s="148" t="s">
        <v>231</v>
      </c>
      <c r="BY28" s="148" t="s">
        <v>231</v>
      </c>
      <c r="BZ28" s="148" t="s">
        <v>231</v>
      </c>
      <c r="CA28" s="148" t="s">
        <v>233</v>
      </c>
      <c r="CB28" s="148" t="s">
        <v>231</v>
      </c>
      <c r="CC28" s="148" t="s">
        <v>233</v>
      </c>
      <c r="CD28" s="148" t="s">
        <v>233</v>
      </c>
      <c r="CE28" s="148" t="s">
        <v>562</v>
      </c>
      <c r="CF28" s="148" t="s">
        <v>233</v>
      </c>
      <c r="CG28" s="99"/>
    </row>
    <row r="29" spans="1:85" x14ac:dyDescent="0.25">
      <c r="A29" s="3" t="str">
        <f>VLOOKUP(C29,Regions!B$3:H$35,7,FALSE)</f>
        <v>South America</v>
      </c>
      <c r="B29" s="119" t="s">
        <v>14</v>
      </c>
      <c r="C29" s="102" t="s">
        <v>13</v>
      </c>
      <c r="D29" s="148" t="s">
        <v>568</v>
      </c>
      <c r="E29" s="148" t="s">
        <v>568</v>
      </c>
      <c r="F29" s="148" t="s">
        <v>568</v>
      </c>
      <c r="G29" s="148" t="s">
        <v>568</v>
      </c>
      <c r="H29" s="148" t="s">
        <v>568</v>
      </c>
      <c r="I29" s="148" t="s">
        <v>568</v>
      </c>
      <c r="J29" s="148" t="s">
        <v>568</v>
      </c>
      <c r="K29" s="148" t="s">
        <v>565</v>
      </c>
      <c r="L29" s="148" t="s">
        <v>565</v>
      </c>
      <c r="M29" s="148" t="s">
        <v>219</v>
      </c>
      <c r="N29" s="148" t="s">
        <v>701</v>
      </c>
      <c r="O29" s="148" t="s">
        <v>701</v>
      </c>
      <c r="P29" s="145" t="s">
        <v>219</v>
      </c>
      <c r="Q29" s="148" t="s">
        <v>562</v>
      </c>
      <c r="R29" s="148" t="s">
        <v>562</v>
      </c>
      <c r="S29" s="148" t="s">
        <v>569</v>
      </c>
      <c r="T29" s="148" t="s">
        <v>569</v>
      </c>
      <c r="U29" s="148" t="s">
        <v>702</v>
      </c>
      <c r="V29" s="148" t="s">
        <v>702</v>
      </c>
      <c r="W29" s="148" t="s">
        <v>564</v>
      </c>
      <c r="X29" s="148" t="s">
        <v>566</v>
      </c>
      <c r="Y29" s="148" t="s">
        <v>566</v>
      </c>
      <c r="Z29" s="148" t="s">
        <v>566</v>
      </c>
      <c r="AA29" s="148" t="s">
        <v>233</v>
      </c>
      <c r="AB29" s="148" t="s">
        <v>233</v>
      </c>
      <c r="AC29" s="148" t="s">
        <v>233</v>
      </c>
      <c r="AD29" s="148" t="s">
        <v>233</v>
      </c>
      <c r="AE29" s="148" t="s">
        <v>547</v>
      </c>
      <c r="AF29" s="148" t="s">
        <v>661</v>
      </c>
      <c r="AG29" s="148" t="s">
        <v>661</v>
      </c>
      <c r="AH29" s="148" t="s">
        <v>547</v>
      </c>
      <c r="AI29" s="148" t="s">
        <v>547</v>
      </c>
      <c r="AJ29" s="148" t="s">
        <v>664</v>
      </c>
      <c r="AK29" s="148" t="s">
        <v>547</v>
      </c>
      <c r="AL29" s="148" t="s">
        <v>559</v>
      </c>
      <c r="AM29" s="148" t="s">
        <v>664</v>
      </c>
      <c r="AN29" s="148" t="s">
        <v>547</v>
      </c>
      <c r="AO29" s="148" t="s">
        <v>664</v>
      </c>
      <c r="AP29" s="148" t="s">
        <v>664</v>
      </c>
      <c r="AQ29" s="100" t="s">
        <v>567</v>
      </c>
      <c r="AR29" s="148" t="s">
        <v>566</v>
      </c>
      <c r="AS29" s="148" t="s">
        <v>233</v>
      </c>
      <c r="AT29" s="148" t="s">
        <v>713</v>
      </c>
      <c r="AU29" s="148" t="s">
        <v>565</v>
      </c>
      <c r="AV29" s="148" t="s">
        <v>565</v>
      </c>
      <c r="AW29" s="148" t="s">
        <v>565</v>
      </c>
      <c r="AX29" s="150" t="s">
        <v>540</v>
      </c>
      <c r="AY29" s="148" t="s">
        <v>564</v>
      </c>
      <c r="AZ29" s="148" t="s">
        <v>564</v>
      </c>
      <c r="BA29" s="148" t="s">
        <v>638</v>
      </c>
      <c r="BB29" s="148" t="s">
        <v>637</v>
      </c>
      <c r="BC29" s="148" t="s">
        <v>219</v>
      </c>
      <c r="BD29" s="148" t="s">
        <v>219</v>
      </c>
      <c r="BE29" s="148" t="s">
        <v>219</v>
      </c>
      <c r="BF29" s="148" t="s">
        <v>219</v>
      </c>
      <c r="BG29" s="148" t="s">
        <v>219</v>
      </c>
      <c r="BH29" s="148" t="s">
        <v>560</v>
      </c>
      <c r="BI29" s="148" t="s">
        <v>641</v>
      </c>
      <c r="BJ29" s="148" t="s">
        <v>233</v>
      </c>
      <c r="BK29" s="148" t="s">
        <v>561</v>
      </c>
      <c r="BL29" s="148" t="s">
        <v>650</v>
      </c>
      <c r="BM29" s="148" t="s">
        <v>656</v>
      </c>
      <c r="BN29" s="148" t="s">
        <v>657</v>
      </c>
      <c r="BO29" s="148" t="s">
        <v>658</v>
      </c>
      <c r="BP29" s="148" t="s">
        <v>233</v>
      </c>
      <c r="BQ29" s="148" t="s">
        <v>233</v>
      </c>
      <c r="BR29" s="148" t="s">
        <v>233</v>
      </c>
      <c r="BS29" s="148" t="s">
        <v>541</v>
      </c>
      <c r="BT29" s="148" t="s">
        <v>563</v>
      </c>
      <c r="BU29" s="148" t="s">
        <v>563</v>
      </c>
      <c r="BV29" s="148" t="s">
        <v>661</v>
      </c>
      <c r="BW29" s="148" t="s">
        <v>661</v>
      </c>
      <c r="BX29" s="148" t="s">
        <v>231</v>
      </c>
      <c r="BY29" s="148" t="s">
        <v>231</v>
      </c>
      <c r="BZ29" s="148" t="s">
        <v>231</v>
      </c>
      <c r="CA29" s="148" t="s">
        <v>233</v>
      </c>
      <c r="CB29" s="148" t="s">
        <v>231</v>
      </c>
      <c r="CC29" s="148" t="s">
        <v>233</v>
      </c>
      <c r="CD29" s="148" t="s">
        <v>233</v>
      </c>
      <c r="CE29" s="148" t="s">
        <v>562</v>
      </c>
      <c r="CF29" s="148" t="s">
        <v>233</v>
      </c>
      <c r="CG29" s="99"/>
    </row>
    <row r="30" spans="1:85" x14ac:dyDescent="0.25">
      <c r="A30" s="3" t="str">
        <f>VLOOKUP(C30,Regions!B$3:H$35,7,FALSE)</f>
        <v>South America</v>
      </c>
      <c r="B30" s="119" t="s">
        <v>16</v>
      </c>
      <c r="C30" s="102" t="s">
        <v>15</v>
      </c>
      <c r="D30" s="148" t="s">
        <v>568</v>
      </c>
      <c r="E30" s="148" t="s">
        <v>568</v>
      </c>
      <c r="F30" s="148" t="s">
        <v>568</v>
      </c>
      <c r="G30" s="148" t="s">
        <v>568</v>
      </c>
      <c r="H30" s="148" t="s">
        <v>568</v>
      </c>
      <c r="I30" s="148" t="s">
        <v>568</v>
      </c>
      <c r="J30" s="148" t="s">
        <v>568</v>
      </c>
      <c r="K30" s="148" t="s">
        <v>565</v>
      </c>
      <c r="L30" s="148" t="s">
        <v>565</v>
      </c>
      <c r="M30" s="148" t="s">
        <v>219</v>
      </c>
      <c r="N30" s="148" t="s">
        <v>701</v>
      </c>
      <c r="O30" s="148" t="s">
        <v>701</v>
      </c>
      <c r="P30" s="145" t="s">
        <v>219</v>
      </c>
      <c r="Q30" s="148" t="s">
        <v>562</v>
      </c>
      <c r="R30" s="148" t="s">
        <v>562</v>
      </c>
      <c r="S30" s="148" t="s">
        <v>569</v>
      </c>
      <c r="T30" s="148" t="s">
        <v>569</v>
      </c>
      <c r="U30" s="148" t="s">
        <v>702</v>
      </c>
      <c r="V30" s="148" t="s">
        <v>702</v>
      </c>
      <c r="W30" s="148" t="s">
        <v>564</v>
      </c>
      <c r="X30" s="148" t="s">
        <v>566</v>
      </c>
      <c r="Y30" s="148" t="s">
        <v>566</v>
      </c>
      <c r="Z30" s="148" t="s">
        <v>566</v>
      </c>
      <c r="AA30" s="148" t="s">
        <v>233</v>
      </c>
      <c r="AB30" s="148" t="s">
        <v>233</v>
      </c>
      <c r="AC30" s="148" t="s">
        <v>233</v>
      </c>
      <c r="AD30" s="148" t="s">
        <v>233</v>
      </c>
      <c r="AE30" s="148" t="s">
        <v>547</v>
      </c>
      <c r="AF30" s="148" t="s">
        <v>661</v>
      </c>
      <c r="AG30" s="148" t="s">
        <v>661</v>
      </c>
      <c r="AH30" s="148" t="s">
        <v>547</v>
      </c>
      <c r="AI30" s="148" t="s">
        <v>547</v>
      </c>
      <c r="AJ30" s="148" t="s">
        <v>664</v>
      </c>
      <c r="AK30" s="148" t="s">
        <v>547</v>
      </c>
      <c r="AL30" s="148" t="s">
        <v>559</v>
      </c>
      <c r="AM30" s="148" t="s">
        <v>664</v>
      </c>
      <c r="AN30" s="148" t="s">
        <v>547</v>
      </c>
      <c r="AO30" s="148" t="s">
        <v>664</v>
      </c>
      <c r="AP30" s="148" t="s">
        <v>664</v>
      </c>
      <c r="AQ30" s="100" t="s">
        <v>567</v>
      </c>
      <c r="AR30" s="148" t="s">
        <v>566</v>
      </c>
      <c r="AS30" s="148" t="s">
        <v>233</v>
      </c>
      <c r="AT30" s="148" t="s">
        <v>713</v>
      </c>
      <c r="AU30" s="148" t="s">
        <v>565</v>
      </c>
      <c r="AV30" s="148" t="s">
        <v>565</v>
      </c>
      <c r="AW30" s="148" t="s">
        <v>565</v>
      </c>
      <c r="AX30" s="150" t="s">
        <v>542</v>
      </c>
      <c r="AY30" s="148" t="s">
        <v>564</v>
      </c>
      <c r="AZ30" s="148" t="s">
        <v>564</v>
      </c>
      <c r="BA30" s="148" t="s">
        <v>638</v>
      </c>
      <c r="BB30" s="148" t="s">
        <v>637</v>
      </c>
      <c r="BC30" s="148" t="s">
        <v>219</v>
      </c>
      <c r="BD30" s="148" t="s">
        <v>219</v>
      </c>
      <c r="BE30" s="148" t="s">
        <v>219</v>
      </c>
      <c r="BF30" s="148" t="s">
        <v>219</v>
      </c>
      <c r="BG30" s="148" t="s">
        <v>219</v>
      </c>
      <c r="BH30" s="148" t="s">
        <v>560</v>
      </c>
      <c r="BI30" s="148" t="s">
        <v>641</v>
      </c>
      <c r="BJ30" s="148" t="s">
        <v>233</v>
      </c>
      <c r="BK30" s="148" t="s">
        <v>561</v>
      </c>
      <c r="BL30" s="148" t="s">
        <v>650</v>
      </c>
      <c r="BM30" s="148" t="s">
        <v>656</v>
      </c>
      <c r="BN30" s="148" t="s">
        <v>657</v>
      </c>
      <c r="BO30" s="148" t="s">
        <v>658</v>
      </c>
      <c r="BP30" s="148" t="s">
        <v>233</v>
      </c>
      <c r="BQ30" s="148" t="s">
        <v>233</v>
      </c>
      <c r="BR30" s="148" t="s">
        <v>233</v>
      </c>
      <c r="BS30" s="148" t="s">
        <v>541</v>
      </c>
      <c r="BT30" s="148" t="s">
        <v>563</v>
      </c>
      <c r="BU30" s="148" t="s">
        <v>563</v>
      </c>
      <c r="BV30" s="148" t="s">
        <v>661</v>
      </c>
      <c r="BW30" s="148" t="s">
        <v>661</v>
      </c>
      <c r="BX30" s="148" t="s">
        <v>231</v>
      </c>
      <c r="BY30" s="148" t="s">
        <v>231</v>
      </c>
      <c r="BZ30" s="148" t="s">
        <v>231</v>
      </c>
      <c r="CA30" s="148" t="s">
        <v>233</v>
      </c>
      <c r="CB30" s="148" t="s">
        <v>231</v>
      </c>
      <c r="CC30" s="148" t="s">
        <v>233</v>
      </c>
      <c r="CD30" s="148" t="s">
        <v>233</v>
      </c>
      <c r="CE30" s="148" t="s">
        <v>562</v>
      </c>
      <c r="CF30" s="148" t="s">
        <v>233</v>
      </c>
      <c r="CG30" s="99"/>
    </row>
    <row r="31" spans="1:85" x14ac:dyDescent="0.25">
      <c r="A31" s="3" t="str">
        <f>VLOOKUP(C31,Regions!B$3:H$35,7,FALSE)</f>
        <v>South America</v>
      </c>
      <c r="B31" s="119" t="s">
        <v>26</v>
      </c>
      <c r="C31" s="102" t="s">
        <v>25</v>
      </c>
      <c r="D31" s="148" t="s">
        <v>568</v>
      </c>
      <c r="E31" s="148" t="s">
        <v>568</v>
      </c>
      <c r="F31" s="148" t="s">
        <v>568</v>
      </c>
      <c r="G31" s="148" t="s">
        <v>568</v>
      </c>
      <c r="H31" s="148" t="s">
        <v>568</v>
      </c>
      <c r="I31" s="148" t="s">
        <v>568</v>
      </c>
      <c r="J31" s="148" t="s">
        <v>568</v>
      </c>
      <c r="K31" s="148" t="s">
        <v>565</v>
      </c>
      <c r="L31" s="148" t="s">
        <v>565</v>
      </c>
      <c r="M31" s="148" t="s">
        <v>219</v>
      </c>
      <c r="N31" s="148" t="s">
        <v>701</v>
      </c>
      <c r="O31" s="148" t="s">
        <v>701</v>
      </c>
      <c r="P31" s="145" t="s">
        <v>219</v>
      </c>
      <c r="Q31" s="148" t="s">
        <v>562</v>
      </c>
      <c r="R31" s="148" t="s">
        <v>562</v>
      </c>
      <c r="S31" s="148" t="s">
        <v>569</v>
      </c>
      <c r="T31" s="148" t="s">
        <v>569</v>
      </c>
      <c r="U31" s="148" t="s">
        <v>702</v>
      </c>
      <c r="V31" s="148" t="s">
        <v>702</v>
      </c>
      <c r="W31" s="148" t="s">
        <v>564</v>
      </c>
      <c r="X31" s="148" t="s">
        <v>566</v>
      </c>
      <c r="Y31" s="148" t="s">
        <v>566</v>
      </c>
      <c r="Z31" s="148" t="s">
        <v>566</v>
      </c>
      <c r="AA31" s="148" t="s">
        <v>233</v>
      </c>
      <c r="AB31" s="148" t="s">
        <v>233</v>
      </c>
      <c r="AC31" s="148" t="s">
        <v>233</v>
      </c>
      <c r="AD31" s="148" t="s">
        <v>233</v>
      </c>
      <c r="AE31" s="148" t="s">
        <v>547</v>
      </c>
      <c r="AF31" s="148" t="s">
        <v>661</v>
      </c>
      <c r="AG31" s="148" t="s">
        <v>661</v>
      </c>
      <c r="AH31" s="148" t="s">
        <v>547</v>
      </c>
      <c r="AI31" s="148" t="s">
        <v>547</v>
      </c>
      <c r="AJ31" s="148" t="s">
        <v>664</v>
      </c>
      <c r="AK31" s="148" t="s">
        <v>547</v>
      </c>
      <c r="AL31" s="148" t="s">
        <v>559</v>
      </c>
      <c r="AM31" s="148" t="s">
        <v>664</v>
      </c>
      <c r="AN31" s="148" t="s">
        <v>547</v>
      </c>
      <c r="AO31" s="148" t="s">
        <v>664</v>
      </c>
      <c r="AP31" s="148" t="s">
        <v>664</v>
      </c>
      <c r="AQ31" s="100" t="s">
        <v>567</v>
      </c>
      <c r="AR31" s="148" t="s">
        <v>566</v>
      </c>
      <c r="AS31" s="148" t="s">
        <v>233</v>
      </c>
      <c r="AT31" s="148" t="s">
        <v>713</v>
      </c>
      <c r="AU31" s="148" t="s">
        <v>565</v>
      </c>
      <c r="AV31" s="148" t="s">
        <v>565</v>
      </c>
      <c r="AW31" s="148" t="s">
        <v>565</v>
      </c>
      <c r="AX31" s="150" t="s">
        <v>540</v>
      </c>
      <c r="AY31" s="148" t="s">
        <v>564</v>
      </c>
      <c r="AZ31" s="148" t="s">
        <v>564</v>
      </c>
      <c r="BA31" s="148" t="s">
        <v>638</v>
      </c>
      <c r="BB31" s="148" t="s">
        <v>637</v>
      </c>
      <c r="BC31" s="148" t="s">
        <v>219</v>
      </c>
      <c r="BD31" s="148" t="s">
        <v>219</v>
      </c>
      <c r="BE31" s="148" t="s">
        <v>219</v>
      </c>
      <c r="BF31" s="148" t="s">
        <v>219</v>
      </c>
      <c r="BG31" s="148" t="s">
        <v>219</v>
      </c>
      <c r="BH31" s="148" t="s">
        <v>560</v>
      </c>
      <c r="BI31" s="148" t="s">
        <v>641</v>
      </c>
      <c r="BJ31" s="148" t="s">
        <v>233</v>
      </c>
      <c r="BK31" s="148" t="s">
        <v>561</v>
      </c>
      <c r="BL31" s="148" t="s">
        <v>650</v>
      </c>
      <c r="BM31" s="148" t="s">
        <v>656</v>
      </c>
      <c r="BN31" s="148" t="s">
        <v>657</v>
      </c>
      <c r="BO31" s="148" t="s">
        <v>658</v>
      </c>
      <c r="BP31" s="148" t="s">
        <v>233</v>
      </c>
      <c r="BQ31" s="148" t="s">
        <v>233</v>
      </c>
      <c r="BR31" s="148" t="s">
        <v>233</v>
      </c>
      <c r="BS31" s="148" t="s">
        <v>541</v>
      </c>
      <c r="BT31" s="148" t="s">
        <v>563</v>
      </c>
      <c r="BU31" s="148" t="s">
        <v>563</v>
      </c>
      <c r="BV31" s="148" t="s">
        <v>661</v>
      </c>
      <c r="BW31" s="148" t="s">
        <v>661</v>
      </c>
      <c r="BX31" s="148" t="s">
        <v>231</v>
      </c>
      <c r="BY31" s="148" t="s">
        <v>231</v>
      </c>
      <c r="BZ31" s="148" t="s">
        <v>231</v>
      </c>
      <c r="CA31" s="148" t="s">
        <v>233</v>
      </c>
      <c r="CB31" s="148" t="s">
        <v>231</v>
      </c>
      <c r="CC31" s="148" t="s">
        <v>233</v>
      </c>
      <c r="CD31" s="148" t="s">
        <v>233</v>
      </c>
      <c r="CE31" s="148" t="s">
        <v>562</v>
      </c>
      <c r="CF31" s="148" t="s">
        <v>233</v>
      </c>
      <c r="CG31" s="99"/>
    </row>
    <row r="32" spans="1:85" x14ac:dyDescent="0.25">
      <c r="A32" s="3" t="str">
        <f>VLOOKUP(C32,Regions!B$3:H$35,7,FALSE)</f>
        <v>South America</v>
      </c>
      <c r="B32" s="119" t="s">
        <v>34</v>
      </c>
      <c r="C32" s="102" t="s">
        <v>33</v>
      </c>
      <c r="D32" s="148" t="s">
        <v>568</v>
      </c>
      <c r="E32" s="148" t="s">
        <v>568</v>
      </c>
      <c r="F32" s="148" t="s">
        <v>568</v>
      </c>
      <c r="G32" s="148" t="s">
        <v>568</v>
      </c>
      <c r="H32" s="148" t="s">
        <v>568</v>
      </c>
      <c r="I32" s="148" t="s">
        <v>568</v>
      </c>
      <c r="J32" s="148" t="s">
        <v>568</v>
      </c>
      <c r="K32" s="148" t="s">
        <v>565</v>
      </c>
      <c r="L32" s="148" t="s">
        <v>565</v>
      </c>
      <c r="M32" s="148" t="s">
        <v>219</v>
      </c>
      <c r="N32" s="148" t="s">
        <v>701</v>
      </c>
      <c r="O32" s="148" t="s">
        <v>701</v>
      </c>
      <c r="P32" s="145" t="s">
        <v>219</v>
      </c>
      <c r="Q32" s="148" t="s">
        <v>562</v>
      </c>
      <c r="R32" s="148" t="s">
        <v>562</v>
      </c>
      <c r="S32" s="148" t="s">
        <v>569</v>
      </c>
      <c r="T32" s="148" t="s">
        <v>569</v>
      </c>
      <c r="U32" s="148" t="s">
        <v>702</v>
      </c>
      <c r="V32" s="148" t="s">
        <v>702</v>
      </c>
      <c r="W32" s="148" t="s">
        <v>564</v>
      </c>
      <c r="X32" s="148" t="s">
        <v>566</v>
      </c>
      <c r="Y32" s="148" t="s">
        <v>566</v>
      </c>
      <c r="Z32" s="148" t="s">
        <v>566</v>
      </c>
      <c r="AA32" s="148" t="s">
        <v>947</v>
      </c>
      <c r="AB32" s="148" t="s">
        <v>233</v>
      </c>
      <c r="AC32" s="148" t="s">
        <v>233</v>
      </c>
      <c r="AD32" s="148" t="s">
        <v>233</v>
      </c>
      <c r="AE32" s="148" t="s">
        <v>547</v>
      </c>
      <c r="AF32" s="148" t="s">
        <v>661</v>
      </c>
      <c r="AG32" s="148" t="s">
        <v>661</v>
      </c>
      <c r="AH32" s="148" t="s">
        <v>547</v>
      </c>
      <c r="AI32" s="148" t="s">
        <v>547</v>
      </c>
      <c r="AJ32" s="148" t="s">
        <v>664</v>
      </c>
      <c r="AK32" s="148" t="s">
        <v>547</v>
      </c>
      <c r="AL32" s="148" t="s">
        <v>559</v>
      </c>
      <c r="AM32" s="148" t="s">
        <v>664</v>
      </c>
      <c r="AN32" s="148" t="s">
        <v>547</v>
      </c>
      <c r="AO32" s="148" t="s">
        <v>664</v>
      </c>
      <c r="AP32" s="148" t="s">
        <v>664</v>
      </c>
      <c r="AQ32" s="100" t="s">
        <v>567</v>
      </c>
      <c r="AR32" s="148" t="s">
        <v>566</v>
      </c>
      <c r="AS32" s="148" t="s">
        <v>950</v>
      </c>
      <c r="AT32" s="148" t="s">
        <v>713</v>
      </c>
      <c r="AU32" s="148" t="s">
        <v>565</v>
      </c>
      <c r="AV32" s="148" t="s">
        <v>565</v>
      </c>
      <c r="AW32" s="148" t="s">
        <v>565</v>
      </c>
      <c r="AX32" s="150" t="s">
        <v>540</v>
      </c>
      <c r="AY32" s="148" t="s">
        <v>564</v>
      </c>
      <c r="AZ32" s="148" t="s">
        <v>564</v>
      </c>
      <c r="BA32" s="148" t="s">
        <v>638</v>
      </c>
      <c r="BB32" s="148" t="s">
        <v>637</v>
      </c>
      <c r="BC32" s="148" t="s">
        <v>219</v>
      </c>
      <c r="BD32" s="148" t="s">
        <v>219</v>
      </c>
      <c r="BE32" s="148" t="s">
        <v>219</v>
      </c>
      <c r="BF32" s="148" t="s">
        <v>219</v>
      </c>
      <c r="BG32" s="148" t="s">
        <v>219</v>
      </c>
      <c r="BH32" s="148" t="s">
        <v>560</v>
      </c>
      <c r="BI32" s="148" t="s">
        <v>641</v>
      </c>
      <c r="BJ32" s="148" t="s">
        <v>233</v>
      </c>
      <c r="BK32" s="148" t="s">
        <v>561</v>
      </c>
      <c r="BL32" s="148" t="s">
        <v>650</v>
      </c>
      <c r="BM32" s="148" t="s">
        <v>656</v>
      </c>
      <c r="BN32" s="148" t="s">
        <v>657</v>
      </c>
      <c r="BO32" s="148" t="s">
        <v>658</v>
      </c>
      <c r="BP32" s="148" t="s">
        <v>233</v>
      </c>
      <c r="BQ32" s="148" t="s">
        <v>233</v>
      </c>
      <c r="BR32" s="148" t="s">
        <v>233</v>
      </c>
      <c r="BS32" s="148" t="s">
        <v>541</v>
      </c>
      <c r="BT32" s="148" t="s">
        <v>563</v>
      </c>
      <c r="BU32" s="148" t="s">
        <v>563</v>
      </c>
      <c r="BV32" s="148" t="s">
        <v>661</v>
      </c>
      <c r="BW32" s="148" t="s">
        <v>661</v>
      </c>
      <c r="BX32" s="148" t="s">
        <v>231</v>
      </c>
      <c r="BY32" s="148" t="s">
        <v>231</v>
      </c>
      <c r="BZ32" s="148" t="s">
        <v>661</v>
      </c>
      <c r="CA32" s="148" t="s">
        <v>233</v>
      </c>
      <c r="CB32" s="148" t="s">
        <v>231</v>
      </c>
      <c r="CC32" s="148" t="s">
        <v>233</v>
      </c>
      <c r="CD32" s="148" t="s">
        <v>233</v>
      </c>
      <c r="CE32" s="148" t="s">
        <v>562</v>
      </c>
      <c r="CF32" s="148" t="s">
        <v>233</v>
      </c>
      <c r="CG32" s="99"/>
    </row>
    <row r="33" spans="1:85" x14ac:dyDescent="0.25">
      <c r="A33" s="3" t="str">
        <f>VLOOKUP(C33,Regions!B$3:H$35,7,FALSE)</f>
        <v>South America</v>
      </c>
      <c r="B33" s="119" t="s">
        <v>48</v>
      </c>
      <c r="C33" s="102" t="s">
        <v>47</v>
      </c>
      <c r="D33" s="148" t="s">
        <v>568</v>
      </c>
      <c r="E33" s="148" t="s">
        <v>568</v>
      </c>
      <c r="F33" s="148" t="s">
        <v>568</v>
      </c>
      <c r="G33" s="148" t="s">
        <v>568</v>
      </c>
      <c r="H33" s="148" t="s">
        <v>568</v>
      </c>
      <c r="I33" s="148" t="s">
        <v>568</v>
      </c>
      <c r="J33" s="148" t="s">
        <v>568</v>
      </c>
      <c r="K33" s="148" t="s">
        <v>565</v>
      </c>
      <c r="L33" s="148" t="s">
        <v>565</v>
      </c>
      <c r="M33" s="148" t="s">
        <v>219</v>
      </c>
      <c r="N33" s="148" t="s">
        <v>701</v>
      </c>
      <c r="O33" s="148" t="s">
        <v>701</v>
      </c>
      <c r="P33" s="145" t="s">
        <v>219</v>
      </c>
      <c r="Q33" s="148" t="s">
        <v>562</v>
      </c>
      <c r="R33" s="148" t="s">
        <v>562</v>
      </c>
      <c r="S33" s="148" t="s">
        <v>569</v>
      </c>
      <c r="T33" s="148" t="s">
        <v>569</v>
      </c>
      <c r="U33" s="148" t="s">
        <v>702</v>
      </c>
      <c r="V33" s="148" t="s">
        <v>702</v>
      </c>
      <c r="W33" s="148" t="s">
        <v>564</v>
      </c>
      <c r="X33" s="148" t="s">
        <v>566</v>
      </c>
      <c r="Y33" s="148" t="s">
        <v>566</v>
      </c>
      <c r="Z33" s="148" t="s">
        <v>566</v>
      </c>
      <c r="AA33" s="148" t="s">
        <v>233</v>
      </c>
      <c r="AB33" s="148" t="s">
        <v>233</v>
      </c>
      <c r="AC33" s="148" t="s">
        <v>233</v>
      </c>
      <c r="AD33" s="148" t="s">
        <v>233</v>
      </c>
      <c r="AE33" s="148" t="s">
        <v>547</v>
      </c>
      <c r="AF33" s="148" t="s">
        <v>661</v>
      </c>
      <c r="AG33" s="148" t="s">
        <v>661</v>
      </c>
      <c r="AH33" s="148" t="s">
        <v>547</v>
      </c>
      <c r="AI33" s="148" t="s">
        <v>547</v>
      </c>
      <c r="AJ33" s="148" t="s">
        <v>664</v>
      </c>
      <c r="AK33" s="148" t="s">
        <v>547</v>
      </c>
      <c r="AL33" s="148" t="s">
        <v>559</v>
      </c>
      <c r="AM33" s="148" t="s">
        <v>664</v>
      </c>
      <c r="AN33" s="148" t="s">
        <v>547</v>
      </c>
      <c r="AO33" s="148" t="s">
        <v>664</v>
      </c>
      <c r="AP33" s="148" t="s">
        <v>664</v>
      </c>
      <c r="AQ33" s="100" t="s">
        <v>567</v>
      </c>
      <c r="AR33" s="148" t="s">
        <v>566</v>
      </c>
      <c r="AS33" s="148" t="s">
        <v>233</v>
      </c>
      <c r="AT33" s="148" t="s">
        <v>713</v>
      </c>
      <c r="AU33" s="148" t="s">
        <v>565</v>
      </c>
      <c r="AV33" s="148" t="s">
        <v>565</v>
      </c>
      <c r="AW33" s="148" t="s">
        <v>565</v>
      </c>
      <c r="AX33" s="150" t="s">
        <v>540</v>
      </c>
      <c r="AY33" s="148" t="s">
        <v>564</v>
      </c>
      <c r="AZ33" s="148" t="s">
        <v>564</v>
      </c>
      <c r="BA33" s="148" t="s">
        <v>638</v>
      </c>
      <c r="BB33" s="148" t="s">
        <v>637</v>
      </c>
      <c r="BC33" s="148" t="s">
        <v>219</v>
      </c>
      <c r="BD33" s="148" t="s">
        <v>219</v>
      </c>
      <c r="BE33" s="148" t="s">
        <v>219</v>
      </c>
      <c r="BF33" s="148" t="s">
        <v>219</v>
      </c>
      <c r="BG33" s="148" t="s">
        <v>219</v>
      </c>
      <c r="BH33" s="148" t="s">
        <v>560</v>
      </c>
      <c r="BI33" s="148" t="s">
        <v>641</v>
      </c>
      <c r="BJ33" s="148" t="s">
        <v>233</v>
      </c>
      <c r="BK33" s="148" t="s">
        <v>561</v>
      </c>
      <c r="BL33" s="148" t="s">
        <v>650</v>
      </c>
      <c r="BM33" s="148" t="s">
        <v>656</v>
      </c>
      <c r="BN33" s="148" t="s">
        <v>657</v>
      </c>
      <c r="BO33" s="148" t="s">
        <v>658</v>
      </c>
      <c r="BP33" s="148" t="s">
        <v>233</v>
      </c>
      <c r="BQ33" s="148" t="s">
        <v>233</v>
      </c>
      <c r="BR33" s="148" t="s">
        <v>233</v>
      </c>
      <c r="BS33" s="148" t="s">
        <v>541</v>
      </c>
      <c r="BT33" s="148" t="s">
        <v>563</v>
      </c>
      <c r="BU33" s="148" t="s">
        <v>563</v>
      </c>
      <c r="BV33" s="148" t="s">
        <v>661</v>
      </c>
      <c r="BW33" s="148" t="s">
        <v>661</v>
      </c>
      <c r="BX33" s="148" t="s">
        <v>231</v>
      </c>
      <c r="BY33" s="148" t="s">
        <v>231</v>
      </c>
      <c r="BZ33" s="148" t="s">
        <v>231</v>
      </c>
      <c r="CA33" s="148" t="s">
        <v>233</v>
      </c>
      <c r="CB33" s="148" t="s">
        <v>231</v>
      </c>
      <c r="CC33" s="148" t="s">
        <v>233</v>
      </c>
      <c r="CD33" s="148" t="s">
        <v>233</v>
      </c>
      <c r="CE33" s="148" t="s">
        <v>562</v>
      </c>
      <c r="CF33" s="148" t="s">
        <v>233</v>
      </c>
      <c r="CG33" s="99"/>
    </row>
    <row r="34" spans="1:85" x14ac:dyDescent="0.25">
      <c r="A34" s="3" t="str">
        <f>VLOOKUP(C34,Regions!B$3:H$35,7,FALSE)</f>
        <v>South America</v>
      </c>
      <c r="B34" s="119" t="s">
        <v>50</v>
      </c>
      <c r="C34" s="102" t="s">
        <v>49</v>
      </c>
      <c r="D34" s="148" t="s">
        <v>568</v>
      </c>
      <c r="E34" s="148" t="s">
        <v>568</v>
      </c>
      <c r="F34" s="148" t="s">
        <v>568</v>
      </c>
      <c r="G34" s="148" t="s">
        <v>568</v>
      </c>
      <c r="H34" s="148" t="s">
        <v>568</v>
      </c>
      <c r="I34" s="148" t="s">
        <v>568</v>
      </c>
      <c r="J34" s="148" t="s">
        <v>568</v>
      </c>
      <c r="K34" s="148" t="s">
        <v>565</v>
      </c>
      <c r="L34" s="148" t="s">
        <v>565</v>
      </c>
      <c r="M34" s="148" t="s">
        <v>219</v>
      </c>
      <c r="N34" s="148" t="s">
        <v>701</v>
      </c>
      <c r="O34" s="148" t="s">
        <v>701</v>
      </c>
      <c r="P34" s="145" t="s">
        <v>219</v>
      </c>
      <c r="Q34" s="148" t="s">
        <v>562</v>
      </c>
      <c r="R34" s="148" t="s">
        <v>562</v>
      </c>
      <c r="S34" s="148" t="s">
        <v>569</v>
      </c>
      <c r="T34" s="148" t="s">
        <v>569</v>
      </c>
      <c r="U34" s="148" t="s">
        <v>702</v>
      </c>
      <c r="V34" s="148" t="s">
        <v>702</v>
      </c>
      <c r="W34" s="148" t="s">
        <v>564</v>
      </c>
      <c r="X34" s="148" t="s">
        <v>566</v>
      </c>
      <c r="Y34" s="148" t="s">
        <v>566</v>
      </c>
      <c r="Z34" s="148" t="s">
        <v>566</v>
      </c>
      <c r="AA34" s="148" t="s">
        <v>233</v>
      </c>
      <c r="AB34" s="148" t="s">
        <v>233</v>
      </c>
      <c r="AC34" s="148" t="s">
        <v>233</v>
      </c>
      <c r="AD34" s="148" t="s">
        <v>233</v>
      </c>
      <c r="AE34" s="148" t="s">
        <v>547</v>
      </c>
      <c r="AF34" s="148" t="s">
        <v>661</v>
      </c>
      <c r="AG34" s="148" t="s">
        <v>661</v>
      </c>
      <c r="AH34" s="148" t="s">
        <v>547</v>
      </c>
      <c r="AI34" s="148" t="s">
        <v>547</v>
      </c>
      <c r="AJ34" s="148" t="s">
        <v>664</v>
      </c>
      <c r="AK34" s="148" t="s">
        <v>547</v>
      </c>
      <c r="AL34" s="148" t="s">
        <v>559</v>
      </c>
      <c r="AM34" s="148" t="s">
        <v>664</v>
      </c>
      <c r="AN34" s="148" t="s">
        <v>547</v>
      </c>
      <c r="AO34" s="148" t="s">
        <v>664</v>
      </c>
      <c r="AP34" s="148" t="s">
        <v>664</v>
      </c>
      <c r="AQ34" s="100" t="s">
        <v>567</v>
      </c>
      <c r="AR34" s="148" t="s">
        <v>566</v>
      </c>
      <c r="AS34" s="148" t="s">
        <v>233</v>
      </c>
      <c r="AT34" s="148" t="s">
        <v>713</v>
      </c>
      <c r="AU34" s="148" t="s">
        <v>565</v>
      </c>
      <c r="AV34" s="148" t="s">
        <v>565</v>
      </c>
      <c r="AW34" s="148" t="s">
        <v>565</v>
      </c>
      <c r="AX34" s="150" t="s">
        <v>542</v>
      </c>
      <c r="AY34" s="148" t="s">
        <v>564</v>
      </c>
      <c r="AZ34" s="148" t="s">
        <v>564</v>
      </c>
      <c r="BA34" s="148" t="s">
        <v>638</v>
      </c>
      <c r="BB34" s="148" t="s">
        <v>637</v>
      </c>
      <c r="BC34" s="148" t="s">
        <v>219</v>
      </c>
      <c r="BD34" s="148" t="s">
        <v>219</v>
      </c>
      <c r="BE34" s="148" t="s">
        <v>219</v>
      </c>
      <c r="BF34" s="148" t="s">
        <v>219</v>
      </c>
      <c r="BG34" s="148" t="s">
        <v>219</v>
      </c>
      <c r="BH34" s="148" t="s">
        <v>560</v>
      </c>
      <c r="BI34" s="148" t="s">
        <v>641</v>
      </c>
      <c r="BJ34" s="148" t="s">
        <v>233</v>
      </c>
      <c r="BK34" s="148" t="s">
        <v>561</v>
      </c>
      <c r="BL34" s="148" t="s">
        <v>650</v>
      </c>
      <c r="BM34" s="148" t="s">
        <v>656</v>
      </c>
      <c r="BN34" s="148" t="s">
        <v>657</v>
      </c>
      <c r="BO34" s="148" t="s">
        <v>658</v>
      </c>
      <c r="BP34" s="148" t="s">
        <v>233</v>
      </c>
      <c r="BQ34" s="148" t="s">
        <v>233</v>
      </c>
      <c r="BR34" s="148" t="s">
        <v>233</v>
      </c>
      <c r="BS34" s="148" t="s">
        <v>541</v>
      </c>
      <c r="BT34" s="148" t="s">
        <v>563</v>
      </c>
      <c r="BU34" s="148" t="s">
        <v>563</v>
      </c>
      <c r="BV34" s="148" t="s">
        <v>661</v>
      </c>
      <c r="BW34" s="148" t="s">
        <v>661</v>
      </c>
      <c r="BX34" s="148" t="s">
        <v>231</v>
      </c>
      <c r="BY34" s="148" t="s">
        <v>231</v>
      </c>
      <c r="BZ34" s="148" t="s">
        <v>231</v>
      </c>
      <c r="CA34" s="148" t="s">
        <v>233</v>
      </c>
      <c r="CB34" s="148" t="s">
        <v>231</v>
      </c>
      <c r="CC34" s="148" t="s">
        <v>233</v>
      </c>
      <c r="CD34" s="148" t="s">
        <v>233</v>
      </c>
      <c r="CE34" s="148" t="s">
        <v>562</v>
      </c>
      <c r="CF34" s="148" t="s">
        <v>233</v>
      </c>
      <c r="CG34" s="99"/>
    </row>
    <row r="35" spans="1:85" x14ac:dyDescent="0.25">
      <c r="A35" s="3" t="str">
        <f>VLOOKUP(C35,Regions!B$3:H$35,7,FALSE)</f>
        <v>South America</v>
      </c>
      <c r="B35" s="119" t="s">
        <v>58</v>
      </c>
      <c r="C35" s="102" t="s">
        <v>57</v>
      </c>
      <c r="D35" s="148" t="s">
        <v>568</v>
      </c>
      <c r="E35" s="148" t="s">
        <v>568</v>
      </c>
      <c r="F35" s="148" t="s">
        <v>568</v>
      </c>
      <c r="G35" s="148" t="s">
        <v>568</v>
      </c>
      <c r="H35" s="148" t="s">
        <v>568</v>
      </c>
      <c r="I35" s="148" t="s">
        <v>568</v>
      </c>
      <c r="J35" s="148" t="s">
        <v>568</v>
      </c>
      <c r="K35" s="148" t="s">
        <v>565</v>
      </c>
      <c r="L35" s="148" t="s">
        <v>565</v>
      </c>
      <c r="M35" s="148" t="s">
        <v>219</v>
      </c>
      <c r="N35" s="148" t="s">
        <v>701</v>
      </c>
      <c r="O35" s="148" t="s">
        <v>701</v>
      </c>
      <c r="P35" s="145" t="s">
        <v>219</v>
      </c>
      <c r="Q35" s="148" t="s">
        <v>562</v>
      </c>
      <c r="R35" s="148" t="s">
        <v>562</v>
      </c>
      <c r="S35" s="148" t="s">
        <v>569</v>
      </c>
      <c r="T35" s="148" t="s">
        <v>569</v>
      </c>
      <c r="U35" s="148" t="s">
        <v>702</v>
      </c>
      <c r="V35" s="148" t="s">
        <v>702</v>
      </c>
      <c r="W35" s="148" t="s">
        <v>564</v>
      </c>
      <c r="X35" s="148" t="s">
        <v>566</v>
      </c>
      <c r="Y35" s="148" t="s">
        <v>566</v>
      </c>
      <c r="Z35" s="148" t="s">
        <v>566</v>
      </c>
      <c r="AA35" s="148" t="s">
        <v>947</v>
      </c>
      <c r="AB35" s="148" t="s">
        <v>233</v>
      </c>
      <c r="AC35" s="148" t="s">
        <v>233</v>
      </c>
      <c r="AD35" s="148" t="s">
        <v>233</v>
      </c>
      <c r="AE35" s="148" t="s">
        <v>547</v>
      </c>
      <c r="AF35" s="148" t="s">
        <v>661</v>
      </c>
      <c r="AG35" s="148" t="s">
        <v>661</v>
      </c>
      <c r="AH35" s="148" t="s">
        <v>547</v>
      </c>
      <c r="AI35" s="148" t="s">
        <v>547</v>
      </c>
      <c r="AJ35" s="148" t="s">
        <v>664</v>
      </c>
      <c r="AK35" s="148" t="s">
        <v>547</v>
      </c>
      <c r="AL35" s="148" t="s">
        <v>559</v>
      </c>
      <c r="AM35" s="148" t="s">
        <v>664</v>
      </c>
      <c r="AN35" s="148" t="s">
        <v>547</v>
      </c>
      <c r="AO35" s="148" t="s">
        <v>664</v>
      </c>
      <c r="AP35" s="148" t="s">
        <v>664</v>
      </c>
      <c r="AQ35" s="100" t="s">
        <v>567</v>
      </c>
      <c r="AR35" s="148" t="s">
        <v>566</v>
      </c>
      <c r="AS35" s="148" t="s">
        <v>233</v>
      </c>
      <c r="AT35" s="148" t="s">
        <v>713</v>
      </c>
      <c r="AU35" s="148" t="s">
        <v>565</v>
      </c>
      <c r="AV35" s="148" t="s">
        <v>565</v>
      </c>
      <c r="AW35" s="148" t="s">
        <v>565</v>
      </c>
      <c r="AX35" s="150" t="s">
        <v>540</v>
      </c>
      <c r="AY35" s="148" t="s">
        <v>564</v>
      </c>
      <c r="AZ35" s="148" t="s">
        <v>564</v>
      </c>
      <c r="BA35" s="148" t="s">
        <v>638</v>
      </c>
      <c r="BB35" s="148" t="s">
        <v>637</v>
      </c>
      <c r="BC35" s="148" t="s">
        <v>219</v>
      </c>
      <c r="BD35" s="148" t="s">
        <v>219</v>
      </c>
      <c r="BE35" s="148" t="s">
        <v>219</v>
      </c>
      <c r="BF35" s="148" t="s">
        <v>219</v>
      </c>
      <c r="BG35" s="148" t="s">
        <v>219</v>
      </c>
      <c r="BH35" s="148" t="s">
        <v>560</v>
      </c>
      <c r="BI35" s="148" t="s">
        <v>641</v>
      </c>
      <c r="BJ35" s="148" t="s">
        <v>233</v>
      </c>
      <c r="BK35" s="148" t="s">
        <v>561</v>
      </c>
      <c r="BL35" s="148" t="s">
        <v>650</v>
      </c>
      <c r="BM35" s="148" t="s">
        <v>656</v>
      </c>
      <c r="BN35" s="148" t="s">
        <v>657</v>
      </c>
      <c r="BO35" s="148" t="s">
        <v>658</v>
      </c>
      <c r="BP35" s="148" t="s">
        <v>233</v>
      </c>
      <c r="BQ35" s="148" t="s">
        <v>233</v>
      </c>
      <c r="BR35" s="148" t="s">
        <v>233</v>
      </c>
      <c r="BS35" s="148" t="s">
        <v>541</v>
      </c>
      <c r="BT35" s="148" t="s">
        <v>563</v>
      </c>
      <c r="BU35" s="148" t="s">
        <v>563</v>
      </c>
      <c r="BV35" s="148" t="s">
        <v>661</v>
      </c>
      <c r="BW35" s="148" t="s">
        <v>661</v>
      </c>
      <c r="BX35" s="148" t="s">
        <v>231</v>
      </c>
      <c r="BY35" s="148" t="s">
        <v>231</v>
      </c>
      <c r="BZ35" s="148" t="s">
        <v>231</v>
      </c>
      <c r="CA35" s="148" t="s">
        <v>233</v>
      </c>
      <c r="CB35" s="148" t="s">
        <v>231</v>
      </c>
      <c r="CC35" s="148" t="s">
        <v>233</v>
      </c>
      <c r="CD35" s="148" t="s">
        <v>233</v>
      </c>
      <c r="CE35" s="148" t="s">
        <v>562</v>
      </c>
      <c r="CF35" s="148" t="s">
        <v>233</v>
      </c>
      <c r="CG35" s="99"/>
    </row>
    <row r="36" spans="1:85" x14ac:dyDescent="0.25">
      <c r="A36" s="3" t="str">
        <f>VLOOKUP(C36,Regions!B$3:H$35,7,FALSE)</f>
        <v>South America</v>
      </c>
      <c r="B36" s="119" t="s">
        <v>62</v>
      </c>
      <c r="C36" s="102" t="s">
        <v>61</v>
      </c>
      <c r="D36" s="148" t="s">
        <v>568</v>
      </c>
      <c r="E36" s="148" t="s">
        <v>568</v>
      </c>
      <c r="F36" s="148" t="s">
        <v>568</v>
      </c>
      <c r="G36" s="148" t="s">
        <v>568</v>
      </c>
      <c r="H36" s="148" t="s">
        <v>568</v>
      </c>
      <c r="I36" s="148" t="s">
        <v>568</v>
      </c>
      <c r="J36" s="148" t="s">
        <v>568</v>
      </c>
      <c r="K36" s="148" t="s">
        <v>565</v>
      </c>
      <c r="L36" s="148" t="s">
        <v>565</v>
      </c>
      <c r="M36" s="148" t="s">
        <v>219</v>
      </c>
      <c r="N36" s="148" t="s">
        <v>701</v>
      </c>
      <c r="O36" s="148" t="s">
        <v>701</v>
      </c>
      <c r="P36" s="145" t="s">
        <v>219</v>
      </c>
      <c r="Q36" s="148" t="s">
        <v>562</v>
      </c>
      <c r="R36" s="148" t="s">
        <v>562</v>
      </c>
      <c r="S36" s="148" t="s">
        <v>569</v>
      </c>
      <c r="T36" s="148" t="s">
        <v>569</v>
      </c>
      <c r="U36" s="148" t="s">
        <v>702</v>
      </c>
      <c r="V36" s="148" t="s">
        <v>702</v>
      </c>
      <c r="W36" s="148" t="s">
        <v>564</v>
      </c>
      <c r="X36" s="148" t="s">
        <v>566</v>
      </c>
      <c r="Y36" s="148" t="s">
        <v>566</v>
      </c>
      <c r="Z36" s="148" t="s">
        <v>566</v>
      </c>
      <c r="AA36" s="148" t="s">
        <v>233</v>
      </c>
      <c r="AB36" s="148" t="s">
        <v>233</v>
      </c>
      <c r="AC36" s="148" t="s">
        <v>233</v>
      </c>
      <c r="AD36" s="148" t="s">
        <v>233</v>
      </c>
      <c r="AE36" s="148" t="s">
        <v>547</v>
      </c>
      <c r="AF36" s="148" t="s">
        <v>661</v>
      </c>
      <c r="AG36" s="148" t="s">
        <v>661</v>
      </c>
      <c r="AH36" s="148" t="s">
        <v>547</v>
      </c>
      <c r="AI36" s="148" t="s">
        <v>547</v>
      </c>
      <c r="AJ36" s="148" t="s">
        <v>664</v>
      </c>
      <c r="AK36" s="148" t="s">
        <v>547</v>
      </c>
      <c r="AL36" s="148" t="s">
        <v>559</v>
      </c>
      <c r="AM36" s="148" t="s">
        <v>664</v>
      </c>
      <c r="AN36" s="148" t="s">
        <v>547</v>
      </c>
      <c r="AO36" s="148" t="s">
        <v>664</v>
      </c>
      <c r="AP36" s="148" t="s">
        <v>664</v>
      </c>
      <c r="AQ36" s="100" t="s">
        <v>567</v>
      </c>
      <c r="AR36" s="148" t="s">
        <v>566</v>
      </c>
      <c r="AS36" s="148" t="s">
        <v>233</v>
      </c>
      <c r="AT36" s="148" t="s">
        <v>713</v>
      </c>
      <c r="AU36" s="148" t="s">
        <v>565</v>
      </c>
      <c r="AV36" s="148" t="s">
        <v>565</v>
      </c>
      <c r="AW36" s="148" t="s">
        <v>565</v>
      </c>
      <c r="AX36" s="150" t="s">
        <v>540</v>
      </c>
      <c r="AY36" s="148" t="s">
        <v>564</v>
      </c>
      <c r="AZ36" s="148" t="s">
        <v>564</v>
      </c>
      <c r="BA36" s="148" t="s">
        <v>638</v>
      </c>
      <c r="BB36" s="148" t="s">
        <v>637</v>
      </c>
      <c r="BC36" s="148" t="s">
        <v>219</v>
      </c>
      <c r="BD36" s="148" t="s">
        <v>219</v>
      </c>
      <c r="BE36" s="148" t="s">
        <v>219</v>
      </c>
      <c r="BF36" s="148" t="s">
        <v>219</v>
      </c>
      <c r="BG36" s="148" t="s">
        <v>219</v>
      </c>
      <c r="BH36" s="148" t="s">
        <v>560</v>
      </c>
      <c r="BI36" s="148" t="s">
        <v>641</v>
      </c>
      <c r="BJ36" s="148" t="s">
        <v>233</v>
      </c>
      <c r="BK36" s="148" t="s">
        <v>561</v>
      </c>
      <c r="BL36" s="148" t="s">
        <v>650</v>
      </c>
      <c r="BM36" s="148" t="s">
        <v>656</v>
      </c>
      <c r="BN36" s="148" t="s">
        <v>657</v>
      </c>
      <c r="BO36" s="148" t="s">
        <v>658</v>
      </c>
      <c r="BP36" s="148" t="s">
        <v>233</v>
      </c>
      <c r="BQ36" s="148" t="s">
        <v>233</v>
      </c>
      <c r="BR36" s="148" t="s">
        <v>233</v>
      </c>
      <c r="BS36" s="148" t="s">
        <v>541</v>
      </c>
      <c r="BT36" s="148" t="s">
        <v>563</v>
      </c>
      <c r="BU36" s="148" t="s">
        <v>563</v>
      </c>
      <c r="BV36" s="148" t="s">
        <v>661</v>
      </c>
      <c r="BW36" s="148" t="s">
        <v>661</v>
      </c>
      <c r="BX36" s="148" t="s">
        <v>661</v>
      </c>
      <c r="BY36" s="148" t="s">
        <v>231</v>
      </c>
      <c r="BZ36" s="148" t="s">
        <v>231</v>
      </c>
      <c r="CA36" s="148" t="s">
        <v>233</v>
      </c>
      <c r="CB36" s="148" t="s">
        <v>233</v>
      </c>
      <c r="CC36" s="148" t="s">
        <v>233</v>
      </c>
      <c r="CD36" s="148" t="s">
        <v>233</v>
      </c>
      <c r="CE36" s="148" t="s">
        <v>562</v>
      </c>
      <c r="CF36" s="148" t="s">
        <v>233</v>
      </c>
      <c r="CG36" s="99"/>
    </row>
    <row r="37" spans="1:85" x14ac:dyDescent="0.25">
      <c r="A37" s="3" t="str">
        <f>VLOOKUP(C37,Regions!B$3:H$35,7,FALSE)</f>
        <v>South America</v>
      </c>
      <c r="B37" s="119" t="s">
        <v>443</v>
      </c>
      <c r="C37" s="102" t="s">
        <v>63</v>
      </c>
      <c r="D37" s="148" t="s">
        <v>568</v>
      </c>
      <c r="E37" s="148" t="s">
        <v>568</v>
      </c>
      <c r="F37" s="148" t="s">
        <v>568</v>
      </c>
      <c r="G37" s="148" t="s">
        <v>568</v>
      </c>
      <c r="H37" s="148" t="s">
        <v>568</v>
      </c>
      <c r="I37" s="148" t="s">
        <v>568</v>
      </c>
      <c r="J37" s="148" t="s">
        <v>568</v>
      </c>
      <c r="K37" s="148" t="s">
        <v>565</v>
      </c>
      <c r="L37" s="148" t="s">
        <v>565</v>
      </c>
      <c r="M37" s="148" t="s">
        <v>219</v>
      </c>
      <c r="N37" s="148" t="s">
        <v>701</v>
      </c>
      <c r="O37" s="148" t="s">
        <v>701</v>
      </c>
      <c r="P37" s="145" t="s">
        <v>219</v>
      </c>
      <c r="Q37" s="148" t="s">
        <v>562</v>
      </c>
      <c r="R37" s="148" t="s">
        <v>562</v>
      </c>
      <c r="S37" s="148" t="s">
        <v>569</v>
      </c>
      <c r="T37" s="148" t="s">
        <v>569</v>
      </c>
      <c r="U37" s="148" t="s">
        <v>702</v>
      </c>
      <c r="V37" s="148" t="s">
        <v>702</v>
      </c>
      <c r="W37" s="148" t="s">
        <v>564</v>
      </c>
      <c r="X37" s="148" t="s">
        <v>566</v>
      </c>
      <c r="Y37" s="148" t="s">
        <v>566</v>
      </c>
      <c r="Z37" s="148" t="s">
        <v>566</v>
      </c>
      <c r="AA37" s="148" t="s">
        <v>233</v>
      </c>
      <c r="AB37" s="148" t="s">
        <v>233</v>
      </c>
      <c r="AC37" s="148" t="s">
        <v>233</v>
      </c>
      <c r="AD37" s="148" t="s">
        <v>233</v>
      </c>
      <c r="AE37" s="148" t="s">
        <v>547</v>
      </c>
      <c r="AF37" s="148" t="s">
        <v>661</v>
      </c>
      <c r="AG37" s="148" t="s">
        <v>661</v>
      </c>
      <c r="AH37" s="148" t="s">
        <v>547</v>
      </c>
      <c r="AI37" s="148" t="s">
        <v>547</v>
      </c>
      <c r="AJ37" s="148" t="s">
        <v>664</v>
      </c>
      <c r="AK37" s="148" t="s">
        <v>547</v>
      </c>
      <c r="AL37" s="148" t="s">
        <v>559</v>
      </c>
      <c r="AM37" s="148" t="s">
        <v>664</v>
      </c>
      <c r="AN37" s="148" t="s">
        <v>547</v>
      </c>
      <c r="AO37" s="148" t="s">
        <v>664</v>
      </c>
      <c r="AP37" s="148" t="s">
        <v>664</v>
      </c>
      <c r="AQ37" s="100" t="s">
        <v>567</v>
      </c>
      <c r="AR37" s="148" t="s">
        <v>566</v>
      </c>
      <c r="AS37" s="148" t="s">
        <v>233</v>
      </c>
      <c r="AT37" s="148" t="s">
        <v>713</v>
      </c>
      <c r="AU37" s="148" t="s">
        <v>565</v>
      </c>
      <c r="AV37" s="148" t="s">
        <v>565</v>
      </c>
      <c r="AW37" s="148" t="s">
        <v>565</v>
      </c>
      <c r="AX37" s="150" t="s">
        <v>540</v>
      </c>
      <c r="AY37" s="148" t="s">
        <v>564</v>
      </c>
      <c r="AZ37" s="148" t="s">
        <v>564</v>
      </c>
      <c r="BA37" s="148" t="s">
        <v>638</v>
      </c>
      <c r="BB37" s="148" t="s">
        <v>637</v>
      </c>
      <c r="BC37" s="148" t="s">
        <v>219</v>
      </c>
      <c r="BD37" s="148" t="s">
        <v>219</v>
      </c>
      <c r="BE37" s="148" t="s">
        <v>219</v>
      </c>
      <c r="BF37" s="148" t="s">
        <v>219</v>
      </c>
      <c r="BG37" s="148" t="s">
        <v>219</v>
      </c>
      <c r="BH37" s="148" t="s">
        <v>560</v>
      </c>
      <c r="BI37" s="148" t="s">
        <v>641</v>
      </c>
      <c r="BJ37" s="148" t="s">
        <v>233</v>
      </c>
      <c r="BK37" s="148" t="s">
        <v>561</v>
      </c>
      <c r="BL37" s="148" t="s">
        <v>650</v>
      </c>
      <c r="BM37" s="148" t="s">
        <v>656</v>
      </c>
      <c r="BN37" s="148" t="s">
        <v>657</v>
      </c>
      <c r="BO37" s="148" t="s">
        <v>658</v>
      </c>
      <c r="BP37" s="148" t="s">
        <v>233</v>
      </c>
      <c r="BQ37" s="148" t="s">
        <v>233</v>
      </c>
      <c r="BR37" s="148" t="s">
        <v>233</v>
      </c>
      <c r="BS37" s="148" t="s">
        <v>541</v>
      </c>
      <c r="BT37" s="148" t="s">
        <v>563</v>
      </c>
      <c r="BU37" s="148" t="s">
        <v>563</v>
      </c>
      <c r="BV37" s="148" t="s">
        <v>661</v>
      </c>
      <c r="BW37" s="148" t="s">
        <v>661</v>
      </c>
      <c r="BX37" s="148" t="s">
        <v>231</v>
      </c>
      <c r="BY37" s="148" t="s">
        <v>231</v>
      </c>
      <c r="BZ37" s="148" t="s">
        <v>231</v>
      </c>
      <c r="CA37" s="148" t="s">
        <v>233</v>
      </c>
      <c r="CB37" s="148" t="s">
        <v>233</v>
      </c>
      <c r="CC37" s="148" t="s">
        <v>233</v>
      </c>
      <c r="CD37" s="148" t="s">
        <v>233</v>
      </c>
      <c r="CE37" s="148" t="s">
        <v>562</v>
      </c>
      <c r="CF37" s="148" t="s">
        <v>233</v>
      </c>
      <c r="CG37" s="99"/>
    </row>
  </sheetData>
  <sortState ref="A5:BG195">
    <sortCondition ref="A5:A195"/>
    <sortCondition ref="B5:B195"/>
  </sortState>
  <mergeCells count="1">
    <mergeCell ref="A1:CF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Home</vt:lpstr>
      <vt:lpstr>Table of Contents</vt:lpstr>
      <vt:lpstr>INFORM-LAC 2017</vt:lpstr>
      <vt:lpstr>Hazard &amp; Exposure</vt:lpstr>
      <vt:lpstr>Vulnerability</vt:lpstr>
      <vt:lpstr>Lack of Coping Capacity</vt:lpstr>
      <vt:lpstr>Indicator Data</vt:lpstr>
      <vt:lpstr>Indicator Date</vt:lpstr>
      <vt:lpstr>Indicator Source</vt:lpstr>
      <vt:lpstr>Indicator Date hidden</vt:lpstr>
      <vt:lpstr>Indicator Date hidden2</vt:lpstr>
      <vt:lpstr>Indicator Data imputation</vt:lpstr>
      <vt:lpstr>Imputed and missing data hidden</vt:lpstr>
      <vt:lpstr>Missing component hidden</vt:lpstr>
      <vt:lpstr>INFORM Reliability Index</vt:lpstr>
      <vt:lpstr>Global Indicator Metadata</vt:lpstr>
      <vt:lpstr>LAC Indicator Metadata</vt:lpstr>
      <vt:lpstr>Regions</vt:lpstr>
      <vt:lpstr>'Global Indicator Metadata'!_2012.06.11___GFM_Indicator_List</vt:lpstr>
      <vt:lpstr>'INFORM-LAC 2017'!Print_Titles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2016-12-16T15:57:07Z</cp:lastPrinted>
  <dcterms:created xsi:type="dcterms:W3CDTF">2013-01-24T09:37:59Z</dcterms:created>
  <dcterms:modified xsi:type="dcterms:W3CDTF">2017-02-17T10:55:42Z</dcterms:modified>
</cp:coreProperties>
</file>