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mc:AlternateContent xmlns:mc="http://schemas.openxmlformats.org/markup-compatibility/2006">
    <mc:Choice Requires="x15">
      <x15ac:absPath xmlns:x15ac="http://schemas.microsoft.com/office/spreadsheetml/2010/11/ac" url="C:\Users\Margreet\Documents\INFORM\INFORM_PhaseII\INFORM2020\"/>
    </mc:Choice>
  </mc:AlternateContent>
  <xr:revisionPtr revIDLastSave="0" documentId="13_ncr:1_{8086D9BE-2FC6-404E-86AB-CB611D93749C}" xr6:coauthVersionLast="45" xr6:coauthVersionMax="45" xr10:uidLastSave="{00000000-0000-0000-0000-000000000000}"/>
  <bookViews>
    <workbookView xWindow="-120" yWindow="-120" windowWidth="29040" windowHeight="15840" tabRatio="821" xr2:uid="{00000000-000D-0000-FFFF-FFFF00000000}"/>
  </bookViews>
  <sheets>
    <sheet name="Inicio" sheetId="90" r:id="rId1"/>
    <sheet name="Contenidos" sheetId="91" r:id="rId2"/>
    <sheet name="INFORM-LAC 2020" sheetId="5" r:id="rId3"/>
    <sheet name="Peligro y Exposición" sheetId="75" r:id="rId4"/>
    <sheet name="Vulnerabilidad" sheetId="3" r:id="rId5"/>
    <sheet name="Falta de Capacidad" sheetId="4" r:id="rId6"/>
    <sheet name="Indicador Datos" sheetId="74" r:id="rId7"/>
    <sheet name="Indicador Fecha" sheetId="78" r:id="rId8"/>
    <sheet name="Indicador Fuente" sheetId="80" r:id="rId9"/>
    <sheet name="Indicator Date hidden" sheetId="85" state="hidden" r:id="rId10"/>
    <sheet name="Indicator Date hidden2" sheetId="86" state="hidden" r:id="rId11"/>
    <sheet name="Indicador Datos imputados" sheetId="79" r:id="rId12"/>
    <sheet name="Imputed and missing data hidden" sheetId="87" state="hidden" r:id="rId13"/>
    <sheet name="Missing component hidden" sheetId="89" state="hidden" r:id="rId14"/>
    <sheet name="Indice Falta de Confiabilidad" sheetId="88" r:id="rId15"/>
    <sheet name="Metadata Indicadores LAC-INFORM" sheetId="94" r:id="rId16"/>
    <sheet name="Regions" sheetId="77" r:id="rId17"/>
  </sheets>
  <externalReferences>
    <externalReference r:id="rId18"/>
  </externalReferences>
  <definedNames>
    <definedName name="_2012.06.11___GFM_Indicator_List" localSheetId="15">'Metadata Indicadores LAC-INFORM'!$G$51:$P$108</definedName>
    <definedName name="_xlnm._FilterDatabase" localSheetId="6" hidden="1">'Indicador Datos'!$A$6:$CW$38</definedName>
    <definedName name="_xlnm._FilterDatabase" localSheetId="11" hidden="1">'Indicador Datos imputados'!$A$5:$CW$37</definedName>
    <definedName name="_xlnm._FilterDatabase" localSheetId="7" hidden="1">'Indicador Fecha'!$A$3:$CV$36</definedName>
    <definedName name="_xlnm._FilterDatabase" localSheetId="14" hidden="1">'Indice Falta de Confiabilidad'!$A$2:$M$2</definedName>
    <definedName name="_xlnm._FilterDatabase" localSheetId="2" hidden="1">'INFORM-LAC 2020'!$A$3:$AV$3</definedName>
    <definedName name="_xlnm._FilterDatabase" localSheetId="15" hidden="1">'Metadata Indicadores LAC-INFORM'!$A$2:$P$110</definedName>
    <definedName name="_xlnm._FilterDatabase" localSheetId="3" hidden="1">'Peligro y Exposición'!$A$3:$DZ$37</definedName>
    <definedName name="_xlnm._FilterDatabase" localSheetId="16" hidden="1">Regions!$A$2:$I$35</definedName>
    <definedName name="_xlnm._FilterDatabase" localSheetId="4" hidden="1">Vulnerabilidad!$A$3:$AY$35</definedName>
    <definedName name="_Key1" localSheetId="1" hidden="1">#REF!</definedName>
    <definedName name="_Key1" localSheetId="12" hidden="1">#REF!</definedName>
    <definedName name="_Key1" localSheetId="11" hidden="1">#REF!</definedName>
    <definedName name="_Key1" localSheetId="7" hidden="1">#REF!</definedName>
    <definedName name="_Key1" localSheetId="8" hidden="1">#REF!</definedName>
    <definedName name="_Key1" localSheetId="9" hidden="1">#REF!</definedName>
    <definedName name="_Key1" localSheetId="10" hidden="1">#REF!</definedName>
    <definedName name="_Key1" localSheetId="14" hidden="1">#REF!</definedName>
    <definedName name="_Key1" localSheetId="0" hidden="1">#REF!</definedName>
    <definedName name="_Key1" localSheetId="15" hidden="1">#REF!</definedName>
    <definedName name="_Key1" localSheetId="3" hidden="1">#REF!</definedName>
    <definedName name="_Key1" hidden="1">#REF!</definedName>
    <definedName name="_Order1" hidden="1">255</definedName>
    <definedName name="_Sort" localSheetId="1" hidden="1">#REF!</definedName>
    <definedName name="_Sort" localSheetId="12" hidden="1">#REF!</definedName>
    <definedName name="_Sort" localSheetId="11" hidden="1">#REF!</definedName>
    <definedName name="_Sort" localSheetId="7" hidden="1">#REF!</definedName>
    <definedName name="_Sort" localSheetId="8" hidden="1">#REF!</definedName>
    <definedName name="_Sort" localSheetId="9" hidden="1">#REF!</definedName>
    <definedName name="_Sort" localSheetId="10" hidden="1">#REF!</definedName>
    <definedName name="_Sort" localSheetId="14" hidden="1">#REF!</definedName>
    <definedName name="_Sort" localSheetId="0" hidden="1">#REF!</definedName>
    <definedName name="_Sort" localSheetId="15" hidden="1">#REF!</definedName>
    <definedName name="_Sort" localSheetId="3" hidden="1">#REF!</definedName>
    <definedName name="_Sort" hidden="1">#REF!</definedName>
    <definedName name="aa" localSheetId="1" hidden="1">#REF!</definedName>
    <definedName name="aa" localSheetId="12" hidden="1">#REF!</definedName>
    <definedName name="aa" localSheetId="9" hidden="1">#REF!</definedName>
    <definedName name="aa" localSheetId="10" hidden="1">#REF!</definedName>
    <definedName name="aa" localSheetId="14" hidden="1">#REF!</definedName>
    <definedName name="aa" localSheetId="0" hidden="1">#REF!</definedName>
    <definedName name="aa" localSheetId="15" hidden="1">#REF!</definedName>
    <definedName name="aa" hidden="1">#REF!</definedName>
    <definedName name="_xlnm.Print_Area" localSheetId="6">'Indicador Datos'!$C$3:$CV$38</definedName>
    <definedName name="_xlnm.Print_Area" localSheetId="7">'Indicador Fecha'!$C$3:$CU$36</definedName>
    <definedName name="_xlnm.Print_Area" localSheetId="8">'Indicador Fuente'!$C$3:$CU$37</definedName>
    <definedName name="_xlnm.Print_Titles" localSheetId="6">'Indicador Datos'!$C:$C,'Indicador Datos'!$3:$5</definedName>
    <definedName name="_xlnm.Print_Titles" localSheetId="7">'Indicador Fecha'!$C:$C,'Indicador Fecha'!$3:$3</definedName>
    <definedName name="_xlnm.Print_Titles" localSheetId="8">'Indicador Fuente'!$C:$C,'Indicador Fuente'!$3:$3</definedName>
    <definedName name="_xlnm.Print_Titles" localSheetId="2">'INFORM-LAC 2020'!$C:$C,'INFORM-LAC 2020'!#REF!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Y3" i="75" l="1"/>
  <c r="CY4" i="75"/>
  <c r="CY5" i="75"/>
  <c r="CY6" i="75"/>
  <c r="CY7" i="75"/>
  <c r="CY8" i="75"/>
  <c r="CY9" i="75"/>
  <c r="CY10" i="75"/>
  <c r="CY11" i="75"/>
  <c r="CY12" i="75"/>
  <c r="CY13" i="75"/>
  <c r="CY14" i="75"/>
  <c r="CY15" i="75"/>
  <c r="CY16" i="75"/>
  <c r="CY17" i="75"/>
  <c r="CY18" i="75"/>
  <c r="CY19" i="75"/>
  <c r="CY20" i="75"/>
  <c r="CY21" i="75"/>
  <c r="CY22" i="75"/>
  <c r="CY23" i="75"/>
  <c r="CY24" i="75"/>
  <c r="CY25" i="75"/>
  <c r="CY26" i="75"/>
  <c r="CY27" i="75"/>
  <c r="CY28" i="75"/>
  <c r="CY29" i="75"/>
  <c r="CY30" i="75"/>
  <c r="CY31" i="75"/>
  <c r="CY32" i="75"/>
  <c r="CY33" i="75"/>
  <c r="CY34" i="75"/>
  <c r="CY35" i="75"/>
  <c r="CX3" i="75"/>
  <c r="CX4" i="75"/>
  <c r="CX5" i="75"/>
  <c r="CX6" i="75"/>
  <c r="CX7" i="75"/>
  <c r="CX8" i="75"/>
  <c r="CX9" i="75"/>
  <c r="CX10" i="75"/>
  <c r="CX11" i="75"/>
  <c r="CX12" i="75"/>
  <c r="CX13" i="75"/>
  <c r="CX14" i="75"/>
  <c r="CX15" i="75"/>
  <c r="CX16" i="75"/>
  <c r="CX17" i="75"/>
  <c r="CX18" i="75"/>
  <c r="CX19" i="75"/>
  <c r="CX20" i="75"/>
  <c r="CX21" i="75"/>
  <c r="CX22" i="75"/>
  <c r="CX23" i="75"/>
  <c r="CX24" i="75"/>
  <c r="CX25" i="75"/>
  <c r="CX26" i="75"/>
  <c r="CX27" i="75"/>
  <c r="CX28" i="75"/>
  <c r="CX29" i="75"/>
  <c r="CX30" i="75"/>
  <c r="CX31" i="75"/>
  <c r="CX32" i="75"/>
  <c r="CX33" i="75"/>
  <c r="CX34" i="75"/>
  <c r="CX35" i="75"/>
  <c r="CZ35" i="75" l="1"/>
  <c r="CZ31" i="75"/>
  <c r="CZ27" i="75"/>
  <c r="CZ23" i="75"/>
  <c r="CZ19" i="75"/>
  <c r="CZ15" i="75"/>
  <c r="CZ11" i="75"/>
  <c r="CZ7" i="75"/>
  <c r="CZ34" i="75"/>
  <c r="CZ30" i="75"/>
  <c r="CZ26" i="75"/>
  <c r="CZ22" i="75"/>
  <c r="CZ18" i="75"/>
  <c r="CZ14" i="75"/>
  <c r="CZ10" i="75"/>
  <c r="CZ6" i="75"/>
  <c r="CZ32" i="75"/>
  <c r="CZ28" i="75"/>
  <c r="CZ24" i="75"/>
  <c r="CZ20" i="75"/>
  <c r="CZ16" i="75"/>
  <c r="CZ12" i="75"/>
  <c r="CZ8" i="75"/>
  <c r="CZ33" i="75"/>
  <c r="CZ29" i="75"/>
  <c r="CZ25" i="75"/>
  <c r="CZ21" i="75"/>
  <c r="CZ17" i="75"/>
  <c r="CZ13" i="75"/>
  <c r="CZ9" i="75"/>
  <c r="CZ5" i="75"/>
  <c r="CZ4" i="75"/>
  <c r="CZ3" i="75"/>
  <c r="CV3" i="75"/>
  <c r="CV4" i="75"/>
  <c r="CV5" i="75"/>
  <c r="CV6" i="75"/>
  <c r="CV7" i="75"/>
  <c r="CV8" i="75"/>
  <c r="CV9" i="75"/>
  <c r="CV10" i="75"/>
  <c r="CV11" i="75"/>
  <c r="CV12" i="75"/>
  <c r="CV13" i="75"/>
  <c r="CV14" i="75"/>
  <c r="CV15" i="75"/>
  <c r="CV16" i="75"/>
  <c r="CV17" i="75"/>
  <c r="CV18" i="75"/>
  <c r="CV19" i="75"/>
  <c r="CV20" i="75"/>
  <c r="CV21" i="75"/>
  <c r="CV22" i="75"/>
  <c r="CV23" i="75"/>
  <c r="CV24" i="75"/>
  <c r="CV25" i="75"/>
  <c r="CV26" i="75"/>
  <c r="CV27" i="75"/>
  <c r="CV28" i="75"/>
  <c r="CV29" i="75"/>
  <c r="CV30" i="75"/>
  <c r="CV31" i="75"/>
  <c r="CV32" i="75"/>
  <c r="CV33" i="75"/>
  <c r="CV34" i="75"/>
  <c r="CV35" i="75"/>
  <c r="AA4" i="87"/>
  <c r="AA5" i="87"/>
  <c r="AA6" i="87"/>
  <c r="AA7" i="87"/>
  <c r="AA8" i="87"/>
  <c r="AA9" i="87"/>
  <c r="AA10" i="87"/>
  <c r="AA11" i="87"/>
  <c r="AA12" i="87"/>
  <c r="AA13" i="87"/>
  <c r="AA14" i="87"/>
  <c r="AA15" i="87"/>
  <c r="AA16" i="87"/>
  <c r="AA17" i="87"/>
  <c r="AA18" i="87"/>
  <c r="AA19" i="87"/>
  <c r="AA20" i="87"/>
  <c r="AA21" i="87"/>
  <c r="AA22" i="87"/>
  <c r="AA23" i="87"/>
  <c r="AA24" i="87"/>
  <c r="AA25" i="87"/>
  <c r="AA26" i="87"/>
  <c r="AA27" i="87"/>
  <c r="AA28" i="87"/>
  <c r="AA29" i="87"/>
  <c r="AA30" i="87"/>
  <c r="AA31" i="87"/>
  <c r="AA32" i="87"/>
  <c r="AA33" i="87"/>
  <c r="AA34" i="87"/>
  <c r="AA35" i="87"/>
  <c r="AA36" i="87"/>
  <c r="AA3" i="87"/>
  <c r="AA2" i="87"/>
  <c r="AA2" i="79"/>
  <c r="AA3" i="79"/>
  <c r="AA4" i="85"/>
  <c r="AA4" i="86" s="1"/>
  <c r="AA5" i="85"/>
  <c r="AA5" i="86" s="1"/>
  <c r="AA6" i="85"/>
  <c r="AA6" i="86" s="1"/>
  <c r="AA7" i="85"/>
  <c r="AA7" i="86" s="1"/>
  <c r="AA8" i="85"/>
  <c r="AA8" i="86" s="1"/>
  <c r="AA9" i="85"/>
  <c r="AA9" i="86" s="1"/>
  <c r="AA10" i="85"/>
  <c r="AA10" i="86" s="1"/>
  <c r="AA11" i="85"/>
  <c r="AA11" i="86" s="1"/>
  <c r="AA12" i="85"/>
  <c r="AA12" i="86" s="1"/>
  <c r="AA13" i="85"/>
  <c r="AA13" i="86" s="1"/>
  <c r="AA14" i="85"/>
  <c r="AA14" i="86" s="1"/>
  <c r="AA15" i="85"/>
  <c r="AA15" i="86" s="1"/>
  <c r="AA16" i="85"/>
  <c r="AA16" i="86" s="1"/>
  <c r="AA17" i="85"/>
  <c r="AA17" i="86" s="1"/>
  <c r="AA18" i="85"/>
  <c r="AA18" i="86" s="1"/>
  <c r="AA19" i="85"/>
  <c r="AA19" i="86" s="1"/>
  <c r="AA20" i="85"/>
  <c r="AA20" i="86" s="1"/>
  <c r="AA21" i="85"/>
  <c r="AA21" i="86" s="1"/>
  <c r="AA22" i="85"/>
  <c r="AA22" i="86" s="1"/>
  <c r="AA23" i="85"/>
  <c r="AA23" i="86" s="1"/>
  <c r="AA24" i="85"/>
  <c r="AA24" i="86" s="1"/>
  <c r="AA25" i="85"/>
  <c r="AA25" i="86" s="1"/>
  <c r="AA26" i="85"/>
  <c r="AA26" i="86" s="1"/>
  <c r="AA27" i="85"/>
  <c r="AA27" i="86" s="1"/>
  <c r="AA28" i="85"/>
  <c r="AA28" i="86" s="1"/>
  <c r="AA29" i="85"/>
  <c r="AA29" i="86" s="1"/>
  <c r="AA30" i="85"/>
  <c r="AA30" i="86" s="1"/>
  <c r="AA31" i="85"/>
  <c r="AA31" i="86" s="1"/>
  <c r="AA32" i="85"/>
  <c r="AA32" i="86" s="1"/>
  <c r="AA33" i="85"/>
  <c r="AA33" i="86" s="1"/>
  <c r="AA34" i="85"/>
  <c r="AA34" i="86" s="1"/>
  <c r="AA35" i="85"/>
  <c r="AA35" i="86" s="1"/>
  <c r="AA36" i="85"/>
  <c r="AA36" i="86" s="1"/>
  <c r="AA2" i="80"/>
  <c r="AA3" i="80"/>
  <c r="AA2" i="78"/>
  <c r="AA3" i="78" l="1"/>
  <c r="AA3" i="85" s="1"/>
  <c r="AA2" i="86" l="1"/>
  <c r="AA2" i="85"/>
  <c r="E4" i="87"/>
  <c r="F4" i="87"/>
  <c r="G4" i="87"/>
  <c r="H4" i="87"/>
  <c r="I4" i="87"/>
  <c r="J4" i="87"/>
  <c r="K4" i="87"/>
  <c r="L4" i="87"/>
  <c r="M4" i="87"/>
  <c r="N4" i="87"/>
  <c r="O4" i="87"/>
  <c r="P4" i="87"/>
  <c r="Q4" i="87"/>
  <c r="R4" i="87"/>
  <c r="S4" i="87"/>
  <c r="T4" i="87"/>
  <c r="U4" i="87"/>
  <c r="V4" i="87"/>
  <c r="W4" i="87"/>
  <c r="X4" i="87"/>
  <c r="Y4" i="87"/>
  <c r="Z4" i="87"/>
  <c r="AB4" i="87"/>
  <c r="AC4" i="87"/>
  <c r="AD4" i="87"/>
  <c r="AE4" i="87"/>
  <c r="AF4" i="87"/>
  <c r="AG4" i="87"/>
  <c r="AH4" i="87"/>
  <c r="AI4" i="87"/>
  <c r="AJ4" i="87"/>
  <c r="AK4" i="87"/>
  <c r="AM4" i="87"/>
  <c r="AN4" i="87"/>
  <c r="AO4" i="87"/>
  <c r="AP4" i="87"/>
  <c r="AQ4" i="87"/>
  <c r="AR4" i="87"/>
  <c r="AS4" i="87"/>
  <c r="AT4" i="87"/>
  <c r="AU4" i="87"/>
  <c r="AV4" i="87"/>
  <c r="AW4" i="87"/>
  <c r="AX4" i="87"/>
  <c r="AY4" i="87"/>
  <c r="AZ4" i="87"/>
  <c r="BA4" i="87"/>
  <c r="BB4" i="87"/>
  <c r="BC4" i="87"/>
  <c r="BD4" i="87"/>
  <c r="BE4" i="87"/>
  <c r="BF4" i="87"/>
  <c r="BG4" i="87"/>
  <c r="BH4" i="87"/>
  <c r="BI4" i="87"/>
  <c r="BJ4" i="87"/>
  <c r="BK4" i="87"/>
  <c r="BL4" i="87"/>
  <c r="BM4" i="87"/>
  <c r="BN4" i="87"/>
  <c r="BO4" i="87"/>
  <c r="BP4" i="87"/>
  <c r="BQ4" i="87"/>
  <c r="BR4" i="87"/>
  <c r="BS4" i="87"/>
  <c r="BT4" i="87"/>
  <c r="BU4" i="87"/>
  <c r="BV4" i="87"/>
  <c r="BW4" i="87"/>
  <c r="BX4" i="87"/>
  <c r="BY4" i="87"/>
  <c r="BZ4" i="87"/>
  <c r="CA4" i="87"/>
  <c r="CB4" i="87"/>
  <c r="CC4" i="87"/>
  <c r="CD4" i="87"/>
  <c r="CE4" i="87"/>
  <c r="CF4" i="87"/>
  <c r="CG4" i="87"/>
  <c r="CH4" i="87"/>
  <c r="CI4" i="87"/>
  <c r="CJ4" i="87"/>
  <c r="CK4" i="87"/>
  <c r="CL4" i="87"/>
  <c r="CM4" i="87"/>
  <c r="CN4" i="87"/>
  <c r="CO4" i="87"/>
  <c r="CP4" i="87"/>
  <c r="CQ4" i="87"/>
  <c r="CR4" i="87"/>
  <c r="CS4" i="87"/>
  <c r="CT4" i="87"/>
  <c r="CU4" i="87"/>
  <c r="E5" i="87"/>
  <c r="F5" i="87"/>
  <c r="G5" i="87"/>
  <c r="H5" i="87"/>
  <c r="I5" i="87"/>
  <c r="J5" i="87"/>
  <c r="K5" i="87"/>
  <c r="L5" i="87"/>
  <c r="M5" i="87"/>
  <c r="N5" i="87"/>
  <c r="O5" i="87"/>
  <c r="P5" i="87"/>
  <c r="Q5" i="87"/>
  <c r="R5" i="87"/>
  <c r="S5" i="87"/>
  <c r="T5" i="87"/>
  <c r="U5" i="87"/>
  <c r="V5" i="87"/>
  <c r="W5" i="87"/>
  <c r="X5" i="87"/>
  <c r="Y5" i="87"/>
  <c r="Z5" i="87"/>
  <c r="AB5" i="87"/>
  <c r="AC5" i="87"/>
  <c r="AD5" i="87"/>
  <c r="AE5" i="87"/>
  <c r="AF5" i="87"/>
  <c r="AG5" i="87"/>
  <c r="AH5" i="87"/>
  <c r="AI5" i="87"/>
  <c r="AJ5" i="87"/>
  <c r="AK5" i="87"/>
  <c r="AM5" i="87"/>
  <c r="AN5" i="87"/>
  <c r="AO5" i="87"/>
  <c r="AP5" i="87"/>
  <c r="AQ5" i="87"/>
  <c r="AR5" i="87"/>
  <c r="AS5" i="87"/>
  <c r="AT5" i="87"/>
  <c r="AU5" i="87"/>
  <c r="AV5" i="87"/>
  <c r="AW5" i="87"/>
  <c r="AX5" i="87"/>
  <c r="AY5" i="87"/>
  <c r="AZ5" i="87"/>
  <c r="BA5" i="87"/>
  <c r="BB5" i="87"/>
  <c r="BC5" i="87"/>
  <c r="BD5" i="87"/>
  <c r="BE5" i="87"/>
  <c r="BF5" i="87"/>
  <c r="BG5" i="87"/>
  <c r="BH5" i="87"/>
  <c r="BI5" i="87"/>
  <c r="BJ5" i="87"/>
  <c r="BK5" i="87"/>
  <c r="BL5" i="87"/>
  <c r="BM5" i="87"/>
  <c r="BN5" i="87"/>
  <c r="BO5" i="87"/>
  <c r="BP5" i="87"/>
  <c r="BQ5" i="87"/>
  <c r="BR5" i="87"/>
  <c r="BS5" i="87"/>
  <c r="BT5" i="87"/>
  <c r="BU5" i="87"/>
  <c r="BV5" i="87"/>
  <c r="BW5" i="87"/>
  <c r="BX5" i="87"/>
  <c r="BY5" i="87"/>
  <c r="BZ5" i="87"/>
  <c r="CA5" i="87"/>
  <c r="CB5" i="87"/>
  <c r="CC5" i="87"/>
  <c r="CD5" i="87"/>
  <c r="CE5" i="87"/>
  <c r="CF5" i="87"/>
  <c r="CG5" i="87"/>
  <c r="CH5" i="87"/>
  <c r="CI5" i="87"/>
  <c r="CJ5" i="87"/>
  <c r="CK5" i="87"/>
  <c r="CL5" i="87"/>
  <c r="CM5" i="87"/>
  <c r="CN5" i="87"/>
  <c r="CO5" i="87"/>
  <c r="CP5" i="87"/>
  <c r="CQ5" i="87"/>
  <c r="CR5" i="87"/>
  <c r="CS5" i="87"/>
  <c r="CT5" i="87"/>
  <c r="CU5" i="87"/>
  <c r="E6" i="87"/>
  <c r="F6" i="87"/>
  <c r="G6" i="87"/>
  <c r="H6" i="87"/>
  <c r="I6" i="87"/>
  <c r="J6" i="87"/>
  <c r="K6" i="87"/>
  <c r="L6" i="87"/>
  <c r="M6" i="87"/>
  <c r="N6" i="87"/>
  <c r="O6" i="87"/>
  <c r="P6" i="87"/>
  <c r="Q6" i="87"/>
  <c r="R6" i="87"/>
  <c r="S6" i="87"/>
  <c r="T6" i="87"/>
  <c r="U6" i="87"/>
  <c r="V6" i="87"/>
  <c r="W6" i="87"/>
  <c r="X6" i="87"/>
  <c r="Y6" i="87"/>
  <c r="Z6" i="87"/>
  <c r="AB6" i="87"/>
  <c r="AC6" i="87"/>
  <c r="AD6" i="87"/>
  <c r="AE6" i="87"/>
  <c r="AF6" i="87"/>
  <c r="AG6" i="87"/>
  <c r="AH6" i="87"/>
  <c r="AI6" i="87"/>
  <c r="AJ6" i="87"/>
  <c r="AK6" i="87"/>
  <c r="AM6" i="87"/>
  <c r="AN6" i="87"/>
  <c r="AO6" i="87"/>
  <c r="AP6" i="87"/>
  <c r="AQ6" i="87"/>
  <c r="AR6" i="87"/>
  <c r="AS6" i="87"/>
  <c r="AT6" i="87"/>
  <c r="AU6" i="87"/>
  <c r="AV6" i="87"/>
  <c r="AW6" i="87"/>
  <c r="AX6" i="87"/>
  <c r="AY6" i="87"/>
  <c r="AZ6" i="87"/>
  <c r="BA6" i="87"/>
  <c r="BB6" i="87"/>
  <c r="BC6" i="87"/>
  <c r="BD6" i="87"/>
  <c r="BE6" i="87"/>
  <c r="BF6" i="87"/>
  <c r="BG6" i="87"/>
  <c r="BH6" i="87"/>
  <c r="BI6" i="87"/>
  <c r="BJ6" i="87"/>
  <c r="BK6" i="87"/>
  <c r="BL6" i="87"/>
  <c r="BM6" i="87"/>
  <c r="BN6" i="87"/>
  <c r="BO6" i="87"/>
  <c r="BP6" i="87"/>
  <c r="BQ6" i="87"/>
  <c r="BR6" i="87"/>
  <c r="BS6" i="87"/>
  <c r="BT6" i="87"/>
  <c r="BU6" i="87"/>
  <c r="BV6" i="87"/>
  <c r="BW6" i="87"/>
  <c r="BX6" i="87"/>
  <c r="BY6" i="87"/>
  <c r="BZ6" i="87"/>
  <c r="CA6" i="87"/>
  <c r="CB6" i="87"/>
  <c r="CC6" i="87"/>
  <c r="CD6" i="87"/>
  <c r="CE6" i="87"/>
  <c r="CF6" i="87"/>
  <c r="CG6" i="87"/>
  <c r="CH6" i="87"/>
  <c r="CI6" i="87"/>
  <c r="CJ6" i="87"/>
  <c r="CK6" i="87"/>
  <c r="CL6" i="87"/>
  <c r="CM6" i="87"/>
  <c r="CN6" i="87"/>
  <c r="CO6" i="87"/>
  <c r="CP6" i="87"/>
  <c r="CQ6" i="87"/>
  <c r="CR6" i="87"/>
  <c r="CS6" i="87"/>
  <c r="CT6" i="87"/>
  <c r="CU6" i="87"/>
  <c r="E7" i="87"/>
  <c r="F7" i="87"/>
  <c r="G7" i="87"/>
  <c r="H7" i="87"/>
  <c r="I7" i="87"/>
  <c r="J7" i="87"/>
  <c r="K7" i="87"/>
  <c r="L7" i="87"/>
  <c r="M7" i="87"/>
  <c r="N7" i="87"/>
  <c r="O7" i="87"/>
  <c r="P7" i="87"/>
  <c r="Q7" i="87"/>
  <c r="R7" i="87"/>
  <c r="S7" i="87"/>
  <c r="T7" i="87"/>
  <c r="U7" i="87"/>
  <c r="V7" i="87"/>
  <c r="W7" i="87"/>
  <c r="X7" i="87"/>
  <c r="Y7" i="87"/>
  <c r="Z7" i="87"/>
  <c r="AB7" i="87"/>
  <c r="AC7" i="87"/>
  <c r="AD7" i="87"/>
  <c r="AE7" i="87"/>
  <c r="AF7" i="87"/>
  <c r="AG7" i="87"/>
  <c r="AH7" i="87"/>
  <c r="AI7" i="87"/>
  <c r="AJ7" i="87"/>
  <c r="AK7" i="87"/>
  <c r="AM7" i="87"/>
  <c r="AN7" i="87"/>
  <c r="AO7" i="87"/>
  <c r="AP7" i="87"/>
  <c r="AQ7" i="87"/>
  <c r="AR7" i="87"/>
  <c r="AS7" i="87"/>
  <c r="AT7" i="87"/>
  <c r="AU7" i="87"/>
  <c r="AV7" i="87"/>
  <c r="AW7" i="87"/>
  <c r="AX7" i="87"/>
  <c r="AY7" i="87"/>
  <c r="AZ7" i="87"/>
  <c r="BA7" i="87"/>
  <c r="BB7" i="87"/>
  <c r="BC7" i="87"/>
  <c r="BD7" i="87"/>
  <c r="BE7" i="87"/>
  <c r="BF7" i="87"/>
  <c r="BG7" i="87"/>
  <c r="BH7" i="87"/>
  <c r="BI7" i="87"/>
  <c r="BJ7" i="87"/>
  <c r="BK7" i="87"/>
  <c r="BL7" i="87"/>
  <c r="BM7" i="87"/>
  <c r="BN7" i="87"/>
  <c r="BO7" i="87"/>
  <c r="BP7" i="87"/>
  <c r="BQ7" i="87"/>
  <c r="BR7" i="87"/>
  <c r="BS7" i="87"/>
  <c r="BT7" i="87"/>
  <c r="BU7" i="87"/>
  <c r="BV7" i="87"/>
  <c r="BW7" i="87"/>
  <c r="BX7" i="87"/>
  <c r="BY7" i="87"/>
  <c r="BZ7" i="87"/>
  <c r="CA7" i="87"/>
  <c r="CB7" i="87"/>
  <c r="CC7" i="87"/>
  <c r="CD7" i="87"/>
  <c r="CE7" i="87"/>
  <c r="CF7" i="87"/>
  <c r="CG7" i="87"/>
  <c r="CH7" i="87"/>
  <c r="CI7" i="87"/>
  <c r="CJ7" i="87"/>
  <c r="CK7" i="87"/>
  <c r="CL7" i="87"/>
  <c r="CM7" i="87"/>
  <c r="CN7" i="87"/>
  <c r="CO7" i="87"/>
  <c r="CP7" i="87"/>
  <c r="CQ7" i="87"/>
  <c r="CR7" i="87"/>
  <c r="CS7" i="87"/>
  <c r="CT7" i="87"/>
  <c r="CU7" i="87"/>
  <c r="E8" i="87"/>
  <c r="F8" i="87"/>
  <c r="G8" i="87"/>
  <c r="H8" i="87"/>
  <c r="I8" i="87"/>
  <c r="J8" i="87"/>
  <c r="K8" i="87"/>
  <c r="L8" i="87"/>
  <c r="M8" i="87"/>
  <c r="N8" i="87"/>
  <c r="O8" i="87"/>
  <c r="P8" i="87"/>
  <c r="Q8" i="87"/>
  <c r="R8" i="87"/>
  <c r="S8" i="87"/>
  <c r="T8" i="87"/>
  <c r="U8" i="87"/>
  <c r="V8" i="87"/>
  <c r="W8" i="87"/>
  <c r="X8" i="87"/>
  <c r="Y8" i="87"/>
  <c r="Z8" i="87"/>
  <c r="AB8" i="87"/>
  <c r="AC8" i="87"/>
  <c r="AD8" i="87"/>
  <c r="AE8" i="87"/>
  <c r="AF8" i="87"/>
  <c r="AG8" i="87"/>
  <c r="AH8" i="87"/>
  <c r="AI8" i="87"/>
  <c r="AJ8" i="87"/>
  <c r="AK8" i="87"/>
  <c r="AM8" i="87"/>
  <c r="AN8" i="87"/>
  <c r="AO8" i="87"/>
  <c r="AP8" i="87"/>
  <c r="AQ8" i="87"/>
  <c r="AR8" i="87"/>
  <c r="AS8" i="87"/>
  <c r="AT8" i="87"/>
  <c r="AU8" i="87"/>
  <c r="AV8" i="87"/>
  <c r="AW8" i="87"/>
  <c r="AX8" i="87"/>
  <c r="AY8" i="87"/>
  <c r="AZ8" i="87"/>
  <c r="BA8" i="87"/>
  <c r="BB8" i="87"/>
  <c r="BC8" i="87"/>
  <c r="BD8" i="87"/>
  <c r="BE8" i="87"/>
  <c r="BF8" i="87"/>
  <c r="BG8" i="87"/>
  <c r="BH8" i="87"/>
  <c r="BI8" i="87"/>
  <c r="BJ8" i="87"/>
  <c r="BK8" i="87"/>
  <c r="BL8" i="87"/>
  <c r="BM8" i="87"/>
  <c r="BN8" i="87"/>
  <c r="BO8" i="87"/>
  <c r="BP8" i="87"/>
  <c r="BQ8" i="87"/>
  <c r="BR8" i="87"/>
  <c r="BS8" i="87"/>
  <c r="BT8" i="87"/>
  <c r="BU8" i="87"/>
  <c r="BV8" i="87"/>
  <c r="BW8" i="87"/>
  <c r="BX8" i="87"/>
  <c r="BY8" i="87"/>
  <c r="BZ8" i="87"/>
  <c r="CA8" i="87"/>
  <c r="CB8" i="87"/>
  <c r="CC8" i="87"/>
  <c r="CD8" i="87"/>
  <c r="CE8" i="87"/>
  <c r="CF8" i="87"/>
  <c r="CG8" i="87"/>
  <c r="CH8" i="87"/>
  <c r="CI8" i="87"/>
  <c r="CJ8" i="87"/>
  <c r="CK8" i="87"/>
  <c r="CL8" i="87"/>
  <c r="CM8" i="87"/>
  <c r="CN8" i="87"/>
  <c r="CO8" i="87"/>
  <c r="CP8" i="87"/>
  <c r="CQ8" i="87"/>
  <c r="CR8" i="87"/>
  <c r="CS8" i="87"/>
  <c r="CT8" i="87"/>
  <c r="CU8" i="87"/>
  <c r="E9" i="87"/>
  <c r="F9" i="87"/>
  <c r="G9" i="87"/>
  <c r="H9" i="87"/>
  <c r="I9" i="87"/>
  <c r="J9" i="87"/>
  <c r="K9" i="87"/>
  <c r="L9" i="87"/>
  <c r="M9" i="87"/>
  <c r="N9" i="87"/>
  <c r="O9" i="87"/>
  <c r="P9" i="87"/>
  <c r="Q9" i="87"/>
  <c r="R9" i="87"/>
  <c r="S9" i="87"/>
  <c r="T9" i="87"/>
  <c r="U9" i="87"/>
  <c r="V9" i="87"/>
  <c r="W9" i="87"/>
  <c r="X9" i="87"/>
  <c r="Y9" i="87"/>
  <c r="Z9" i="87"/>
  <c r="AB9" i="87"/>
  <c r="AC9" i="87"/>
  <c r="AD9" i="87"/>
  <c r="AE9" i="87"/>
  <c r="AF9" i="87"/>
  <c r="AG9" i="87"/>
  <c r="AH9" i="87"/>
  <c r="AI9" i="87"/>
  <c r="AJ9" i="87"/>
  <c r="AK9" i="87"/>
  <c r="AM9" i="87"/>
  <c r="AN9" i="87"/>
  <c r="AO9" i="87"/>
  <c r="AP9" i="87"/>
  <c r="AQ9" i="87"/>
  <c r="AR9" i="87"/>
  <c r="AS9" i="87"/>
  <c r="AT9" i="87"/>
  <c r="AU9" i="87"/>
  <c r="AV9" i="87"/>
  <c r="AW9" i="87"/>
  <c r="AX9" i="87"/>
  <c r="AY9" i="87"/>
  <c r="AZ9" i="87"/>
  <c r="BA9" i="87"/>
  <c r="BB9" i="87"/>
  <c r="BC9" i="87"/>
  <c r="BD9" i="87"/>
  <c r="BE9" i="87"/>
  <c r="BF9" i="87"/>
  <c r="BG9" i="87"/>
  <c r="BH9" i="87"/>
  <c r="BI9" i="87"/>
  <c r="BJ9" i="87"/>
  <c r="BK9" i="87"/>
  <c r="BL9" i="87"/>
  <c r="BM9" i="87"/>
  <c r="BN9" i="87"/>
  <c r="BO9" i="87"/>
  <c r="BP9" i="87"/>
  <c r="BQ9" i="87"/>
  <c r="BR9" i="87"/>
  <c r="BS9" i="87"/>
  <c r="BT9" i="87"/>
  <c r="BU9" i="87"/>
  <c r="BV9" i="87"/>
  <c r="BW9" i="87"/>
  <c r="BX9" i="87"/>
  <c r="BY9" i="87"/>
  <c r="BZ9" i="87"/>
  <c r="CA9" i="87"/>
  <c r="CB9" i="87"/>
  <c r="CC9" i="87"/>
  <c r="CD9" i="87"/>
  <c r="CE9" i="87"/>
  <c r="CF9" i="87"/>
  <c r="CG9" i="87"/>
  <c r="CH9" i="87"/>
  <c r="CI9" i="87"/>
  <c r="CJ9" i="87"/>
  <c r="CK9" i="87"/>
  <c r="CL9" i="87"/>
  <c r="CM9" i="87"/>
  <c r="CN9" i="87"/>
  <c r="CO9" i="87"/>
  <c r="CP9" i="87"/>
  <c r="CQ9" i="87"/>
  <c r="CR9" i="87"/>
  <c r="CS9" i="87"/>
  <c r="CT9" i="87"/>
  <c r="CU9" i="87"/>
  <c r="E10" i="87"/>
  <c r="F10" i="87"/>
  <c r="G10" i="87"/>
  <c r="H10" i="87"/>
  <c r="I10" i="87"/>
  <c r="J10" i="87"/>
  <c r="K10" i="87"/>
  <c r="L10" i="87"/>
  <c r="M10" i="87"/>
  <c r="N10" i="87"/>
  <c r="O10" i="87"/>
  <c r="P10" i="87"/>
  <c r="Q10" i="87"/>
  <c r="R10" i="87"/>
  <c r="S10" i="87"/>
  <c r="T10" i="87"/>
  <c r="U10" i="87"/>
  <c r="V10" i="87"/>
  <c r="W10" i="87"/>
  <c r="X10" i="87"/>
  <c r="Y10" i="87"/>
  <c r="Z10" i="87"/>
  <c r="AB10" i="87"/>
  <c r="AC10" i="87"/>
  <c r="AD10" i="87"/>
  <c r="AE10" i="87"/>
  <c r="AF10" i="87"/>
  <c r="AG10" i="87"/>
  <c r="AH10" i="87"/>
  <c r="AI10" i="87"/>
  <c r="AJ10" i="87"/>
  <c r="AK10" i="87"/>
  <c r="AM10" i="87"/>
  <c r="AN10" i="87"/>
  <c r="AO10" i="87"/>
  <c r="AP10" i="87"/>
  <c r="AQ10" i="87"/>
  <c r="AR10" i="87"/>
  <c r="AS10" i="87"/>
  <c r="AT10" i="87"/>
  <c r="AU10" i="87"/>
  <c r="AV10" i="87"/>
  <c r="AW10" i="87"/>
  <c r="AX10" i="87"/>
  <c r="AY10" i="87"/>
  <c r="AZ10" i="87"/>
  <c r="BA10" i="87"/>
  <c r="BB10" i="87"/>
  <c r="BC10" i="87"/>
  <c r="BD10" i="87"/>
  <c r="BE10" i="87"/>
  <c r="BF10" i="87"/>
  <c r="BG10" i="87"/>
  <c r="BH10" i="87"/>
  <c r="BI10" i="87"/>
  <c r="BJ10" i="87"/>
  <c r="BK10" i="87"/>
  <c r="BL10" i="87"/>
  <c r="BM10" i="87"/>
  <c r="BN10" i="87"/>
  <c r="BO10" i="87"/>
  <c r="BP10" i="87"/>
  <c r="BQ10" i="87"/>
  <c r="BR10" i="87"/>
  <c r="BS10" i="87"/>
  <c r="BT10" i="87"/>
  <c r="BU10" i="87"/>
  <c r="BV10" i="87"/>
  <c r="BW10" i="87"/>
  <c r="BX10" i="87"/>
  <c r="BY10" i="87"/>
  <c r="BZ10" i="87"/>
  <c r="CA10" i="87"/>
  <c r="CB10" i="87"/>
  <c r="CC10" i="87"/>
  <c r="CD10" i="87"/>
  <c r="CE10" i="87"/>
  <c r="CF10" i="87"/>
  <c r="CG10" i="87"/>
  <c r="CH10" i="87"/>
  <c r="CI10" i="87"/>
  <c r="CJ10" i="87"/>
  <c r="CK10" i="87"/>
  <c r="CL10" i="87"/>
  <c r="CM10" i="87"/>
  <c r="CN10" i="87"/>
  <c r="CO10" i="87"/>
  <c r="CP10" i="87"/>
  <c r="CQ10" i="87"/>
  <c r="CR10" i="87"/>
  <c r="CS10" i="87"/>
  <c r="CT10" i="87"/>
  <c r="CU10" i="87"/>
  <c r="E11" i="87"/>
  <c r="F11" i="87"/>
  <c r="G11" i="87"/>
  <c r="H11" i="87"/>
  <c r="I11" i="87"/>
  <c r="J11" i="87"/>
  <c r="K11" i="87"/>
  <c r="L11" i="87"/>
  <c r="M11" i="87"/>
  <c r="N11" i="87"/>
  <c r="O11" i="87"/>
  <c r="P11" i="87"/>
  <c r="Q11" i="87"/>
  <c r="R11" i="87"/>
  <c r="S11" i="87"/>
  <c r="T11" i="87"/>
  <c r="U11" i="87"/>
  <c r="V11" i="87"/>
  <c r="W11" i="87"/>
  <c r="X11" i="87"/>
  <c r="Y11" i="87"/>
  <c r="Z11" i="87"/>
  <c r="AB11" i="87"/>
  <c r="AC11" i="87"/>
  <c r="AD11" i="87"/>
  <c r="AE11" i="87"/>
  <c r="AF11" i="87"/>
  <c r="AG11" i="87"/>
  <c r="AH11" i="87"/>
  <c r="AI11" i="87"/>
  <c r="AJ11" i="87"/>
  <c r="AK11" i="87"/>
  <c r="AM11" i="87"/>
  <c r="AN11" i="87"/>
  <c r="AO11" i="87"/>
  <c r="AP11" i="87"/>
  <c r="AQ11" i="87"/>
  <c r="AR11" i="87"/>
  <c r="AS11" i="87"/>
  <c r="AT11" i="87"/>
  <c r="AU11" i="87"/>
  <c r="AV11" i="87"/>
  <c r="AW11" i="87"/>
  <c r="AX11" i="87"/>
  <c r="AY11" i="87"/>
  <c r="AZ11" i="87"/>
  <c r="BA11" i="87"/>
  <c r="BB11" i="87"/>
  <c r="BC11" i="87"/>
  <c r="BD11" i="87"/>
  <c r="BE11" i="87"/>
  <c r="BF11" i="87"/>
  <c r="BG11" i="87"/>
  <c r="BH11" i="87"/>
  <c r="BI11" i="87"/>
  <c r="BJ11" i="87"/>
  <c r="BK11" i="87"/>
  <c r="BL11" i="87"/>
  <c r="BM11" i="87"/>
  <c r="BN11" i="87"/>
  <c r="BO11" i="87"/>
  <c r="BP11" i="87"/>
  <c r="BQ11" i="87"/>
  <c r="BR11" i="87"/>
  <c r="BS11" i="87"/>
  <c r="BT11" i="87"/>
  <c r="BU11" i="87"/>
  <c r="BV11" i="87"/>
  <c r="BW11" i="87"/>
  <c r="BX11" i="87"/>
  <c r="BY11" i="87"/>
  <c r="BZ11" i="87"/>
  <c r="CA11" i="87"/>
  <c r="CB11" i="87"/>
  <c r="CC11" i="87"/>
  <c r="CD11" i="87"/>
  <c r="CE11" i="87"/>
  <c r="CF11" i="87"/>
  <c r="CG11" i="87"/>
  <c r="CH11" i="87"/>
  <c r="CI11" i="87"/>
  <c r="CJ11" i="87"/>
  <c r="CK11" i="87"/>
  <c r="CL11" i="87"/>
  <c r="CM11" i="87"/>
  <c r="CN11" i="87"/>
  <c r="CO11" i="87"/>
  <c r="CP11" i="87"/>
  <c r="CQ11" i="87"/>
  <c r="CR11" i="87"/>
  <c r="CS11" i="87"/>
  <c r="CT11" i="87"/>
  <c r="CU11" i="87"/>
  <c r="E12" i="87"/>
  <c r="F12" i="87"/>
  <c r="G12" i="87"/>
  <c r="H12" i="87"/>
  <c r="I12" i="87"/>
  <c r="J12" i="87"/>
  <c r="K12" i="87"/>
  <c r="L12" i="87"/>
  <c r="M12" i="87"/>
  <c r="N12" i="87"/>
  <c r="O12" i="87"/>
  <c r="P12" i="87"/>
  <c r="Q12" i="87"/>
  <c r="R12" i="87"/>
  <c r="S12" i="87"/>
  <c r="T12" i="87"/>
  <c r="U12" i="87"/>
  <c r="V12" i="87"/>
  <c r="W12" i="87"/>
  <c r="X12" i="87"/>
  <c r="Y12" i="87"/>
  <c r="Z12" i="87"/>
  <c r="AB12" i="87"/>
  <c r="AC12" i="87"/>
  <c r="AD12" i="87"/>
  <c r="AE12" i="87"/>
  <c r="AF12" i="87"/>
  <c r="AG12" i="87"/>
  <c r="AH12" i="87"/>
  <c r="AI12" i="87"/>
  <c r="AJ12" i="87"/>
  <c r="AK12" i="87"/>
  <c r="AM12" i="87"/>
  <c r="AN12" i="87"/>
  <c r="AO12" i="87"/>
  <c r="AP12" i="87"/>
  <c r="AQ12" i="87"/>
  <c r="AR12" i="87"/>
  <c r="AS12" i="87"/>
  <c r="AT12" i="87"/>
  <c r="AU12" i="87"/>
  <c r="AV12" i="87"/>
  <c r="AW12" i="87"/>
  <c r="AX12" i="87"/>
  <c r="AY12" i="87"/>
  <c r="AZ12" i="87"/>
  <c r="BA12" i="87"/>
  <c r="BB12" i="87"/>
  <c r="BC12" i="87"/>
  <c r="BD12" i="87"/>
  <c r="BE12" i="87"/>
  <c r="BF12" i="87"/>
  <c r="BG12" i="87"/>
  <c r="BH12" i="87"/>
  <c r="BI12" i="87"/>
  <c r="BJ12" i="87"/>
  <c r="BK12" i="87"/>
  <c r="BL12" i="87"/>
  <c r="BM12" i="87"/>
  <c r="BN12" i="87"/>
  <c r="BO12" i="87"/>
  <c r="BP12" i="87"/>
  <c r="BQ12" i="87"/>
  <c r="BR12" i="87"/>
  <c r="BS12" i="87"/>
  <c r="BT12" i="87"/>
  <c r="BU12" i="87"/>
  <c r="BV12" i="87"/>
  <c r="BW12" i="87"/>
  <c r="BX12" i="87"/>
  <c r="BY12" i="87"/>
  <c r="BZ12" i="87"/>
  <c r="CA12" i="87"/>
  <c r="CB12" i="87"/>
  <c r="CC12" i="87"/>
  <c r="CD12" i="87"/>
  <c r="CE12" i="87"/>
  <c r="CF12" i="87"/>
  <c r="CG12" i="87"/>
  <c r="CH12" i="87"/>
  <c r="CI12" i="87"/>
  <c r="CJ12" i="87"/>
  <c r="CK12" i="87"/>
  <c r="CL12" i="87"/>
  <c r="CM12" i="87"/>
  <c r="CN12" i="87"/>
  <c r="CO12" i="87"/>
  <c r="CP12" i="87"/>
  <c r="CQ12" i="87"/>
  <c r="CR12" i="87"/>
  <c r="CS12" i="87"/>
  <c r="CT12" i="87"/>
  <c r="CU12" i="87"/>
  <c r="E13" i="87"/>
  <c r="F13" i="87"/>
  <c r="G13" i="87"/>
  <c r="H13" i="87"/>
  <c r="I13" i="87"/>
  <c r="J13" i="87"/>
  <c r="K13" i="87"/>
  <c r="L13" i="87"/>
  <c r="M13" i="87"/>
  <c r="N13" i="87"/>
  <c r="O13" i="87"/>
  <c r="P13" i="87"/>
  <c r="Q13" i="87"/>
  <c r="R13" i="87"/>
  <c r="S13" i="87"/>
  <c r="T13" i="87"/>
  <c r="U13" i="87"/>
  <c r="V13" i="87"/>
  <c r="W13" i="87"/>
  <c r="X13" i="87"/>
  <c r="Y13" i="87"/>
  <c r="Z13" i="87"/>
  <c r="AB13" i="87"/>
  <c r="AC13" i="87"/>
  <c r="AD13" i="87"/>
  <c r="AE13" i="87"/>
  <c r="AF13" i="87"/>
  <c r="AG13" i="87"/>
  <c r="AH13" i="87"/>
  <c r="AI13" i="87"/>
  <c r="AJ13" i="87"/>
  <c r="AK13" i="87"/>
  <c r="AM13" i="87"/>
  <c r="AN13" i="87"/>
  <c r="AO13" i="87"/>
  <c r="AP13" i="87"/>
  <c r="AQ13" i="87"/>
  <c r="AR13" i="87"/>
  <c r="AS13" i="87"/>
  <c r="AT13" i="87"/>
  <c r="AU13" i="87"/>
  <c r="AV13" i="87"/>
  <c r="AW13" i="87"/>
  <c r="AX13" i="87"/>
  <c r="AY13" i="87"/>
  <c r="AZ13" i="87"/>
  <c r="BA13" i="87"/>
  <c r="BB13" i="87"/>
  <c r="BC13" i="87"/>
  <c r="BD13" i="87"/>
  <c r="BE13" i="87"/>
  <c r="BF13" i="87"/>
  <c r="BG13" i="87"/>
  <c r="BH13" i="87"/>
  <c r="BI13" i="87"/>
  <c r="BJ13" i="87"/>
  <c r="BK13" i="87"/>
  <c r="BL13" i="87"/>
  <c r="BM13" i="87"/>
  <c r="BN13" i="87"/>
  <c r="BO13" i="87"/>
  <c r="BP13" i="87"/>
  <c r="BQ13" i="87"/>
  <c r="BR13" i="87"/>
  <c r="BS13" i="87"/>
  <c r="BT13" i="87"/>
  <c r="BU13" i="87"/>
  <c r="BV13" i="87"/>
  <c r="BW13" i="87"/>
  <c r="BX13" i="87"/>
  <c r="BY13" i="87"/>
  <c r="BZ13" i="87"/>
  <c r="CA13" i="87"/>
  <c r="CB13" i="87"/>
  <c r="CC13" i="87"/>
  <c r="CD13" i="87"/>
  <c r="CE13" i="87"/>
  <c r="CF13" i="87"/>
  <c r="CG13" i="87"/>
  <c r="CH13" i="87"/>
  <c r="CI13" i="87"/>
  <c r="CJ13" i="87"/>
  <c r="CK13" i="87"/>
  <c r="CL13" i="87"/>
  <c r="CM13" i="87"/>
  <c r="CN13" i="87"/>
  <c r="CO13" i="87"/>
  <c r="CP13" i="87"/>
  <c r="CQ13" i="87"/>
  <c r="CR13" i="87"/>
  <c r="CS13" i="87"/>
  <c r="CT13" i="87"/>
  <c r="CU13" i="87"/>
  <c r="E14" i="87"/>
  <c r="F14" i="87"/>
  <c r="G14" i="87"/>
  <c r="H14" i="87"/>
  <c r="I14" i="87"/>
  <c r="J14" i="87"/>
  <c r="K14" i="87"/>
  <c r="L14" i="87"/>
  <c r="M14" i="87"/>
  <c r="N14" i="87"/>
  <c r="O14" i="87"/>
  <c r="P14" i="87"/>
  <c r="Q14" i="87"/>
  <c r="R14" i="87"/>
  <c r="S14" i="87"/>
  <c r="T14" i="87"/>
  <c r="U14" i="87"/>
  <c r="V14" i="87"/>
  <c r="W14" i="87"/>
  <c r="X14" i="87"/>
  <c r="Y14" i="87"/>
  <c r="Z14" i="87"/>
  <c r="AB14" i="87"/>
  <c r="AC14" i="87"/>
  <c r="AD14" i="87"/>
  <c r="AE14" i="87"/>
  <c r="AF14" i="87"/>
  <c r="AG14" i="87"/>
  <c r="AH14" i="87"/>
  <c r="AI14" i="87"/>
  <c r="AJ14" i="87"/>
  <c r="AK14" i="87"/>
  <c r="AM14" i="87"/>
  <c r="AN14" i="87"/>
  <c r="AO14" i="87"/>
  <c r="AP14" i="87"/>
  <c r="AQ14" i="87"/>
  <c r="AR14" i="87"/>
  <c r="AS14" i="87"/>
  <c r="AT14" i="87"/>
  <c r="AU14" i="87"/>
  <c r="AV14" i="87"/>
  <c r="AW14" i="87"/>
  <c r="AX14" i="87"/>
  <c r="AY14" i="87"/>
  <c r="AZ14" i="87"/>
  <c r="BA14" i="87"/>
  <c r="BB14" i="87"/>
  <c r="BC14" i="87"/>
  <c r="BD14" i="87"/>
  <c r="BE14" i="87"/>
  <c r="BF14" i="87"/>
  <c r="BG14" i="87"/>
  <c r="BH14" i="87"/>
  <c r="BI14" i="87"/>
  <c r="BJ14" i="87"/>
  <c r="BK14" i="87"/>
  <c r="BL14" i="87"/>
  <c r="BM14" i="87"/>
  <c r="BN14" i="87"/>
  <c r="BO14" i="87"/>
  <c r="BP14" i="87"/>
  <c r="BQ14" i="87"/>
  <c r="BR14" i="87"/>
  <c r="BS14" i="87"/>
  <c r="BT14" i="87"/>
  <c r="BU14" i="87"/>
  <c r="BV14" i="87"/>
  <c r="BW14" i="87"/>
  <c r="BX14" i="87"/>
  <c r="BY14" i="87"/>
  <c r="BZ14" i="87"/>
  <c r="CA14" i="87"/>
  <c r="CB14" i="87"/>
  <c r="CC14" i="87"/>
  <c r="CD14" i="87"/>
  <c r="CE14" i="87"/>
  <c r="CF14" i="87"/>
  <c r="CG14" i="87"/>
  <c r="CH14" i="87"/>
  <c r="CI14" i="87"/>
  <c r="CJ14" i="87"/>
  <c r="CK14" i="87"/>
  <c r="CL14" i="87"/>
  <c r="CM14" i="87"/>
  <c r="CN14" i="87"/>
  <c r="CO14" i="87"/>
  <c r="CP14" i="87"/>
  <c r="CQ14" i="87"/>
  <c r="CR14" i="87"/>
  <c r="CS14" i="87"/>
  <c r="CT14" i="87"/>
  <c r="CU14" i="87"/>
  <c r="E15" i="87"/>
  <c r="F15" i="87"/>
  <c r="G15" i="87"/>
  <c r="H15" i="87"/>
  <c r="I15" i="87"/>
  <c r="J15" i="87"/>
  <c r="K15" i="87"/>
  <c r="L15" i="87"/>
  <c r="M15" i="87"/>
  <c r="N15" i="87"/>
  <c r="O15" i="87"/>
  <c r="P15" i="87"/>
  <c r="Q15" i="87"/>
  <c r="R15" i="87"/>
  <c r="S15" i="87"/>
  <c r="T15" i="87"/>
  <c r="U15" i="87"/>
  <c r="V15" i="87"/>
  <c r="W15" i="87"/>
  <c r="X15" i="87"/>
  <c r="Y15" i="87"/>
  <c r="Z15" i="87"/>
  <c r="AB15" i="87"/>
  <c r="AC15" i="87"/>
  <c r="AD15" i="87"/>
  <c r="AE15" i="87"/>
  <c r="AF15" i="87"/>
  <c r="AG15" i="87"/>
  <c r="AH15" i="87"/>
  <c r="AI15" i="87"/>
  <c r="AJ15" i="87"/>
  <c r="AK15" i="87"/>
  <c r="AM15" i="87"/>
  <c r="AN15" i="87"/>
  <c r="AO15" i="87"/>
  <c r="AP15" i="87"/>
  <c r="AQ15" i="87"/>
  <c r="AR15" i="87"/>
  <c r="AS15" i="87"/>
  <c r="AT15" i="87"/>
  <c r="AU15" i="87"/>
  <c r="AV15" i="87"/>
  <c r="AW15" i="87"/>
  <c r="AX15" i="87"/>
  <c r="AY15" i="87"/>
  <c r="AZ15" i="87"/>
  <c r="BA15" i="87"/>
  <c r="BB15" i="87"/>
  <c r="BC15" i="87"/>
  <c r="BD15" i="87"/>
  <c r="BE15" i="87"/>
  <c r="BF15" i="87"/>
  <c r="BG15" i="87"/>
  <c r="BH15" i="87"/>
  <c r="BI15" i="87"/>
  <c r="BJ15" i="87"/>
  <c r="BK15" i="87"/>
  <c r="BL15" i="87"/>
  <c r="BM15" i="87"/>
  <c r="BN15" i="87"/>
  <c r="BO15" i="87"/>
  <c r="BP15" i="87"/>
  <c r="BQ15" i="87"/>
  <c r="BR15" i="87"/>
  <c r="BS15" i="87"/>
  <c r="BT15" i="87"/>
  <c r="BU15" i="87"/>
  <c r="BV15" i="87"/>
  <c r="BW15" i="87"/>
  <c r="BX15" i="87"/>
  <c r="BY15" i="87"/>
  <c r="BZ15" i="87"/>
  <c r="CA15" i="87"/>
  <c r="CB15" i="87"/>
  <c r="CC15" i="87"/>
  <c r="CD15" i="87"/>
  <c r="CE15" i="87"/>
  <c r="CF15" i="87"/>
  <c r="CG15" i="87"/>
  <c r="CH15" i="87"/>
  <c r="CI15" i="87"/>
  <c r="CJ15" i="87"/>
  <c r="CK15" i="87"/>
  <c r="CL15" i="87"/>
  <c r="CM15" i="87"/>
  <c r="CN15" i="87"/>
  <c r="CO15" i="87"/>
  <c r="CP15" i="87"/>
  <c r="CQ15" i="87"/>
  <c r="CR15" i="87"/>
  <c r="CS15" i="87"/>
  <c r="CT15" i="87"/>
  <c r="CU15" i="87"/>
  <c r="E16" i="87"/>
  <c r="F16" i="87"/>
  <c r="G16" i="87"/>
  <c r="H16" i="87"/>
  <c r="I16" i="87"/>
  <c r="J16" i="87"/>
  <c r="K16" i="87"/>
  <c r="L16" i="87"/>
  <c r="M16" i="87"/>
  <c r="N16" i="87"/>
  <c r="O16" i="87"/>
  <c r="P16" i="87"/>
  <c r="Q16" i="87"/>
  <c r="R16" i="87"/>
  <c r="S16" i="87"/>
  <c r="T16" i="87"/>
  <c r="U16" i="87"/>
  <c r="V16" i="87"/>
  <c r="W16" i="87"/>
  <c r="X16" i="87"/>
  <c r="Y16" i="87"/>
  <c r="Z16" i="87"/>
  <c r="AB16" i="87"/>
  <c r="AC16" i="87"/>
  <c r="AD16" i="87"/>
  <c r="AE16" i="87"/>
  <c r="AF16" i="87"/>
  <c r="AG16" i="87"/>
  <c r="AH16" i="87"/>
  <c r="AI16" i="87"/>
  <c r="AJ16" i="87"/>
  <c r="AK16" i="87"/>
  <c r="AM16" i="87"/>
  <c r="AN16" i="87"/>
  <c r="AO16" i="87"/>
  <c r="AP16" i="87"/>
  <c r="AQ16" i="87"/>
  <c r="AR16" i="87"/>
  <c r="AS16" i="87"/>
  <c r="AT16" i="87"/>
  <c r="AU16" i="87"/>
  <c r="AV16" i="87"/>
  <c r="AW16" i="87"/>
  <c r="AX16" i="87"/>
  <c r="AY16" i="87"/>
  <c r="AZ16" i="87"/>
  <c r="BA16" i="87"/>
  <c r="BB16" i="87"/>
  <c r="BC16" i="87"/>
  <c r="BD16" i="87"/>
  <c r="BE16" i="87"/>
  <c r="BF16" i="87"/>
  <c r="BG16" i="87"/>
  <c r="BH16" i="87"/>
  <c r="BI16" i="87"/>
  <c r="BJ16" i="87"/>
  <c r="BK16" i="87"/>
  <c r="BL16" i="87"/>
  <c r="BM16" i="87"/>
  <c r="BN16" i="87"/>
  <c r="BO16" i="87"/>
  <c r="BP16" i="87"/>
  <c r="BQ16" i="87"/>
  <c r="BR16" i="87"/>
  <c r="BS16" i="87"/>
  <c r="BT16" i="87"/>
  <c r="BU16" i="87"/>
  <c r="BV16" i="87"/>
  <c r="BW16" i="87"/>
  <c r="BX16" i="87"/>
  <c r="BY16" i="87"/>
  <c r="BZ16" i="87"/>
  <c r="CA16" i="87"/>
  <c r="CB16" i="87"/>
  <c r="CC16" i="87"/>
  <c r="CD16" i="87"/>
  <c r="CE16" i="87"/>
  <c r="CF16" i="87"/>
  <c r="CG16" i="87"/>
  <c r="CH16" i="87"/>
  <c r="CI16" i="87"/>
  <c r="CJ16" i="87"/>
  <c r="CK16" i="87"/>
  <c r="CL16" i="87"/>
  <c r="CM16" i="87"/>
  <c r="CN16" i="87"/>
  <c r="CO16" i="87"/>
  <c r="CP16" i="87"/>
  <c r="CQ16" i="87"/>
  <c r="CR16" i="87"/>
  <c r="CS16" i="87"/>
  <c r="CT16" i="87"/>
  <c r="CU16" i="87"/>
  <c r="E17" i="87"/>
  <c r="F17" i="87"/>
  <c r="G17" i="87"/>
  <c r="H17" i="87"/>
  <c r="I17" i="87"/>
  <c r="J17" i="87"/>
  <c r="K17" i="87"/>
  <c r="L17" i="87"/>
  <c r="M17" i="87"/>
  <c r="N17" i="87"/>
  <c r="O17" i="87"/>
  <c r="P17" i="87"/>
  <c r="Q17" i="87"/>
  <c r="R17" i="87"/>
  <c r="S17" i="87"/>
  <c r="T17" i="87"/>
  <c r="U17" i="87"/>
  <c r="V17" i="87"/>
  <c r="W17" i="87"/>
  <c r="X17" i="87"/>
  <c r="Y17" i="87"/>
  <c r="Z17" i="87"/>
  <c r="AB17" i="87"/>
  <c r="AC17" i="87"/>
  <c r="AD17" i="87"/>
  <c r="AE17" i="87"/>
  <c r="AF17" i="87"/>
  <c r="AG17" i="87"/>
  <c r="AH17" i="87"/>
  <c r="AI17" i="87"/>
  <c r="AJ17" i="87"/>
  <c r="AK17" i="87"/>
  <c r="AM17" i="87"/>
  <c r="AN17" i="87"/>
  <c r="AO17" i="87"/>
  <c r="AP17" i="87"/>
  <c r="AQ17" i="87"/>
  <c r="AR17" i="87"/>
  <c r="AS17" i="87"/>
  <c r="AT17" i="87"/>
  <c r="AU17" i="87"/>
  <c r="AV17" i="87"/>
  <c r="AW17" i="87"/>
  <c r="AX17" i="87"/>
  <c r="AY17" i="87"/>
  <c r="AZ17" i="87"/>
  <c r="BA17" i="87"/>
  <c r="BB17" i="87"/>
  <c r="BC17" i="87"/>
  <c r="BD17" i="87"/>
  <c r="BE17" i="87"/>
  <c r="BF17" i="87"/>
  <c r="BG17" i="87"/>
  <c r="BH17" i="87"/>
  <c r="BI17" i="87"/>
  <c r="BJ17" i="87"/>
  <c r="BK17" i="87"/>
  <c r="BL17" i="87"/>
  <c r="BM17" i="87"/>
  <c r="BN17" i="87"/>
  <c r="BO17" i="87"/>
  <c r="BP17" i="87"/>
  <c r="BQ17" i="87"/>
  <c r="BR17" i="87"/>
  <c r="BS17" i="87"/>
  <c r="BT17" i="87"/>
  <c r="BU17" i="87"/>
  <c r="BV17" i="87"/>
  <c r="BW17" i="87"/>
  <c r="BX17" i="87"/>
  <c r="BY17" i="87"/>
  <c r="BZ17" i="87"/>
  <c r="CA17" i="87"/>
  <c r="CB17" i="87"/>
  <c r="CC17" i="87"/>
  <c r="CD17" i="87"/>
  <c r="CE17" i="87"/>
  <c r="CF17" i="87"/>
  <c r="CG17" i="87"/>
  <c r="CH17" i="87"/>
  <c r="CI17" i="87"/>
  <c r="CJ17" i="87"/>
  <c r="CK17" i="87"/>
  <c r="CL17" i="87"/>
  <c r="CM17" i="87"/>
  <c r="CN17" i="87"/>
  <c r="CO17" i="87"/>
  <c r="CP17" i="87"/>
  <c r="CQ17" i="87"/>
  <c r="CR17" i="87"/>
  <c r="CS17" i="87"/>
  <c r="CT17" i="87"/>
  <c r="CU17" i="87"/>
  <c r="E18" i="87"/>
  <c r="F18" i="87"/>
  <c r="G18" i="87"/>
  <c r="H18" i="87"/>
  <c r="I18" i="87"/>
  <c r="J18" i="87"/>
  <c r="K18" i="87"/>
  <c r="L18" i="87"/>
  <c r="M18" i="87"/>
  <c r="N18" i="87"/>
  <c r="O18" i="87"/>
  <c r="P18" i="87"/>
  <c r="Q18" i="87"/>
  <c r="R18" i="87"/>
  <c r="S18" i="87"/>
  <c r="T18" i="87"/>
  <c r="U18" i="87"/>
  <c r="V18" i="87"/>
  <c r="W18" i="87"/>
  <c r="X18" i="87"/>
  <c r="Y18" i="87"/>
  <c r="Z18" i="87"/>
  <c r="AB18" i="87"/>
  <c r="AC18" i="87"/>
  <c r="AD18" i="87"/>
  <c r="AE18" i="87"/>
  <c r="AF18" i="87"/>
  <c r="AG18" i="87"/>
  <c r="AH18" i="87"/>
  <c r="AI18" i="87"/>
  <c r="AJ18" i="87"/>
  <c r="AK18" i="87"/>
  <c r="AM18" i="87"/>
  <c r="AN18" i="87"/>
  <c r="AO18" i="87"/>
  <c r="AP18" i="87"/>
  <c r="AQ18" i="87"/>
  <c r="AR18" i="87"/>
  <c r="AS18" i="87"/>
  <c r="AT18" i="87"/>
  <c r="AU18" i="87"/>
  <c r="AV18" i="87"/>
  <c r="AW18" i="87"/>
  <c r="AX18" i="87"/>
  <c r="AY18" i="87"/>
  <c r="AZ18" i="87"/>
  <c r="BA18" i="87"/>
  <c r="BB18" i="87"/>
  <c r="BC18" i="87"/>
  <c r="BD18" i="87"/>
  <c r="BE18" i="87"/>
  <c r="BF18" i="87"/>
  <c r="BG18" i="87"/>
  <c r="BH18" i="87"/>
  <c r="BI18" i="87"/>
  <c r="BJ18" i="87"/>
  <c r="BK18" i="87"/>
  <c r="BL18" i="87"/>
  <c r="BM18" i="87"/>
  <c r="BN18" i="87"/>
  <c r="BO18" i="87"/>
  <c r="BP18" i="87"/>
  <c r="BQ18" i="87"/>
  <c r="BR18" i="87"/>
  <c r="BS18" i="87"/>
  <c r="BT18" i="87"/>
  <c r="BU18" i="87"/>
  <c r="BV18" i="87"/>
  <c r="BW18" i="87"/>
  <c r="BX18" i="87"/>
  <c r="BY18" i="87"/>
  <c r="BZ18" i="87"/>
  <c r="CA18" i="87"/>
  <c r="CB18" i="87"/>
  <c r="CC18" i="87"/>
  <c r="CD18" i="87"/>
  <c r="CE18" i="87"/>
  <c r="CF18" i="87"/>
  <c r="CG18" i="87"/>
  <c r="CH18" i="87"/>
  <c r="CI18" i="87"/>
  <c r="CJ18" i="87"/>
  <c r="CK18" i="87"/>
  <c r="CL18" i="87"/>
  <c r="CM18" i="87"/>
  <c r="CN18" i="87"/>
  <c r="CO18" i="87"/>
  <c r="CP18" i="87"/>
  <c r="CQ18" i="87"/>
  <c r="CR18" i="87"/>
  <c r="CS18" i="87"/>
  <c r="CT18" i="87"/>
  <c r="CU18" i="87"/>
  <c r="E19" i="87"/>
  <c r="F19" i="87"/>
  <c r="G19" i="87"/>
  <c r="H19" i="87"/>
  <c r="I19" i="87"/>
  <c r="J19" i="87"/>
  <c r="K19" i="87"/>
  <c r="L19" i="87"/>
  <c r="M19" i="87"/>
  <c r="N19" i="87"/>
  <c r="O19" i="87"/>
  <c r="P19" i="87"/>
  <c r="Q19" i="87"/>
  <c r="R19" i="87"/>
  <c r="S19" i="87"/>
  <c r="T19" i="87"/>
  <c r="U19" i="87"/>
  <c r="V19" i="87"/>
  <c r="W19" i="87"/>
  <c r="X19" i="87"/>
  <c r="Y19" i="87"/>
  <c r="Z19" i="87"/>
  <c r="AB19" i="87"/>
  <c r="AC19" i="87"/>
  <c r="AD19" i="87"/>
  <c r="AE19" i="87"/>
  <c r="AF19" i="87"/>
  <c r="AG19" i="87"/>
  <c r="AH19" i="87"/>
  <c r="AI19" i="87"/>
  <c r="AJ19" i="87"/>
  <c r="AK19" i="87"/>
  <c r="AM19" i="87"/>
  <c r="AN19" i="87"/>
  <c r="AO19" i="87"/>
  <c r="AP19" i="87"/>
  <c r="AQ19" i="87"/>
  <c r="AR19" i="87"/>
  <c r="AS19" i="87"/>
  <c r="AT19" i="87"/>
  <c r="AU19" i="87"/>
  <c r="AV19" i="87"/>
  <c r="AW19" i="87"/>
  <c r="AX19" i="87"/>
  <c r="AY19" i="87"/>
  <c r="AZ19" i="87"/>
  <c r="BA19" i="87"/>
  <c r="BB19" i="87"/>
  <c r="BC19" i="87"/>
  <c r="BD19" i="87"/>
  <c r="BE19" i="87"/>
  <c r="BF19" i="87"/>
  <c r="BG19" i="87"/>
  <c r="BH19" i="87"/>
  <c r="BI19" i="87"/>
  <c r="BJ19" i="87"/>
  <c r="BK19" i="87"/>
  <c r="BL19" i="87"/>
  <c r="BM19" i="87"/>
  <c r="BN19" i="87"/>
  <c r="BO19" i="87"/>
  <c r="BP19" i="87"/>
  <c r="BQ19" i="87"/>
  <c r="BR19" i="87"/>
  <c r="BS19" i="87"/>
  <c r="BT19" i="87"/>
  <c r="BU19" i="87"/>
  <c r="BV19" i="87"/>
  <c r="BW19" i="87"/>
  <c r="BX19" i="87"/>
  <c r="BY19" i="87"/>
  <c r="BZ19" i="87"/>
  <c r="CA19" i="87"/>
  <c r="CB19" i="87"/>
  <c r="CC19" i="87"/>
  <c r="CD19" i="87"/>
  <c r="CE19" i="87"/>
  <c r="CF19" i="87"/>
  <c r="CG19" i="87"/>
  <c r="CH19" i="87"/>
  <c r="CI19" i="87"/>
  <c r="CJ19" i="87"/>
  <c r="CK19" i="87"/>
  <c r="CL19" i="87"/>
  <c r="CM19" i="87"/>
  <c r="CN19" i="87"/>
  <c r="CO19" i="87"/>
  <c r="CP19" i="87"/>
  <c r="CQ19" i="87"/>
  <c r="CR19" i="87"/>
  <c r="CS19" i="87"/>
  <c r="CT19" i="87"/>
  <c r="CU19" i="87"/>
  <c r="E20" i="87"/>
  <c r="F20" i="87"/>
  <c r="G20" i="87"/>
  <c r="H20" i="87"/>
  <c r="I20" i="87"/>
  <c r="J20" i="87"/>
  <c r="K20" i="87"/>
  <c r="L20" i="87"/>
  <c r="M20" i="87"/>
  <c r="N20" i="87"/>
  <c r="O20" i="87"/>
  <c r="P20" i="87"/>
  <c r="Q20" i="87"/>
  <c r="R20" i="87"/>
  <c r="S20" i="87"/>
  <c r="T20" i="87"/>
  <c r="U20" i="87"/>
  <c r="V20" i="87"/>
  <c r="W20" i="87"/>
  <c r="X20" i="87"/>
  <c r="Y20" i="87"/>
  <c r="Z20" i="87"/>
  <c r="AB20" i="87"/>
  <c r="AC20" i="87"/>
  <c r="AD20" i="87"/>
  <c r="AE20" i="87"/>
  <c r="AF20" i="87"/>
  <c r="AG20" i="87"/>
  <c r="AH20" i="87"/>
  <c r="AI20" i="87"/>
  <c r="AJ20" i="87"/>
  <c r="AK20" i="87"/>
  <c r="AM20" i="87"/>
  <c r="AN20" i="87"/>
  <c r="AO20" i="87"/>
  <c r="AP20" i="87"/>
  <c r="AQ20" i="87"/>
  <c r="AR20" i="87"/>
  <c r="AS20" i="87"/>
  <c r="AT20" i="87"/>
  <c r="AU20" i="87"/>
  <c r="AV20" i="87"/>
  <c r="AW20" i="87"/>
  <c r="AX20" i="87"/>
  <c r="AY20" i="87"/>
  <c r="AZ20" i="87"/>
  <c r="BA20" i="87"/>
  <c r="BB20" i="87"/>
  <c r="BC20" i="87"/>
  <c r="BD20" i="87"/>
  <c r="BE20" i="87"/>
  <c r="BF20" i="87"/>
  <c r="BG20" i="87"/>
  <c r="BH20" i="87"/>
  <c r="BI20" i="87"/>
  <c r="BJ20" i="87"/>
  <c r="BK20" i="87"/>
  <c r="BL20" i="87"/>
  <c r="BM20" i="87"/>
  <c r="BN20" i="87"/>
  <c r="BO20" i="87"/>
  <c r="BP20" i="87"/>
  <c r="BQ20" i="87"/>
  <c r="BR20" i="87"/>
  <c r="BS20" i="87"/>
  <c r="BT20" i="87"/>
  <c r="BU20" i="87"/>
  <c r="BV20" i="87"/>
  <c r="BW20" i="87"/>
  <c r="BX20" i="87"/>
  <c r="BY20" i="87"/>
  <c r="BZ20" i="87"/>
  <c r="CA20" i="87"/>
  <c r="CB20" i="87"/>
  <c r="CC20" i="87"/>
  <c r="CD20" i="87"/>
  <c r="CE20" i="87"/>
  <c r="CF20" i="87"/>
  <c r="CG20" i="87"/>
  <c r="CH20" i="87"/>
  <c r="CI20" i="87"/>
  <c r="CJ20" i="87"/>
  <c r="CK20" i="87"/>
  <c r="CL20" i="87"/>
  <c r="CM20" i="87"/>
  <c r="CN20" i="87"/>
  <c r="CO20" i="87"/>
  <c r="CP20" i="87"/>
  <c r="CQ20" i="87"/>
  <c r="CR20" i="87"/>
  <c r="CS20" i="87"/>
  <c r="CT20" i="87"/>
  <c r="CU20" i="87"/>
  <c r="E21" i="87"/>
  <c r="F21" i="87"/>
  <c r="G21" i="87"/>
  <c r="H21" i="87"/>
  <c r="I21" i="87"/>
  <c r="J21" i="87"/>
  <c r="K21" i="87"/>
  <c r="L21" i="87"/>
  <c r="M21" i="87"/>
  <c r="N21" i="87"/>
  <c r="O21" i="87"/>
  <c r="P21" i="87"/>
  <c r="Q21" i="87"/>
  <c r="R21" i="87"/>
  <c r="S21" i="87"/>
  <c r="T21" i="87"/>
  <c r="U21" i="87"/>
  <c r="V21" i="87"/>
  <c r="W21" i="87"/>
  <c r="X21" i="87"/>
  <c r="Y21" i="87"/>
  <c r="Z21" i="87"/>
  <c r="AB21" i="87"/>
  <c r="AC21" i="87"/>
  <c r="AD21" i="87"/>
  <c r="AE21" i="87"/>
  <c r="AF21" i="87"/>
  <c r="AG21" i="87"/>
  <c r="AH21" i="87"/>
  <c r="AI21" i="87"/>
  <c r="AJ21" i="87"/>
  <c r="AK21" i="87"/>
  <c r="AM21" i="87"/>
  <c r="AN21" i="87"/>
  <c r="AO21" i="87"/>
  <c r="AP21" i="87"/>
  <c r="AQ21" i="87"/>
  <c r="AR21" i="87"/>
  <c r="AS21" i="87"/>
  <c r="AT21" i="87"/>
  <c r="AU21" i="87"/>
  <c r="AV21" i="87"/>
  <c r="AW21" i="87"/>
  <c r="AX21" i="87"/>
  <c r="AY21" i="87"/>
  <c r="AZ21" i="87"/>
  <c r="BA21" i="87"/>
  <c r="BB21" i="87"/>
  <c r="BC21" i="87"/>
  <c r="BD21" i="87"/>
  <c r="BE21" i="87"/>
  <c r="BF21" i="87"/>
  <c r="BG21" i="87"/>
  <c r="BH21" i="87"/>
  <c r="BI21" i="87"/>
  <c r="BJ21" i="87"/>
  <c r="BK21" i="87"/>
  <c r="BL21" i="87"/>
  <c r="BM21" i="87"/>
  <c r="BN21" i="87"/>
  <c r="BO21" i="87"/>
  <c r="BP21" i="87"/>
  <c r="BQ21" i="87"/>
  <c r="BR21" i="87"/>
  <c r="BS21" i="87"/>
  <c r="BT21" i="87"/>
  <c r="BU21" i="87"/>
  <c r="BV21" i="87"/>
  <c r="BW21" i="87"/>
  <c r="BX21" i="87"/>
  <c r="BY21" i="87"/>
  <c r="BZ21" i="87"/>
  <c r="CA21" i="87"/>
  <c r="CB21" i="87"/>
  <c r="CC21" i="87"/>
  <c r="CD21" i="87"/>
  <c r="CE21" i="87"/>
  <c r="CF21" i="87"/>
  <c r="CG21" i="87"/>
  <c r="CH21" i="87"/>
  <c r="CI21" i="87"/>
  <c r="CJ21" i="87"/>
  <c r="CK21" i="87"/>
  <c r="CL21" i="87"/>
  <c r="CM21" i="87"/>
  <c r="CN21" i="87"/>
  <c r="CO21" i="87"/>
  <c r="CP21" i="87"/>
  <c r="CQ21" i="87"/>
  <c r="CR21" i="87"/>
  <c r="CS21" i="87"/>
  <c r="CT21" i="87"/>
  <c r="CU21" i="87"/>
  <c r="E22" i="87"/>
  <c r="F22" i="87"/>
  <c r="G22" i="87"/>
  <c r="H22" i="87"/>
  <c r="I22" i="87"/>
  <c r="J22" i="87"/>
  <c r="K22" i="87"/>
  <c r="L22" i="87"/>
  <c r="M22" i="87"/>
  <c r="N22" i="87"/>
  <c r="O22" i="87"/>
  <c r="P22" i="87"/>
  <c r="Q22" i="87"/>
  <c r="R22" i="87"/>
  <c r="S22" i="87"/>
  <c r="T22" i="87"/>
  <c r="U22" i="87"/>
  <c r="V22" i="87"/>
  <c r="W22" i="87"/>
  <c r="X22" i="87"/>
  <c r="Y22" i="87"/>
  <c r="Z22" i="87"/>
  <c r="AB22" i="87"/>
  <c r="AC22" i="87"/>
  <c r="AD22" i="87"/>
  <c r="AE22" i="87"/>
  <c r="AF22" i="87"/>
  <c r="AG22" i="87"/>
  <c r="AH22" i="87"/>
  <c r="AI22" i="87"/>
  <c r="AJ22" i="87"/>
  <c r="AK22" i="87"/>
  <c r="AM22" i="87"/>
  <c r="AN22" i="87"/>
  <c r="AO22" i="87"/>
  <c r="AP22" i="87"/>
  <c r="AQ22" i="87"/>
  <c r="AR22" i="87"/>
  <c r="AS22" i="87"/>
  <c r="AT22" i="87"/>
  <c r="AU22" i="87"/>
  <c r="AV22" i="87"/>
  <c r="AW22" i="87"/>
  <c r="AX22" i="87"/>
  <c r="AY22" i="87"/>
  <c r="AZ22" i="87"/>
  <c r="BA22" i="87"/>
  <c r="BB22" i="87"/>
  <c r="BC22" i="87"/>
  <c r="BD22" i="87"/>
  <c r="BE22" i="87"/>
  <c r="BF22" i="87"/>
  <c r="BG22" i="87"/>
  <c r="BH22" i="87"/>
  <c r="BI22" i="87"/>
  <c r="BJ22" i="87"/>
  <c r="BK22" i="87"/>
  <c r="BL22" i="87"/>
  <c r="BM22" i="87"/>
  <c r="BN22" i="87"/>
  <c r="BO22" i="87"/>
  <c r="BP22" i="87"/>
  <c r="BQ22" i="87"/>
  <c r="BR22" i="87"/>
  <c r="BS22" i="87"/>
  <c r="BT22" i="87"/>
  <c r="BU22" i="87"/>
  <c r="BV22" i="87"/>
  <c r="BW22" i="87"/>
  <c r="BX22" i="87"/>
  <c r="BY22" i="87"/>
  <c r="BZ22" i="87"/>
  <c r="CA22" i="87"/>
  <c r="CB22" i="87"/>
  <c r="CC22" i="87"/>
  <c r="CD22" i="87"/>
  <c r="CE22" i="87"/>
  <c r="CF22" i="87"/>
  <c r="CG22" i="87"/>
  <c r="CH22" i="87"/>
  <c r="CI22" i="87"/>
  <c r="CJ22" i="87"/>
  <c r="CK22" i="87"/>
  <c r="CL22" i="87"/>
  <c r="CM22" i="87"/>
  <c r="CN22" i="87"/>
  <c r="CO22" i="87"/>
  <c r="CP22" i="87"/>
  <c r="CQ22" i="87"/>
  <c r="CR22" i="87"/>
  <c r="CS22" i="87"/>
  <c r="CT22" i="87"/>
  <c r="CU22" i="87"/>
  <c r="E23" i="87"/>
  <c r="F23" i="87"/>
  <c r="G23" i="87"/>
  <c r="H23" i="87"/>
  <c r="I23" i="87"/>
  <c r="J23" i="87"/>
  <c r="K23" i="87"/>
  <c r="L23" i="87"/>
  <c r="M23" i="87"/>
  <c r="N23" i="87"/>
  <c r="O23" i="87"/>
  <c r="P23" i="87"/>
  <c r="Q23" i="87"/>
  <c r="R23" i="87"/>
  <c r="S23" i="87"/>
  <c r="T23" i="87"/>
  <c r="U23" i="87"/>
  <c r="V23" i="87"/>
  <c r="W23" i="87"/>
  <c r="X23" i="87"/>
  <c r="Y23" i="87"/>
  <c r="Z23" i="87"/>
  <c r="AB23" i="87"/>
  <c r="AC23" i="87"/>
  <c r="AD23" i="87"/>
  <c r="AE23" i="87"/>
  <c r="AF23" i="87"/>
  <c r="AG23" i="87"/>
  <c r="AH23" i="87"/>
  <c r="AI23" i="87"/>
  <c r="AJ23" i="87"/>
  <c r="AK23" i="87"/>
  <c r="AM23" i="87"/>
  <c r="AN23" i="87"/>
  <c r="AO23" i="87"/>
  <c r="AP23" i="87"/>
  <c r="AQ23" i="87"/>
  <c r="AR23" i="87"/>
  <c r="AS23" i="87"/>
  <c r="AT23" i="87"/>
  <c r="AU23" i="87"/>
  <c r="AV23" i="87"/>
  <c r="AW23" i="87"/>
  <c r="AX23" i="87"/>
  <c r="AY23" i="87"/>
  <c r="AZ23" i="87"/>
  <c r="BA23" i="87"/>
  <c r="BB23" i="87"/>
  <c r="BC23" i="87"/>
  <c r="BD23" i="87"/>
  <c r="BE23" i="87"/>
  <c r="BF23" i="87"/>
  <c r="BG23" i="87"/>
  <c r="BH23" i="87"/>
  <c r="BI23" i="87"/>
  <c r="BJ23" i="87"/>
  <c r="BK23" i="87"/>
  <c r="BL23" i="87"/>
  <c r="BM23" i="87"/>
  <c r="BN23" i="87"/>
  <c r="BO23" i="87"/>
  <c r="BP23" i="87"/>
  <c r="BQ23" i="87"/>
  <c r="BR23" i="87"/>
  <c r="BS23" i="87"/>
  <c r="BT23" i="87"/>
  <c r="BU23" i="87"/>
  <c r="BV23" i="87"/>
  <c r="BW23" i="87"/>
  <c r="BX23" i="87"/>
  <c r="BY23" i="87"/>
  <c r="BZ23" i="87"/>
  <c r="CA23" i="87"/>
  <c r="CB23" i="87"/>
  <c r="CC23" i="87"/>
  <c r="CD23" i="87"/>
  <c r="CE23" i="87"/>
  <c r="CF23" i="87"/>
  <c r="CG23" i="87"/>
  <c r="CH23" i="87"/>
  <c r="CI23" i="87"/>
  <c r="CJ23" i="87"/>
  <c r="CK23" i="87"/>
  <c r="CL23" i="87"/>
  <c r="CM23" i="87"/>
  <c r="CN23" i="87"/>
  <c r="CO23" i="87"/>
  <c r="CP23" i="87"/>
  <c r="CQ23" i="87"/>
  <c r="CR23" i="87"/>
  <c r="CS23" i="87"/>
  <c r="CT23" i="87"/>
  <c r="CU23" i="87"/>
  <c r="E24" i="87"/>
  <c r="F24" i="87"/>
  <c r="G24" i="87"/>
  <c r="H24" i="87"/>
  <c r="I24" i="87"/>
  <c r="J24" i="87"/>
  <c r="K24" i="87"/>
  <c r="L24" i="87"/>
  <c r="M24" i="87"/>
  <c r="N24" i="87"/>
  <c r="O24" i="87"/>
  <c r="P24" i="87"/>
  <c r="Q24" i="87"/>
  <c r="R24" i="87"/>
  <c r="S24" i="87"/>
  <c r="T24" i="87"/>
  <c r="U24" i="87"/>
  <c r="V24" i="87"/>
  <c r="W24" i="87"/>
  <c r="X24" i="87"/>
  <c r="Y24" i="87"/>
  <c r="Z24" i="87"/>
  <c r="AB24" i="87"/>
  <c r="AC24" i="87"/>
  <c r="AD24" i="87"/>
  <c r="AE24" i="87"/>
  <c r="AF24" i="87"/>
  <c r="AG24" i="87"/>
  <c r="AH24" i="87"/>
  <c r="AI24" i="87"/>
  <c r="AJ24" i="87"/>
  <c r="AK24" i="87"/>
  <c r="AM24" i="87"/>
  <c r="AN24" i="87"/>
  <c r="AO24" i="87"/>
  <c r="AP24" i="87"/>
  <c r="AQ24" i="87"/>
  <c r="AR24" i="87"/>
  <c r="AS24" i="87"/>
  <c r="AT24" i="87"/>
  <c r="AU24" i="87"/>
  <c r="AV24" i="87"/>
  <c r="AW24" i="87"/>
  <c r="AX24" i="87"/>
  <c r="AY24" i="87"/>
  <c r="AZ24" i="87"/>
  <c r="BA24" i="87"/>
  <c r="BB24" i="87"/>
  <c r="BC24" i="87"/>
  <c r="BD24" i="87"/>
  <c r="BE24" i="87"/>
  <c r="BF24" i="87"/>
  <c r="BG24" i="87"/>
  <c r="BH24" i="87"/>
  <c r="BI24" i="87"/>
  <c r="BJ24" i="87"/>
  <c r="BK24" i="87"/>
  <c r="BL24" i="87"/>
  <c r="BM24" i="87"/>
  <c r="BN24" i="87"/>
  <c r="BO24" i="87"/>
  <c r="BP24" i="87"/>
  <c r="BQ24" i="87"/>
  <c r="BR24" i="87"/>
  <c r="BS24" i="87"/>
  <c r="BT24" i="87"/>
  <c r="BU24" i="87"/>
  <c r="BV24" i="87"/>
  <c r="BW24" i="87"/>
  <c r="BX24" i="87"/>
  <c r="BY24" i="87"/>
  <c r="BZ24" i="87"/>
  <c r="CA24" i="87"/>
  <c r="CB24" i="87"/>
  <c r="CC24" i="87"/>
  <c r="CD24" i="87"/>
  <c r="CE24" i="87"/>
  <c r="CF24" i="87"/>
  <c r="CG24" i="87"/>
  <c r="CH24" i="87"/>
  <c r="CI24" i="87"/>
  <c r="CJ24" i="87"/>
  <c r="CK24" i="87"/>
  <c r="CL24" i="87"/>
  <c r="CM24" i="87"/>
  <c r="CN24" i="87"/>
  <c r="CO24" i="87"/>
  <c r="CP24" i="87"/>
  <c r="CQ24" i="87"/>
  <c r="CR24" i="87"/>
  <c r="CS24" i="87"/>
  <c r="CT24" i="87"/>
  <c r="CU24" i="87"/>
  <c r="E25" i="87"/>
  <c r="F25" i="87"/>
  <c r="G25" i="87"/>
  <c r="H25" i="87"/>
  <c r="I25" i="87"/>
  <c r="J25" i="87"/>
  <c r="K25" i="87"/>
  <c r="L25" i="87"/>
  <c r="M25" i="87"/>
  <c r="N25" i="87"/>
  <c r="O25" i="87"/>
  <c r="P25" i="87"/>
  <c r="Q25" i="87"/>
  <c r="R25" i="87"/>
  <c r="S25" i="87"/>
  <c r="T25" i="87"/>
  <c r="U25" i="87"/>
  <c r="V25" i="87"/>
  <c r="W25" i="87"/>
  <c r="X25" i="87"/>
  <c r="Y25" i="87"/>
  <c r="Z25" i="87"/>
  <c r="AB25" i="87"/>
  <c r="AC25" i="87"/>
  <c r="AD25" i="87"/>
  <c r="AE25" i="87"/>
  <c r="AF25" i="87"/>
  <c r="AG25" i="87"/>
  <c r="AH25" i="87"/>
  <c r="AI25" i="87"/>
  <c r="AJ25" i="87"/>
  <c r="AK25" i="87"/>
  <c r="AM25" i="87"/>
  <c r="AN25" i="87"/>
  <c r="AO25" i="87"/>
  <c r="AP25" i="87"/>
  <c r="AQ25" i="87"/>
  <c r="AR25" i="87"/>
  <c r="AS25" i="87"/>
  <c r="AT25" i="87"/>
  <c r="AU25" i="87"/>
  <c r="AV25" i="87"/>
  <c r="AW25" i="87"/>
  <c r="AX25" i="87"/>
  <c r="AY25" i="87"/>
  <c r="AZ25" i="87"/>
  <c r="BA25" i="87"/>
  <c r="BB25" i="87"/>
  <c r="BC25" i="87"/>
  <c r="BD25" i="87"/>
  <c r="BE25" i="87"/>
  <c r="BF25" i="87"/>
  <c r="BG25" i="87"/>
  <c r="BH25" i="87"/>
  <c r="BI25" i="87"/>
  <c r="BJ25" i="87"/>
  <c r="BK25" i="87"/>
  <c r="BL25" i="87"/>
  <c r="BM25" i="87"/>
  <c r="BN25" i="87"/>
  <c r="BO25" i="87"/>
  <c r="BP25" i="87"/>
  <c r="BQ25" i="87"/>
  <c r="BR25" i="87"/>
  <c r="BS25" i="87"/>
  <c r="BT25" i="87"/>
  <c r="BU25" i="87"/>
  <c r="BV25" i="87"/>
  <c r="BW25" i="87"/>
  <c r="BX25" i="87"/>
  <c r="BY25" i="87"/>
  <c r="BZ25" i="87"/>
  <c r="CA25" i="87"/>
  <c r="CB25" i="87"/>
  <c r="CC25" i="87"/>
  <c r="CD25" i="87"/>
  <c r="CE25" i="87"/>
  <c r="CF25" i="87"/>
  <c r="CG25" i="87"/>
  <c r="CH25" i="87"/>
  <c r="CI25" i="87"/>
  <c r="CJ25" i="87"/>
  <c r="CK25" i="87"/>
  <c r="CL25" i="87"/>
  <c r="CM25" i="87"/>
  <c r="CN25" i="87"/>
  <c r="CO25" i="87"/>
  <c r="CP25" i="87"/>
  <c r="CQ25" i="87"/>
  <c r="CR25" i="87"/>
  <c r="CS25" i="87"/>
  <c r="CT25" i="87"/>
  <c r="CU25" i="87"/>
  <c r="E26" i="87"/>
  <c r="F26" i="87"/>
  <c r="G26" i="87"/>
  <c r="H26" i="87"/>
  <c r="I26" i="87"/>
  <c r="J26" i="87"/>
  <c r="K26" i="87"/>
  <c r="L26" i="87"/>
  <c r="M26" i="87"/>
  <c r="N26" i="87"/>
  <c r="O26" i="87"/>
  <c r="P26" i="87"/>
  <c r="Q26" i="87"/>
  <c r="R26" i="87"/>
  <c r="S26" i="87"/>
  <c r="T26" i="87"/>
  <c r="U26" i="87"/>
  <c r="V26" i="87"/>
  <c r="W26" i="87"/>
  <c r="X26" i="87"/>
  <c r="Y26" i="87"/>
  <c r="Z26" i="87"/>
  <c r="AB26" i="87"/>
  <c r="AC26" i="87"/>
  <c r="AD26" i="87"/>
  <c r="AE26" i="87"/>
  <c r="AF26" i="87"/>
  <c r="AG26" i="87"/>
  <c r="AH26" i="87"/>
  <c r="AI26" i="87"/>
  <c r="AJ26" i="87"/>
  <c r="AK26" i="87"/>
  <c r="AM26" i="87"/>
  <c r="AN26" i="87"/>
  <c r="AO26" i="87"/>
  <c r="AP26" i="87"/>
  <c r="AQ26" i="87"/>
  <c r="AR26" i="87"/>
  <c r="AS26" i="87"/>
  <c r="AT26" i="87"/>
  <c r="AU26" i="87"/>
  <c r="AV26" i="87"/>
  <c r="AW26" i="87"/>
  <c r="AX26" i="87"/>
  <c r="AY26" i="87"/>
  <c r="AZ26" i="87"/>
  <c r="BA26" i="87"/>
  <c r="BB26" i="87"/>
  <c r="BC26" i="87"/>
  <c r="BD26" i="87"/>
  <c r="BE26" i="87"/>
  <c r="BF26" i="87"/>
  <c r="BG26" i="87"/>
  <c r="BH26" i="87"/>
  <c r="BI26" i="87"/>
  <c r="BJ26" i="87"/>
  <c r="BK26" i="87"/>
  <c r="BL26" i="87"/>
  <c r="BM26" i="87"/>
  <c r="BN26" i="87"/>
  <c r="BO26" i="87"/>
  <c r="BP26" i="87"/>
  <c r="BQ26" i="87"/>
  <c r="BR26" i="87"/>
  <c r="BS26" i="87"/>
  <c r="BT26" i="87"/>
  <c r="BU26" i="87"/>
  <c r="BV26" i="87"/>
  <c r="BW26" i="87"/>
  <c r="BX26" i="87"/>
  <c r="BY26" i="87"/>
  <c r="BZ26" i="87"/>
  <c r="CA26" i="87"/>
  <c r="CB26" i="87"/>
  <c r="CC26" i="87"/>
  <c r="CD26" i="87"/>
  <c r="CE26" i="87"/>
  <c r="CF26" i="87"/>
  <c r="CG26" i="87"/>
  <c r="CH26" i="87"/>
  <c r="CI26" i="87"/>
  <c r="CJ26" i="87"/>
  <c r="CK26" i="87"/>
  <c r="CL26" i="87"/>
  <c r="CM26" i="87"/>
  <c r="CN26" i="87"/>
  <c r="CO26" i="87"/>
  <c r="CP26" i="87"/>
  <c r="CQ26" i="87"/>
  <c r="CR26" i="87"/>
  <c r="CS26" i="87"/>
  <c r="CT26" i="87"/>
  <c r="CU26" i="87"/>
  <c r="E27" i="87"/>
  <c r="F27" i="87"/>
  <c r="G27" i="87"/>
  <c r="H27" i="87"/>
  <c r="I27" i="87"/>
  <c r="J27" i="87"/>
  <c r="K27" i="87"/>
  <c r="L27" i="87"/>
  <c r="M27" i="87"/>
  <c r="N27" i="87"/>
  <c r="O27" i="87"/>
  <c r="P27" i="87"/>
  <c r="Q27" i="87"/>
  <c r="R27" i="87"/>
  <c r="S27" i="87"/>
  <c r="T27" i="87"/>
  <c r="U27" i="87"/>
  <c r="V27" i="87"/>
  <c r="W27" i="87"/>
  <c r="X27" i="87"/>
  <c r="Y27" i="87"/>
  <c r="Z27" i="87"/>
  <c r="AB27" i="87"/>
  <c r="AC27" i="87"/>
  <c r="AD27" i="87"/>
  <c r="AE27" i="87"/>
  <c r="AF27" i="87"/>
  <c r="AG27" i="87"/>
  <c r="AH27" i="87"/>
  <c r="AI27" i="87"/>
  <c r="AJ27" i="87"/>
  <c r="AK27" i="87"/>
  <c r="AM27" i="87"/>
  <c r="AN27" i="87"/>
  <c r="AO27" i="87"/>
  <c r="AP27" i="87"/>
  <c r="AQ27" i="87"/>
  <c r="AR27" i="87"/>
  <c r="AS27" i="87"/>
  <c r="AT27" i="87"/>
  <c r="AU27" i="87"/>
  <c r="AV27" i="87"/>
  <c r="AW27" i="87"/>
  <c r="AX27" i="87"/>
  <c r="AY27" i="87"/>
  <c r="AZ27" i="87"/>
  <c r="BA27" i="87"/>
  <c r="BB27" i="87"/>
  <c r="BC27" i="87"/>
  <c r="BD27" i="87"/>
  <c r="BE27" i="87"/>
  <c r="BF27" i="87"/>
  <c r="BG27" i="87"/>
  <c r="BH27" i="87"/>
  <c r="BI27" i="87"/>
  <c r="BJ27" i="87"/>
  <c r="BK27" i="87"/>
  <c r="BL27" i="87"/>
  <c r="BM27" i="87"/>
  <c r="BN27" i="87"/>
  <c r="BO27" i="87"/>
  <c r="BP27" i="87"/>
  <c r="BQ27" i="87"/>
  <c r="BR27" i="87"/>
  <c r="BS27" i="87"/>
  <c r="BT27" i="87"/>
  <c r="BU27" i="87"/>
  <c r="BV27" i="87"/>
  <c r="BW27" i="87"/>
  <c r="BX27" i="87"/>
  <c r="BY27" i="87"/>
  <c r="BZ27" i="87"/>
  <c r="CA27" i="87"/>
  <c r="CB27" i="87"/>
  <c r="CC27" i="87"/>
  <c r="CD27" i="87"/>
  <c r="CE27" i="87"/>
  <c r="CF27" i="87"/>
  <c r="CG27" i="87"/>
  <c r="CH27" i="87"/>
  <c r="CI27" i="87"/>
  <c r="CJ27" i="87"/>
  <c r="CK27" i="87"/>
  <c r="CL27" i="87"/>
  <c r="CM27" i="87"/>
  <c r="CN27" i="87"/>
  <c r="CO27" i="87"/>
  <c r="CP27" i="87"/>
  <c r="CQ27" i="87"/>
  <c r="CR27" i="87"/>
  <c r="CS27" i="87"/>
  <c r="CT27" i="87"/>
  <c r="CU27" i="87"/>
  <c r="E28" i="87"/>
  <c r="F28" i="87"/>
  <c r="G28" i="87"/>
  <c r="H28" i="87"/>
  <c r="I28" i="87"/>
  <c r="J28" i="87"/>
  <c r="K28" i="87"/>
  <c r="L28" i="87"/>
  <c r="M28" i="87"/>
  <c r="N28" i="87"/>
  <c r="O28" i="87"/>
  <c r="P28" i="87"/>
  <c r="Q28" i="87"/>
  <c r="R28" i="87"/>
  <c r="S28" i="87"/>
  <c r="T28" i="87"/>
  <c r="U28" i="87"/>
  <c r="V28" i="87"/>
  <c r="W28" i="87"/>
  <c r="X28" i="87"/>
  <c r="Y28" i="87"/>
  <c r="Z28" i="87"/>
  <c r="AB28" i="87"/>
  <c r="AC28" i="87"/>
  <c r="AD28" i="87"/>
  <c r="AE28" i="87"/>
  <c r="AF28" i="87"/>
  <c r="AG28" i="87"/>
  <c r="AH28" i="87"/>
  <c r="AI28" i="87"/>
  <c r="AJ28" i="87"/>
  <c r="AK28" i="87"/>
  <c r="AM28" i="87"/>
  <c r="AN28" i="87"/>
  <c r="AO28" i="87"/>
  <c r="AP28" i="87"/>
  <c r="AQ28" i="87"/>
  <c r="AR28" i="87"/>
  <c r="AS28" i="87"/>
  <c r="AT28" i="87"/>
  <c r="AU28" i="87"/>
  <c r="AV28" i="87"/>
  <c r="AW28" i="87"/>
  <c r="AX28" i="87"/>
  <c r="AY28" i="87"/>
  <c r="AZ28" i="87"/>
  <c r="BA28" i="87"/>
  <c r="BB28" i="87"/>
  <c r="BC28" i="87"/>
  <c r="BD28" i="87"/>
  <c r="BE28" i="87"/>
  <c r="BF28" i="87"/>
  <c r="BG28" i="87"/>
  <c r="BH28" i="87"/>
  <c r="BI28" i="87"/>
  <c r="BJ28" i="87"/>
  <c r="BK28" i="87"/>
  <c r="BL28" i="87"/>
  <c r="BM28" i="87"/>
  <c r="BN28" i="87"/>
  <c r="BO28" i="87"/>
  <c r="BP28" i="87"/>
  <c r="BQ28" i="87"/>
  <c r="BR28" i="87"/>
  <c r="BS28" i="87"/>
  <c r="BT28" i="87"/>
  <c r="BU28" i="87"/>
  <c r="BV28" i="87"/>
  <c r="BW28" i="87"/>
  <c r="BX28" i="87"/>
  <c r="BY28" i="87"/>
  <c r="BZ28" i="87"/>
  <c r="CA28" i="87"/>
  <c r="CB28" i="87"/>
  <c r="CC28" i="87"/>
  <c r="CD28" i="87"/>
  <c r="CE28" i="87"/>
  <c r="CF28" i="87"/>
  <c r="CG28" i="87"/>
  <c r="CH28" i="87"/>
  <c r="CI28" i="87"/>
  <c r="CJ28" i="87"/>
  <c r="CK28" i="87"/>
  <c r="CL28" i="87"/>
  <c r="CM28" i="87"/>
  <c r="CN28" i="87"/>
  <c r="CO28" i="87"/>
  <c r="CP28" i="87"/>
  <c r="CQ28" i="87"/>
  <c r="CR28" i="87"/>
  <c r="CS28" i="87"/>
  <c r="CT28" i="87"/>
  <c r="CU28" i="87"/>
  <c r="E29" i="87"/>
  <c r="F29" i="87"/>
  <c r="G29" i="87"/>
  <c r="H29" i="87"/>
  <c r="I29" i="87"/>
  <c r="J29" i="87"/>
  <c r="K29" i="87"/>
  <c r="L29" i="87"/>
  <c r="M29" i="87"/>
  <c r="N29" i="87"/>
  <c r="O29" i="87"/>
  <c r="P29" i="87"/>
  <c r="Q29" i="87"/>
  <c r="R29" i="87"/>
  <c r="S29" i="87"/>
  <c r="T29" i="87"/>
  <c r="U29" i="87"/>
  <c r="V29" i="87"/>
  <c r="W29" i="87"/>
  <c r="X29" i="87"/>
  <c r="Y29" i="87"/>
  <c r="Z29" i="87"/>
  <c r="AB29" i="87"/>
  <c r="AC29" i="87"/>
  <c r="AD29" i="87"/>
  <c r="AE29" i="87"/>
  <c r="AF29" i="87"/>
  <c r="AG29" i="87"/>
  <c r="AH29" i="87"/>
  <c r="AI29" i="87"/>
  <c r="AJ29" i="87"/>
  <c r="AK29" i="87"/>
  <c r="AM29" i="87"/>
  <c r="AN29" i="87"/>
  <c r="AO29" i="87"/>
  <c r="AP29" i="87"/>
  <c r="AQ29" i="87"/>
  <c r="AR29" i="87"/>
  <c r="AS29" i="87"/>
  <c r="AT29" i="87"/>
  <c r="AU29" i="87"/>
  <c r="AV29" i="87"/>
  <c r="AW29" i="87"/>
  <c r="AX29" i="87"/>
  <c r="AY29" i="87"/>
  <c r="AZ29" i="87"/>
  <c r="BA29" i="87"/>
  <c r="BB29" i="87"/>
  <c r="BC29" i="87"/>
  <c r="BD29" i="87"/>
  <c r="BE29" i="87"/>
  <c r="BF29" i="87"/>
  <c r="BG29" i="87"/>
  <c r="BH29" i="87"/>
  <c r="BI29" i="87"/>
  <c r="BJ29" i="87"/>
  <c r="BK29" i="87"/>
  <c r="BL29" i="87"/>
  <c r="BM29" i="87"/>
  <c r="BN29" i="87"/>
  <c r="BO29" i="87"/>
  <c r="BP29" i="87"/>
  <c r="BQ29" i="87"/>
  <c r="BR29" i="87"/>
  <c r="BS29" i="87"/>
  <c r="BT29" i="87"/>
  <c r="BU29" i="87"/>
  <c r="BV29" i="87"/>
  <c r="BW29" i="87"/>
  <c r="BX29" i="87"/>
  <c r="BY29" i="87"/>
  <c r="BZ29" i="87"/>
  <c r="CA29" i="87"/>
  <c r="CB29" i="87"/>
  <c r="CC29" i="87"/>
  <c r="CD29" i="87"/>
  <c r="CE29" i="87"/>
  <c r="CF29" i="87"/>
  <c r="CG29" i="87"/>
  <c r="CH29" i="87"/>
  <c r="CI29" i="87"/>
  <c r="CJ29" i="87"/>
  <c r="CK29" i="87"/>
  <c r="CL29" i="87"/>
  <c r="CM29" i="87"/>
  <c r="CN29" i="87"/>
  <c r="CO29" i="87"/>
  <c r="CP29" i="87"/>
  <c r="CQ29" i="87"/>
  <c r="CR29" i="87"/>
  <c r="CS29" i="87"/>
  <c r="CT29" i="87"/>
  <c r="CU29" i="87"/>
  <c r="E30" i="87"/>
  <c r="F30" i="87"/>
  <c r="G30" i="87"/>
  <c r="H30" i="87"/>
  <c r="I30" i="87"/>
  <c r="J30" i="87"/>
  <c r="K30" i="87"/>
  <c r="L30" i="87"/>
  <c r="M30" i="87"/>
  <c r="N30" i="87"/>
  <c r="O30" i="87"/>
  <c r="P30" i="87"/>
  <c r="Q30" i="87"/>
  <c r="R30" i="87"/>
  <c r="S30" i="87"/>
  <c r="T30" i="87"/>
  <c r="U30" i="87"/>
  <c r="V30" i="87"/>
  <c r="W30" i="87"/>
  <c r="X30" i="87"/>
  <c r="Y30" i="87"/>
  <c r="Z30" i="87"/>
  <c r="AB30" i="87"/>
  <c r="AC30" i="87"/>
  <c r="AD30" i="87"/>
  <c r="AE30" i="87"/>
  <c r="AF30" i="87"/>
  <c r="AG30" i="87"/>
  <c r="AH30" i="87"/>
  <c r="AI30" i="87"/>
  <c r="AJ30" i="87"/>
  <c r="AK30" i="87"/>
  <c r="AM30" i="87"/>
  <c r="AN30" i="87"/>
  <c r="AO30" i="87"/>
  <c r="AP30" i="87"/>
  <c r="AQ30" i="87"/>
  <c r="AR30" i="87"/>
  <c r="AS30" i="87"/>
  <c r="AT30" i="87"/>
  <c r="AU30" i="87"/>
  <c r="AV30" i="87"/>
  <c r="AW30" i="87"/>
  <c r="AX30" i="87"/>
  <c r="AY30" i="87"/>
  <c r="AZ30" i="87"/>
  <c r="BA30" i="87"/>
  <c r="BB30" i="87"/>
  <c r="BC30" i="87"/>
  <c r="BD30" i="87"/>
  <c r="BE30" i="87"/>
  <c r="BF30" i="87"/>
  <c r="BG30" i="87"/>
  <c r="BH30" i="87"/>
  <c r="BI30" i="87"/>
  <c r="BJ30" i="87"/>
  <c r="BK30" i="87"/>
  <c r="BL30" i="87"/>
  <c r="BM30" i="87"/>
  <c r="BN30" i="87"/>
  <c r="BO30" i="87"/>
  <c r="BP30" i="87"/>
  <c r="BQ30" i="87"/>
  <c r="BR30" i="87"/>
  <c r="BS30" i="87"/>
  <c r="BT30" i="87"/>
  <c r="BU30" i="87"/>
  <c r="BV30" i="87"/>
  <c r="BW30" i="87"/>
  <c r="BX30" i="87"/>
  <c r="BY30" i="87"/>
  <c r="BZ30" i="87"/>
  <c r="CA30" i="87"/>
  <c r="CB30" i="87"/>
  <c r="CC30" i="87"/>
  <c r="CD30" i="87"/>
  <c r="CE30" i="87"/>
  <c r="CF30" i="87"/>
  <c r="CG30" i="87"/>
  <c r="CH30" i="87"/>
  <c r="CI30" i="87"/>
  <c r="CJ30" i="87"/>
  <c r="CK30" i="87"/>
  <c r="CL30" i="87"/>
  <c r="CM30" i="87"/>
  <c r="CN30" i="87"/>
  <c r="CO30" i="87"/>
  <c r="CP30" i="87"/>
  <c r="CQ30" i="87"/>
  <c r="CR30" i="87"/>
  <c r="CS30" i="87"/>
  <c r="CT30" i="87"/>
  <c r="CU30" i="87"/>
  <c r="E31" i="87"/>
  <c r="F31" i="87"/>
  <c r="G31" i="87"/>
  <c r="H31" i="87"/>
  <c r="I31" i="87"/>
  <c r="J31" i="87"/>
  <c r="K31" i="87"/>
  <c r="L31" i="87"/>
  <c r="M31" i="87"/>
  <c r="N31" i="87"/>
  <c r="O31" i="87"/>
  <c r="P31" i="87"/>
  <c r="Q31" i="87"/>
  <c r="R31" i="87"/>
  <c r="S31" i="87"/>
  <c r="T31" i="87"/>
  <c r="U31" i="87"/>
  <c r="V31" i="87"/>
  <c r="W31" i="87"/>
  <c r="X31" i="87"/>
  <c r="Y31" i="87"/>
  <c r="Z31" i="87"/>
  <c r="AB31" i="87"/>
  <c r="AC31" i="87"/>
  <c r="AD31" i="87"/>
  <c r="AE31" i="87"/>
  <c r="AF31" i="87"/>
  <c r="AG31" i="87"/>
  <c r="AH31" i="87"/>
  <c r="AI31" i="87"/>
  <c r="AJ31" i="87"/>
  <c r="AK31" i="87"/>
  <c r="AM31" i="87"/>
  <c r="AN31" i="87"/>
  <c r="AO31" i="87"/>
  <c r="AP31" i="87"/>
  <c r="AQ31" i="87"/>
  <c r="AR31" i="87"/>
  <c r="AS31" i="87"/>
  <c r="AT31" i="87"/>
  <c r="AU31" i="87"/>
  <c r="AV31" i="87"/>
  <c r="AW31" i="87"/>
  <c r="AX31" i="87"/>
  <c r="AY31" i="87"/>
  <c r="AZ31" i="87"/>
  <c r="BA31" i="87"/>
  <c r="BB31" i="87"/>
  <c r="BC31" i="87"/>
  <c r="BD31" i="87"/>
  <c r="BE31" i="87"/>
  <c r="BF31" i="87"/>
  <c r="BG31" i="87"/>
  <c r="BH31" i="87"/>
  <c r="BI31" i="87"/>
  <c r="BJ31" i="87"/>
  <c r="BK31" i="87"/>
  <c r="BL31" i="87"/>
  <c r="BM31" i="87"/>
  <c r="BN31" i="87"/>
  <c r="BO31" i="87"/>
  <c r="BP31" i="87"/>
  <c r="BQ31" i="87"/>
  <c r="BR31" i="87"/>
  <c r="BS31" i="87"/>
  <c r="BT31" i="87"/>
  <c r="BU31" i="87"/>
  <c r="BV31" i="87"/>
  <c r="BW31" i="87"/>
  <c r="BX31" i="87"/>
  <c r="BY31" i="87"/>
  <c r="BZ31" i="87"/>
  <c r="CA31" i="87"/>
  <c r="CB31" i="87"/>
  <c r="CC31" i="87"/>
  <c r="CD31" i="87"/>
  <c r="CE31" i="87"/>
  <c r="CF31" i="87"/>
  <c r="CG31" i="87"/>
  <c r="CH31" i="87"/>
  <c r="CI31" i="87"/>
  <c r="CJ31" i="87"/>
  <c r="CK31" i="87"/>
  <c r="CL31" i="87"/>
  <c r="CM31" i="87"/>
  <c r="CN31" i="87"/>
  <c r="CO31" i="87"/>
  <c r="CP31" i="87"/>
  <c r="CQ31" i="87"/>
  <c r="CR31" i="87"/>
  <c r="CS31" i="87"/>
  <c r="CT31" i="87"/>
  <c r="CU31" i="87"/>
  <c r="E32" i="87"/>
  <c r="F32" i="87"/>
  <c r="G32" i="87"/>
  <c r="H32" i="87"/>
  <c r="I32" i="87"/>
  <c r="J32" i="87"/>
  <c r="K32" i="87"/>
  <c r="L32" i="87"/>
  <c r="M32" i="87"/>
  <c r="N32" i="87"/>
  <c r="O32" i="87"/>
  <c r="P32" i="87"/>
  <c r="Q32" i="87"/>
  <c r="R32" i="87"/>
  <c r="S32" i="87"/>
  <c r="T32" i="87"/>
  <c r="U32" i="87"/>
  <c r="V32" i="87"/>
  <c r="W32" i="87"/>
  <c r="X32" i="87"/>
  <c r="Y32" i="87"/>
  <c r="Z32" i="87"/>
  <c r="AB32" i="87"/>
  <c r="AC32" i="87"/>
  <c r="AD32" i="87"/>
  <c r="AE32" i="87"/>
  <c r="AF32" i="87"/>
  <c r="AG32" i="87"/>
  <c r="AH32" i="87"/>
  <c r="AI32" i="87"/>
  <c r="AJ32" i="87"/>
  <c r="AK32" i="87"/>
  <c r="AM32" i="87"/>
  <c r="AN32" i="87"/>
  <c r="AO32" i="87"/>
  <c r="AP32" i="87"/>
  <c r="AQ32" i="87"/>
  <c r="AR32" i="87"/>
  <c r="AS32" i="87"/>
  <c r="AT32" i="87"/>
  <c r="AU32" i="87"/>
  <c r="AV32" i="87"/>
  <c r="AW32" i="87"/>
  <c r="AX32" i="87"/>
  <c r="AY32" i="87"/>
  <c r="AZ32" i="87"/>
  <c r="BA32" i="87"/>
  <c r="BB32" i="87"/>
  <c r="BC32" i="87"/>
  <c r="BD32" i="87"/>
  <c r="BE32" i="87"/>
  <c r="BF32" i="87"/>
  <c r="BG32" i="87"/>
  <c r="BH32" i="87"/>
  <c r="BI32" i="87"/>
  <c r="BJ32" i="87"/>
  <c r="BK32" i="87"/>
  <c r="BL32" i="87"/>
  <c r="BM32" i="87"/>
  <c r="BN32" i="87"/>
  <c r="BO32" i="87"/>
  <c r="BP32" i="87"/>
  <c r="BQ32" i="87"/>
  <c r="BR32" i="87"/>
  <c r="BS32" i="87"/>
  <c r="BT32" i="87"/>
  <c r="BU32" i="87"/>
  <c r="BV32" i="87"/>
  <c r="BW32" i="87"/>
  <c r="BX32" i="87"/>
  <c r="BY32" i="87"/>
  <c r="BZ32" i="87"/>
  <c r="CA32" i="87"/>
  <c r="CB32" i="87"/>
  <c r="CC32" i="87"/>
  <c r="CD32" i="87"/>
  <c r="CE32" i="87"/>
  <c r="CF32" i="87"/>
  <c r="CG32" i="87"/>
  <c r="CH32" i="87"/>
  <c r="CI32" i="87"/>
  <c r="CJ32" i="87"/>
  <c r="CK32" i="87"/>
  <c r="CL32" i="87"/>
  <c r="CM32" i="87"/>
  <c r="CN32" i="87"/>
  <c r="CO32" i="87"/>
  <c r="CP32" i="87"/>
  <c r="CQ32" i="87"/>
  <c r="CR32" i="87"/>
  <c r="CS32" i="87"/>
  <c r="CT32" i="87"/>
  <c r="CU32" i="87"/>
  <c r="E33" i="87"/>
  <c r="F33" i="87"/>
  <c r="G33" i="87"/>
  <c r="H33" i="87"/>
  <c r="I33" i="87"/>
  <c r="J33" i="87"/>
  <c r="K33" i="87"/>
  <c r="L33" i="87"/>
  <c r="M33" i="87"/>
  <c r="N33" i="87"/>
  <c r="O33" i="87"/>
  <c r="P33" i="87"/>
  <c r="Q33" i="87"/>
  <c r="R33" i="87"/>
  <c r="S33" i="87"/>
  <c r="T33" i="87"/>
  <c r="U33" i="87"/>
  <c r="V33" i="87"/>
  <c r="W33" i="87"/>
  <c r="X33" i="87"/>
  <c r="Y33" i="87"/>
  <c r="Z33" i="87"/>
  <c r="AB33" i="87"/>
  <c r="AC33" i="87"/>
  <c r="AD33" i="87"/>
  <c r="AE33" i="87"/>
  <c r="AF33" i="87"/>
  <c r="AG33" i="87"/>
  <c r="AH33" i="87"/>
  <c r="AI33" i="87"/>
  <c r="AJ33" i="87"/>
  <c r="AK33" i="87"/>
  <c r="AM33" i="87"/>
  <c r="AN33" i="87"/>
  <c r="AO33" i="87"/>
  <c r="AP33" i="87"/>
  <c r="AQ33" i="87"/>
  <c r="AR33" i="87"/>
  <c r="AS33" i="87"/>
  <c r="AT33" i="87"/>
  <c r="AU33" i="87"/>
  <c r="AV33" i="87"/>
  <c r="AW33" i="87"/>
  <c r="AX33" i="87"/>
  <c r="AY33" i="87"/>
  <c r="AZ33" i="87"/>
  <c r="BA33" i="87"/>
  <c r="BB33" i="87"/>
  <c r="BC33" i="87"/>
  <c r="BD33" i="87"/>
  <c r="BE33" i="87"/>
  <c r="BF33" i="87"/>
  <c r="BG33" i="87"/>
  <c r="BH33" i="87"/>
  <c r="BI33" i="87"/>
  <c r="BJ33" i="87"/>
  <c r="BK33" i="87"/>
  <c r="BL33" i="87"/>
  <c r="BM33" i="87"/>
  <c r="BN33" i="87"/>
  <c r="BO33" i="87"/>
  <c r="BP33" i="87"/>
  <c r="BQ33" i="87"/>
  <c r="BR33" i="87"/>
  <c r="BS33" i="87"/>
  <c r="BT33" i="87"/>
  <c r="BU33" i="87"/>
  <c r="BV33" i="87"/>
  <c r="BW33" i="87"/>
  <c r="BX33" i="87"/>
  <c r="BY33" i="87"/>
  <c r="BZ33" i="87"/>
  <c r="CA33" i="87"/>
  <c r="CB33" i="87"/>
  <c r="CC33" i="87"/>
  <c r="CD33" i="87"/>
  <c r="CE33" i="87"/>
  <c r="CF33" i="87"/>
  <c r="CG33" i="87"/>
  <c r="CH33" i="87"/>
  <c r="CI33" i="87"/>
  <c r="CJ33" i="87"/>
  <c r="CK33" i="87"/>
  <c r="CL33" i="87"/>
  <c r="CM33" i="87"/>
  <c r="CN33" i="87"/>
  <c r="CO33" i="87"/>
  <c r="CP33" i="87"/>
  <c r="CQ33" i="87"/>
  <c r="CR33" i="87"/>
  <c r="CS33" i="87"/>
  <c r="CT33" i="87"/>
  <c r="CU33" i="87"/>
  <c r="E34" i="87"/>
  <c r="F34" i="87"/>
  <c r="G34" i="87"/>
  <c r="H34" i="87"/>
  <c r="I34" i="87"/>
  <c r="J34" i="87"/>
  <c r="K34" i="87"/>
  <c r="L34" i="87"/>
  <c r="M34" i="87"/>
  <c r="N34" i="87"/>
  <c r="O34" i="87"/>
  <c r="P34" i="87"/>
  <c r="Q34" i="87"/>
  <c r="R34" i="87"/>
  <c r="S34" i="87"/>
  <c r="T34" i="87"/>
  <c r="U34" i="87"/>
  <c r="V34" i="87"/>
  <c r="W34" i="87"/>
  <c r="X34" i="87"/>
  <c r="Y34" i="87"/>
  <c r="Z34" i="87"/>
  <c r="AB34" i="87"/>
  <c r="AC34" i="87"/>
  <c r="AD34" i="87"/>
  <c r="AE34" i="87"/>
  <c r="AF34" i="87"/>
  <c r="AG34" i="87"/>
  <c r="AH34" i="87"/>
  <c r="AI34" i="87"/>
  <c r="AJ34" i="87"/>
  <c r="AK34" i="87"/>
  <c r="AM34" i="87"/>
  <c r="AN34" i="87"/>
  <c r="AO34" i="87"/>
  <c r="AP34" i="87"/>
  <c r="AQ34" i="87"/>
  <c r="AR34" i="87"/>
  <c r="AS34" i="87"/>
  <c r="AT34" i="87"/>
  <c r="AU34" i="87"/>
  <c r="AV34" i="87"/>
  <c r="AW34" i="87"/>
  <c r="AX34" i="87"/>
  <c r="AY34" i="87"/>
  <c r="AZ34" i="87"/>
  <c r="BA34" i="87"/>
  <c r="BB34" i="87"/>
  <c r="BC34" i="87"/>
  <c r="BD34" i="87"/>
  <c r="BE34" i="87"/>
  <c r="BF34" i="87"/>
  <c r="BG34" i="87"/>
  <c r="BH34" i="87"/>
  <c r="BI34" i="87"/>
  <c r="BJ34" i="87"/>
  <c r="BK34" i="87"/>
  <c r="BL34" i="87"/>
  <c r="BM34" i="87"/>
  <c r="BN34" i="87"/>
  <c r="BO34" i="87"/>
  <c r="BP34" i="87"/>
  <c r="BQ34" i="87"/>
  <c r="BR34" i="87"/>
  <c r="BS34" i="87"/>
  <c r="BT34" i="87"/>
  <c r="BU34" i="87"/>
  <c r="BV34" i="87"/>
  <c r="BW34" i="87"/>
  <c r="BX34" i="87"/>
  <c r="BY34" i="87"/>
  <c r="BZ34" i="87"/>
  <c r="CA34" i="87"/>
  <c r="CB34" i="87"/>
  <c r="CC34" i="87"/>
  <c r="CD34" i="87"/>
  <c r="CE34" i="87"/>
  <c r="CF34" i="87"/>
  <c r="CG34" i="87"/>
  <c r="CH34" i="87"/>
  <c r="CI34" i="87"/>
  <c r="CJ34" i="87"/>
  <c r="CK34" i="87"/>
  <c r="CL34" i="87"/>
  <c r="CM34" i="87"/>
  <c r="CN34" i="87"/>
  <c r="CO34" i="87"/>
  <c r="CP34" i="87"/>
  <c r="CQ34" i="87"/>
  <c r="CR34" i="87"/>
  <c r="CS34" i="87"/>
  <c r="CT34" i="87"/>
  <c r="CU34" i="87"/>
  <c r="E35" i="87"/>
  <c r="F35" i="87"/>
  <c r="G35" i="87"/>
  <c r="H35" i="87"/>
  <c r="I35" i="87"/>
  <c r="J35" i="87"/>
  <c r="K35" i="87"/>
  <c r="L35" i="87"/>
  <c r="M35" i="87"/>
  <c r="N35" i="87"/>
  <c r="O35" i="87"/>
  <c r="P35" i="87"/>
  <c r="Q35" i="87"/>
  <c r="R35" i="87"/>
  <c r="S35" i="87"/>
  <c r="T35" i="87"/>
  <c r="U35" i="87"/>
  <c r="V35" i="87"/>
  <c r="W35" i="87"/>
  <c r="X35" i="87"/>
  <c r="Y35" i="87"/>
  <c r="Z35" i="87"/>
  <c r="AB35" i="87"/>
  <c r="AC35" i="87"/>
  <c r="AD35" i="87"/>
  <c r="AE35" i="87"/>
  <c r="AF35" i="87"/>
  <c r="AG35" i="87"/>
  <c r="AH35" i="87"/>
  <c r="AI35" i="87"/>
  <c r="AJ35" i="87"/>
  <c r="AK35" i="87"/>
  <c r="AM35" i="87"/>
  <c r="AN35" i="87"/>
  <c r="AO35" i="87"/>
  <c r="AP35" i="87"/>
  <c r="AQ35" i="87"/>
  <c r="AR35" i="87"/>
  <c r="AS35" i="87"/>
  <c r="AT35" i="87"/>
  <c r="AU35" i="87"/>
  <c r="AV35" i="87"/>
  <c r="AW35" i="87"/>
  <c r="AX35" i="87"/>
  <c r="AY35" i="87"/>
  <c r="AZ35" i="87"/>
  <c r="BA35" i="87"/>
  <c r="BB35" i="87"/>
  <c r="BC35" i="87"/>
  <c r="BD35" i="87"/>
  <c r="BE35" i="87"/>
  <c r="BF35" i="87"/>
  <c r="BG35" i="87"/>
  <c r="BH35" i="87"/>
  <c r="BI35" i="87"/>
  <c r="BJ35" i="87"/>
  <c r="BK35" i="87"/>
  <c r="BL35" i="87"/>
  <c r="BM35" i="87"/>
  <c r="BN35" i="87"/>
  <c r="BO35" i="87"/>
  <c r="BP35" i="87"/>
  <c r="BQ35" i="87"/>
  <c r="BR35" i="87"/>
  <c r="BS35" i="87"/>
  <c r="BT35" i="87"/>
  <c r="BU35" i="87"/>
  <c r="BV35" i="87"/>
  <c r="BW35" i="87"/>
  <c r="BX35" i="87"/>
  <c r="BY35" i="87"/>
  <c r="BZ35" i="87"/>
  <c r="CA35" i="87"/>
  <c r="CB35" i="87"/>
  <c r="CC35" i="87"/>
  <c r="CD35" i="87"/>
  <c r="CE35" i="87"/>
  <c r="CF35" i="87"/>
  <c r="CG35" i="87"/>
  <c r="CH35" i="87"/>
  <c r="CI35" i="87"/>
  <c r="CJ35" i="87"/>
  <c r="CK35" i="87"/>
  <c r="CL35" i="87"/>
  <c r="CM35" i="87"/>
  <c r="CN35" i="87"/>
  <c r="CO35" i="87"/>
  <c r="CP35" i="87"/>
  <c r="CQ35" i="87"/>
  <c r="CR35" i="87"/>
  <c r="CS35" i="87"/>
  <c r="CT35" i="87"/>
  <c r="CU35" i="87"/>
  <c r="E36" i="87"/>
  <c r="F36" i="87"/>
  <c r="G36" i="87"/>
  <c r="H36" i="87"/>
  <c r="I36" i="87"/>
  <c r="J36" i="87"/>
  <c r="K36" i="87"/>
  <c r="L36" i="87"/>
  <c r="M36" i="87"/>
  <c r="N36" i="87"/>
  <c r="O36" i="87"/>
  <c r="P36" i="87"/>
  <c r="Q36" i="87"/>
  <c r="R36" i="87"/>
  <c r="S36" i="87"/>
  <c r="T36" i="87"/>
  <c r="U36" i="87"/>
  <c r="V36" i="87"/>
  <c r="W36" i="87"/>
  <c r="X36" i="87"/>
  <c r="Y36" i="87"/>
  <c r="Z36" i="87"/>
  <c r="AB36" i="87"/>
  <c r="AC36" i="87"/>
  <c r="AD36" i="87"/>
  <c r="AE36" i="87"/>
  <c r="AF36" i="87"/>
  <c r="AG36" i="87"/>
  <c r="AH36" i="87"/>
  <c r="AI36" i="87"/>
  <c r="AJ36" i="87"/>
  <c r="AK36" i="87"/>
  <c r="AM36" i="87"/>
  <c r="AN36" i="87"/>
  <c r="AO36" i="87"/>
  <c r="AP36" i="87"/>
  <c r="AQ36" i="87"/>
  <c r="AR36" i="87"/>
  <c r="AS36" i="87"/>
  <c r="AT36" i="87"/>
  <c r="AU36" i="87"/>
  <c r="AV36" i="87"/>
  <c r="AW36" i="87"/>
  <c r="AX36" i="87"/>
  <c r="AY36" i="87"/>
  <c r="AZ36" i="87"/>
  <c r="BA36" i="87"/>
  <c r="BB36" i="87"/>
  <c r="BC36" i="87"/>
  <c r="BD36" i="87"/>
  <c r="BE36" i="87"/>
  <c r="BF36" i="87"/>
  <c r="BG36" i="87"/>
  <c r="BH36" i="87"/>
  <c r="BI36" i="87"/>
  <c r="BJ36" i="87"/>
  <c r="BK36" i="87"/>
  <c r="BL36" i="87"/>
  <c r="BM36" i="87"/>
  <c r="BN36" i="87"/>
  <c r="BO36" i="87"/>
  <c r="BP36" i="87"/>
  <c r="BQ36" i="87"/>
  <c r="BR36" i="87"/>
  <c r="BS36" i="87"/>
  <c r="BT36" i="87"/>
  <c r="BU36" i="87"/>
  <c r="BV36" i="87"/>
  <c r="BW36" i="87"/>
  <c r="BX36" i="87"/>
  <c r="BY36" i="87"/>
  <c r="BZ36" i="87"/>
  <c r="CA36" i="87"/>
  <c r="CB36" i="87"/>
  <c r="CC36" i="87"/>
  <c r="CD36" i="87"/>
  <c r="CE36" i="87"/>
  <c r="CF36" i="87"/>
  <c r="CG36" i="87"/>
  <c r="CH36" i="87"/>
  <c r="CI36" i="87"/>
  <c r="CJ36" i="87"/>
  <c r="CK36" i="87"/>
  <c r="CL36" i="87"/>
  <c r="CM36" i="87"/>
  <c r="CN36" i="87"/>
  <c r="CO36" i="87"/>
  <c r="CP36" i="87"/>
  <c r="CQ36" i="87"/>
  <c r="CR36" i="87"/>
  <c r="CS36" i="87"/>
  <c r="CT36" i="87"/>
  <c r="CU36" i="87"/>
  <c r="K3" i="87"/>
  <c r="L3" i="87"/>
  <c r="M3" i="87"/>
  <c r="P3" i="87"/>
  <c r="Z3" i="87"/>
  <c r="AB3" i="87"/>
  <c r="AI3" i="87"/>
  <c r="AJ3" i="87"/>
  <c r="AM3" i="87"/>
  <c r="AN3" i="87"/>
  <c r="AO3" i="87"/>
  <c r="AQ3" i="87"/>
  <c r="AT3" i="87"/>
  <c r="AW3" i="87"/>
  <c r="BF3" i="87"/>
  <c r="BK3" i="87"/>
  <c r="BL3" i="87"/>
  <c r="BU3" i="87"/>
  <c r="BV3" i="87"/>
  <c r="BX3" i="87"/>
  <c r="BY3" i="87"/>
  <c r="CB3" i="87"/>
  <c r="CD3" i="87"/>
  <c r="CJ3" i="87"/>
  <c r="CK3" i="87"/>
  <c r="CN3" i="87"/>
  <c r="CO3" i="87"/>
  <c r="CP3" i="87"/>
  <c r="CR3" i="87"/>
  <c r="CG2" i="87"/>
  <c r="CH2" i="87"/>
  <c r="CI2" i="87"/>
  <c r="CJ2" i="87"/>
  <c r="CK2" i="87"/>
  <c r="CL2" i="87"/>
  <c r="CM2" i="87"/>
  <c r="CN2" i="87"/>
  <c r="CO2" i="87"/>
  <c r="CP2" i="87"/>
  <c r="CQ2" i="87"/>
  <c r="CR2" i="87"/>
  <c r="CS2" i="87"/>
  <c r="CT2" i="87"/>
  <c r="CU2" i="87"/>
  <c r="E2" i="87"/>
  <c r="F2" i="87"/>
  <c r="G2" i="87"/>
  <c r="H2" i="87"/>
  <c r="I2" i="87"/>
  <c r="J2" i="87"/>
  <c r="K2" i="87"/>
  <c r="L2" i="87"/>
  <c r="M2" i="87"/>
  <c r="N2" i="87"/>
  <c r="O2" i="87"/>
  <c r="P2" i="87"/>
  <c r="Q2" i="87"/>
  <c r="R2" i="87"/>
  <c r="S2" i="87"/>
  <c r="T2" i="87"/>
  <c r="U2" i="87"/>
  <c r="V2" i="87"/>
  <c r="W2" i="87"/>
  <c r="X2" i="87"/>
  <c r="Y2" i="87"/>
  <c r="Z2" i="87"/>
  <c r="AB2" i="87"/>
  <c r="AC2" i="87"/>
  <c r="AD2" i="87"/>
  <c r="AE2" i="87"/>
  <c r="AF2" i="87"/>
  <c r="AG2" i="87"/>
  <c r="AH2" i="87"/>
  <c r="AI2" i="87"/>
  <c r="AJ2" i="87"/>
  <c r="AK2" i="87"/>
  <c r="AL2" i="87"/>
  <c r="AM2" i="87"/>
  <c r="AN2" i="87"/>
  <c r="AO2" i="87"/>
  <c r="AP2" i="87"/>
  <c r="AQ2" i="87"/>
  <c r="AR2" i="87"/>
  <c r="AS2" i="87"/>
  <c r="AT2" i="87"/>
  <c r="AU2" i="87"/>
  <c r="AV2" i="87"/>
  <c r="AW2" i="87"/>
  <c r="AX2" i="87"/>
  <c r="AY2" i="87"/>
  <c r="AZ2" i="87"/>
  <c r="BA2" i="87"/>
  <c r="BB2" i="87"/>
  <c r="BC2" i="87"/>
  <c r="BD2" i="87"/>
  <c r="BE2" i="87"/>
  <c r="BF2" i="87"/>
  <c r="BG2" i="87"/>
  <c r="BH2" i="87"/>
  <c r="BI2" i="87"/>
  <c r="BJ2" i="87"/>
  <c r="BK2" i="87"/>
  <c r="BL2" i="87"/>
  <c r="BM2" i="87"/>
  <c r="BN2" i="87"/>
  <c r="BO2" i="87"/>
  <c r="BP2" i="87"/>
  <c r="BQ2" i="87"/>
  <c r="BR2" i="87"/>
  <c r="BS2" i="87"/>
  <c r="BT2" i="87"/>
  <c r="BU2" i="87"/>
  <c r="BV2" i="87"/>
  <c r="BW2" i="87"/>
  <c r="BX2" i="87"/>
  <c r="BY2" i="87"/>
  <c r="BZ2" i="87"/>
  <c r="CA2" i="87"/>
  <c r="CB2" i="87"/>
  <c r="CC2" i="87"/>
  <c r="CD2" i="87"/>
  <c r="CE2" i="87"/>
  <c r="CF2" i="87"/>
  <c r="D2" i="87"/>
  <c r="BP4" i="85"/>
  <c r="BP5" i="85"/>
  <c r="BP6" i="85"/>
  <c r="BP7" i="85"/>
  <c r="BP8" i="85"/>
  <c r="BP9" i="85"/>
  <c r="BP10" i="85"/>
  <c r="BP11" i="85"/>
  <c r="BP12" i="85"/>
  <c r="BP13" i="85"/>
  <c r="BP14" i="85"/>
  <c r="BP15" i="85"/>
  <c r="BP16" i="85"/>
  <c r="BP17" i="85"/>
  <c r="BP18" i="85"/>
  <c r="BP19" i="85"/>
  <c r="BP20" i="85"/>
  <c r="BP21" i="85"/>
  <c r="BP22" i="85"/>
  <c r="BP23" i="85"/>
  <c r="BP24" i="85"/>
  <c r="BP25" i="85"/>
  <c r="BP26" i="85"/>
  <c r="BP27" i="85"/>
  <c r="BP28" i="85"/>
  <c r="BP29" i="85"/>
  <c r="BP30" i="85"/>
  <c r="BP31" i="85"/>
  <c r="BP32" i="85"/>
  <c r="BP33" i="85"/>
  <c r="BP34" i="85"/>
  <c r="BP35" i="85"/>
  <c r="BP36" i="85"/>
  <c r="BR4" i="85" l="1"/>
  <c r="BR5" i="85"/>
  <c r="BR6" i="85"/>
  <c r="BR7" i="85"/>
  <c r="BR8" i="85"/>
  <c r="BR9" i="85"/>
  <c r="BR10" i="85"/>
  <c r="BR11" i="85"/>
  <c r="BR12" i="85"/>
  <c r="BR13" i="85"/>
  <c r="BR14" i="85"/>
  <c r="BR15" i="85"/>
  <c r="BR16" i="85"/>
  <c r="BR17" i="85"/>
  <c r="BR18" i="85"/>
  <c r="BR19" i="85"/>
  <c r="BR20" i="85"/>
  <c r="BR21" i="85"/>
  <c r="BR22" i="85"/>
  <c r="BR23" i="85"/>
  <c r="BR24" i="85"/>
  <c r="BR25" i="85"/>
  <c r="BR26" i="85"/>
  <c r="BR27" i="85"/>
  <c r="BR28" i="85"/>
  <c r="BR29" i="85"/>
  <c r="BR30" i="85"/>
  <c r="BR31" i="85"/>
  <c r="BR32" i="85"/>
  <c r="BR33" i="85"/>
  <c r="BR34" i="85"/>
  <c r="BR35" i="85"/>
  <c r="BR36" i="85"/>
  <c r="BQ4" i="85"/>
  <c r="BQ5" i="85"/>
  <c r="BQ6" i="85"/>
  <c r="BQ7" i="85"/>
  <c r="BQ8" i="85"/>
  <c r="BQ9" i="85"/>
  <c r="BQ10" i="85"/>
  <c r="BQ11" i="85"/>
  <c r="BQ12" i="85"/>
  <c r="BQ13" i="85"/>
  <c r="BQ14" i="85"/>
  <c r="BQ15" i="85"/>
  <c r="BQ16" i="85"/>
  <c r="BQ17" i="85"/>
  <c r="BQ18" i="85"/>
  <c r="BQ19" i="85"/>
  <c r="BQ20" i="85"/>
  <c r="BQ21" i="85"/>
  <c r="BQ22" i="85"/>
  <c r="BQ23" i="85"/>
  <c r="BQ24" i="85"/>
  <c r="BQ25" i="85"/>
  <c r="BQ26" i="85"/>
  <c r="BQ27" i="85"/>
  <c r="BQ28" i="85"/>
  <c r="BQ29" i="85"/>
  <c r="BQ30" i="85"/>
  <c r="BQ31" i="85"/>
  <c r="BQ32" i="85"/>
  <c r="BQ33" i="85"/>
  <c r="BQ34" i="85"/>
  <c r="BQ35" i="85"/>
  <c r="BQ36" i="85"/>
  <c r="CU3" i="86" l="1"/>
  <c r="CU3" i="87" s="1"/>
  <c r="BS3" i="87"/>
  <c r="D5" i="85"/>
  <c r="E5" i="85"/>
  <c r="F5" i="85"/>
  <c r="G5" i="85"/>
  <c r="H5" i="85"/>
  <c r="I5" i="85"/>
  <c r="J5" i="85"/>
  <c r="K5" i="85"/>
  <c r="L5" i="85"/>
  <c r="M5" i="85"/>
  <c r="N5" i="85"/>
  <c r="O5" i="85"/>
  <c r="P5" i="85"/>
  <c r="Q5" i="85"/>
  <c r="R5" i="85"/>
  <c r="S5" i="85"/>
  <c r="T5" i="85"/>
  <c r="U5" i="85"/>
  <c r="V5" i="85"/>
  <c r="W5" i="85"/>
  <c r="X5" i="85"/>
  <c r="Y5" i="85"/>
  <c r="Z5" i="85"/>
  <c r="AB5" i="85"/>
  <c r="AC5" i="85"/>
  <c r="AD5" i="85"/>
  <c r="AE5" i="85"/>
  <c r="AF5" i="85"/>
  <c r="AG5" i="85"/>
  <c r="AH5" i="85"/>
  <c r="AI5" i="85"/>
  <c r="AJ5" i="85"/>
  <c r="AK5" i="85"/>
  <c r="AL5" i="85"/>
  <c r="AM5" i="85"/>
  <c r="AN5" i="85"/>
  <c r="AO5" i="85"/>
  <c r="AP5" i="85"/>
  <c r="AQ5" i="85"/>
  <c r="AR5" i="85"/>
  <c r="AS5" i="85"/>
  <c r="AT5" i="85"/>
  <c r="AU5" i="85"/>
  <c r="AV5" i="85"/>
  <c r="AW5" i="85"/>
  <c r="AX5" i="85"/>
  <c r="AY5" i="85"/>
  <c r="AZ5" i="85"/>
  <c r="BA5" i="85"/>
  <c r="BB5" i="85"/>
  <c r="BC5" i="85"/>
  <c r="BD5" i="85"/>
  <c r="BE5" i="85"/>
  <c r="BF5" i="85"/>
  <c r="BG5" i="85"/>
  <c r="BH5" i="85"/>
  <c r="BI5" i="85"/>
  <c r="BJ5" i="85"/>
  <c r="BK5" i="85"/>
  <c r="BL5" i="85"/>
  <c r="BM5" i="85"/>
  <c r="BN5" i="85"/>
  <c r="BO5" i="85"/>
  <c r="BS5" i="85"/>
  <c r="BT5" i="85"/>
  <c r="BU5" i="85"/>
  <c r="BV5" i="85"/>
  <c r="BW5" i="85"/>
  <c r="BX5" i="85"/>
  <c r="BY5" i="85"/>
  <c r="BZ5" i="85"/>
  <c r="CA5" i="85"/>
  <c r="CB5" i="85"/>
  <c r="CB5" i="86" s="1"/>
  <c r="CC5" i="85"/>
  <c r="CC5" i="86" s="1"/>
  <c r="CD5" i="85"/>
  <c r="CD5" i="86" s="1"/>
  <c r="CE5" i="85"/>
  <c r="CE5" i="86" s="1"/>
  <c r="CF5" i="85"/>
  <c r="CG5" i="85"/>
  <c r="CH5" i="85"/>
  <c r="CI5" i="85"/>
  <c r="CJ5" i="85"/>
  <c r="CJ5" i="86" s="1"/>
  <c r="CK5" i="85"/>
  <c r="CK5" i="86" s="1"/>
  <c r="CL5" i="85"/>
  <c r="CL5" i="86" s="1"/>
  <c r="CM5" i="85"/>
  <c r="CM5" i="86" s="1"/>
  <c r="CN5" i="85"/>
  <c r="CN5" i="86" s="1"/>
  <c r="CO5" i="85"/>
  <c r="CO5" i="86" s="1"/>
  <c r="CP5" i="85"/>
  <c r="CP5" i="86" s="1"/>
  <c r="CQ5" i="85"/>
  <c r="CR5" i="85"/>
  <c r="CR5" i="86" s="1"/>
  <c r="CS5" i="85"/>
  <c r="CT5" i="85"/>
  <c r="CU5" i="85"/>
  <c r="D6" i="85"/>
  <c r="E6" i="85"/>
  <c r="F6" i="85"/>
  <c r="G6" i="85"/>
  <c r="H6" i="85"/>
  <c r="I6" i="85"/>
  <c r="J6" i="85"/>
  <c r="K6" i="85"/>
  <c r="L6" i="85"/>
  <c r="M6" i="85"/>
  <c r="N6" i="85"/>
  <c r="O6" i="85"/>
  <c r="P6" i="85"/>
  <c r="Q6" i="85"/>
  <c r="R6" i="85"/>
  <c r="S6" i="85"/>
  <c r="T6" i="85"/>
  <c r="U6" i="85"/>
  <c r="V6" i="85"/>
  <c r="W6" i="85"/>
  <c r="X6" i="85"/>
  <c r="Y6" i="85"/>
  <c r="Z6" i="85"/>
  <c r="AB6" i="85"/>
  <c r="AC6" i="85"/>
  <c r="AD6" i="85"/>
  <c r="AE6" i="85"/>
  <c r="AF6" i="85"/>
  <c r="AG6" i="85"/>
  <c r="AH6" i="85"/>
  <c r="AI6" i="85"/>
  <c r="AJ6" i="85"/>
  <c r="AK6" i="85"/>
  <c r="AL6" i="85"/>
  <c r="AM6" i="85"/>
  <c r="AN6" i="85"/>
  <c r="AO6" i="85"/>
  <c r="AP6" i="85"/>
  <c r="AQ6" i="85"/>
  <c r="AR6" i="85"/>
  <c r="AS6" i="85"/>
  <c r="AT6" i="85"/>
  <c r="AU6" i="85"/>
  <c r="AV6" i="85"/>
  <c r="AW6" i="85"/>
  <c r="AX6" i="85"/>
  <c r="AY6" i="85"/>
  <c r="AZ6" i="85"/>
  <c r="BA6" i="85"/>
  <c r="BB6" i="85"/>
  <c r="BC6" i="85"/>
  <c r="BD6" i="85"/>
  <c r="BE6" i="85"/>
  <c r="BF6" i="85"/>
  <c r="BG6" i="85"/>
  <c r="BH6" i="85"/>
  <c r="BI6" i="85"/>
  <c r="BJ6" i="85"/>
  <c r="BK6" i="85"/>
  <c r="BL6" i="85"/>
  <c r="BM6" i="85"/>
  <c r="BN6" i="85"/>
  <c r="BO6" i="85"/>
  <c r="BS6" i="85"/>
  <c r="BT6" i="85"/>
  <c r="BU6" i="85"/>
  <c r="BV6" i="85"/>
  <c r="BW6" i="85"/>
  <c r="BX6" i="85"/>
  <c r="BY6" i="85"/>
  <c r="BZ6" i="85"/>
  <c r="CA6" i="85"/>
  <c r="CB6" i="85"/>
  <c r="CB6" i="86" s="1"/>
  <c r="CC6" i="85"/>
  <c r="CC6" i="86" s="1"/>
  <c r="CD6" i="85"/>
  <c r="CD6" i="86" s="1"/>
  <c r="CE6" i="85"/>
  <c r="CE6" i="86" s="1"/>
  <c r="CF6" i="85"/>
  <c r="CG6" i="85"/>
  <c r="CH6" i="85"/>
  <c r="CI6" i="85"/>
  <c r="CJ6" i="85"/>
  <c r="CJ6" i="86" s="1"/>
  <c r="CK6" i="85"/>
  <c r="CK6" i="86" s="1"/>
  <c r="CL6" i="85"/>
  <c r="CM6" i="85"/>
  <c r="CN6" i="85"/>
  <c r="CN6" i="86" s="1"/>
  <c r="CO6" i="85"/>
  <c r="CO6" i="86" s="1"/>
  <c r="CP6" i="85"/>
  <c r="CP6" i="86" s="1"/>
  <c r="CQ6" i="85"/>
  <c r="CR6" i="85"/>
  <c r="CR6" i="86" s="1"/>
  <c r="CS6" i="85"/>
  <c r="CT6" i="85"/>
  <c r="CU6" i="85"/>
  <c r="CU6" i="86" s="1"/>
  <c r="D7" i="85"/>
  <c r="E7" i="85"/>
  <c r="F7" i="85"/>
  <c r="G7" i="85"/>
  <c r="H7" i="85"/>
  <c r="I7" i="85"/>
  <c r="J7" i="85"/>
  <c r="K7" i="85"/>
  <c r="L7" i="85"/>
  <c r="M7" i="85"/>
  <c r="N7" i="85"/>
  <c r="O7" i="85"/>
  <c r="P7" i="85"/>
  <c r="Q7" i="85"/>
  <c r="R7" i="85"/>
  <c r="S7" i="85"/>
  <c r="T7" i="85"/>
  <c r="U7" i="85"/>
  <c r="V7" i="85"/>
  <c r="W7" i="85"/>
  <c r="X7" i="85"/>
  <c r="Y7" i="85"/>
  <c r="Z7" i="85"/>
  <c r="AB7" i="85"/>
  <c r="AC7" i="85"/>
  <c r="AD7" i="85"/>
  <c r="AE7" i="85"/>
  <c r="AF7" i="85"/>
  <c r="AG7" i="85"/>
  <c r="AH7" i="85"/>
  <c r="AI7" i="85"/>
  <c r="AJ7" i="85"/>
  <c r="AK7" i="85"/>
  <c r="AL7" i="85"/>
  <c r="AM7" i="85"/>
  <c r="AN7" i="85"/>
  <c r="AO7" i="85"/>
  <c r="AP7" i="85"/>
  <c r="AQ7" i="85"/>
  <c r="AR7" i="85"/>
  <c r="AS7" i="85"/>
  <c r="AT7" i="85"/>
  <c r="AU7" i="85"/>
  <c r="AV7" i="85"/>
  <c r="AW7" i="85"/>
  <c r="AX7" i="85"/>
  <c r="AY7" i="85"/>
  <c r="AZ7" i="85"/>
  <c r="BA7" i="85"/>
  <c r="BB7" i="85"/>
  <c r="BC7" i="85"/>
  <c r="BD7" i="85"/>
  <c r="BE7" i="85"/>
  <c r="BF7" i="85"/>
  <c r="BG7" i="85"/>
  <c r="BH7" i="85"/>
  <c r="BI7" i="85"/>
  <c r="BJ7" i="85"/>
  <c r="BK7" i="85"/>
  <c r="BL7" i="85"/>
  <c r="BM7" i="85"/>
  <c r="BN7" i="85"/>
  <c r="BO7" i="85"/>
  <c r="BS7" i="85"/>
  <c r="BT7" i="85"/>
  <c r="BU7" i="85"/>
  <c r="BV7" i="85"/>
  <c r="BW7" i="85"/>
  <c r="BX7" i="85"/>
  <c r="BY7" i="85"/>
  <c r="BZ7" i="85"/>
  <c r="CA7" i="85"/>
  <c r="CB7" i="85"/>
  <c r="CB7" i="86" s="1"/>
  <c r="CC7" i="85"/>
  <c r="CC7" i="86" s="1"/>
  <c r="CD7" i="85"/>
  <c r="CD7" i="86" s="1"/>
  <c r="CE7" i="85"/>
  <c r="CF7" i="85"/>
  <c r="CG7" i="85"/>
  <c r="CH7" i="85"/>
  <c r="CI7" i="85"/>
  <c r="CJ7" i="85"/>
  <c r="CJ7" i="86" s="1"/>
  <c r="CK7" i="85"/>
  <c r="CK7" i="86" s="1"/>
  <c r="CL7" i="85"/>
  <c r="CL7" i="86" s="1"/>
  <c r="CM7" i="85"/>
  <c r="CM7" i="86" s="1"/>
  <c r="CN7" i="85"/>
  <c r="CN7" i="86" s="1"/>
  <c r="CO7" i="85"/>
  <c r="CO7" i="86" s="1"/>
  <c r="CP7" i="85"/>
  <c r="CP7" i="86" s="1"/>
  <c r="CQ7" i="85"/>
  <c r="CR7" i="85"/>
  <c r="CR7" i="86" s="1"/>
  <c r="CS7" i="85"/>
  <c r="CT7" i="85"/>
  <c r="CU7" i="85"/>
  <c r="CU7" i="86" s="1"/>
  <c r="D8" i="85"/>
  <c r="E8" i="85"/>
  <c r="F8" i="85"/>
  <c r="G8" i="85"/>
  <c r="H8" i="85"/>
  <c r="I8" i="85"/>
  <c r="J8" i="85"/>
  <c r="K8" i="85"/>
  <c r="L8" i="85"/>
  <c r="M8" i="85"/>
  <c r="N8" i="85"/>
  <c r="O8" i="85"/>
  <c r="P8" i="85"/>
  <c r="Q8" i="85"/>
  <c r="R8" i="85"/>
  <c r="S8" i="85"/>
  <c r="T8" i="85"/>
  <c r="U8" i="85"/>
  <c r="V8" i="85"/>
  <c r="W8" i="85"/>
  <c r="X8" i="85"/>
  <c r="Y8" i="85"/>
  <c r="Z8" i="85"/>
  <c r="AB8" i="85"/>
  <c r="AC8" i="85"/>
  <c r="AD8" i="85"/>
  <c r="AE8" i="85"/>
  <c r="AF8" i="85"/>
  <c r="AG8" i="85"/>
  <c r="AH8" i="85"/>
  <c r="AI8" i="85"/>
  <c r="AJ8" i="85"/>
  <c r="AK8" i="85"/>
  <c r="AL8" i="85"/>
  <c r="AM8" i="85"/>
  <c r="AN8" i="85"/>
  <c r="AO8" i="85"/>
  <c r="AP8" i="85"/>
  <c r="AQ8" i="85"/>
  <c r="AR8" i="85"/>
  <c r="AS8" i="85"/>
  <c r="AT8" i="85"/>
  <c r="AU8" i="85"/>
  <c r="AV8" i="85"/>
  <c r="AW8" i="85"/>
  <c r="AX8" i="85"/>
  <c r="AY8" i="85"/>
  <c r="AZ8" i="85"/>
  <c r="BA8" i="85"/>
  <c r="BB8" i="85"/>
  <c r="BC8" i="85"/>
  <c r="BD8" i="85"/>
  <c r="BE8" i="85"/>
  <c r="BF8" i="85"/>
  <c r="BG8" i="85"/>
  <c r="BH8" i="85"/>
  <c r="BI8" i="85"/>
  <c r="BJ8" i="85"/>
  <c r="BK8" i="85"/>
  <c r="BL8" i="85"/>
  <c r="BM8" i="85"/>
  <c r="BN8" i="85"/>
  <c r="BO8" i="85"/>
  <c r="BS8" i="85"/>
  <c r="BT8" i="85"/>
  <c r="BU8" i="85"/>
  <c r="BV8" i="85"/>
  <c r="BW8" i="85"/>
  <c r="BX8" i="85"/>
  <c r="BY8" i="85"/>
  <c r="BZ8" i="85"/>
  <c r="CA8" i="85"/>
  <c r="CB8" i="85"/>
  <c r="CB8" i="86" s="1"/>
  <c r="CC8" i="85"/>
  <c r="CC8" i="86" s="1"/>
  <c r="CD8" i="85"/>
  <c r="CD8" i="86" s="1"/>
  <c r="CE8" i="85"/>
  <c r="CE8" i="86" s="1"/>
  <c r="CF8" i="85"/>
  <c r="CG8" i="85"/>
  <c r="CH8" i="85"/>
  <c r="CI8" i="85"/>
  <c r="CJ8" i="85"/>
  <c r="CJ8" i="86" s="1"/>
  <c r="CK8" i="85"/>
  <c r="CK8" i="86" s="1"/>
  <c r="CL8" i="85"/>
  <c r="CM8" i="85"/>
  <c r="CN8" i="85"/>
  <c r="CN8" i="86" s="1"/>
  <c r="CO8" i="85"/>
  <c r="CO8" i="86" s="1"/>
  <c r="CP8" i="85"/>
  <c r="CP8" i="86" s="1"/>
  <c r="CQ8" i="85"/>
  <c r="CR8" i="85"/>
  <c r="CR8" i="86" s="1"/>
  <c r="CS8" i="85"/>
  <c r="CT8" i="85"/>
  <c r="CU8" i="85"/>
  <c r="CU8" i="86" s="1"/>
  <c r="D9" i="85"/>
  <c r="E9" i="85"/>
  <c r="F9" i="85"/>
  <c r="G9" i="85"/>
  <c r="H9" i="85"/>
  <c r="I9" i="85"/>
  <c r="J9" i="85"/>
  <c r="K9" i="85"/>
  <c r="L9" i="85"/>
  <c r="M9" i="85"/>
  <c r="N9" i="85"/>
  <c r="O9" i="85"/>
  <c r="P9" i="85"/>
  <c r="Q9" i="85"/>
  <c r="R9" i="85"/>
  <c r="S9" i="85"/>
  <c r="T9" i="85"/>
  <c r="U9" i="85"/>
  <c r="V9" i="85"/>
  <c r="W9" i="85"/>
  <c r="X9" i="85"/>
  <c r="Y9" i="85"/>
  <c r="Z9" i="85"/>
  <c r="AB9" i="85"/>
  <c r="AC9" i="85"/>
  <c r="AD9" i="85"/>
  <c r="AE9" i="85"/>
  <c r="AF9" i="85"/>
  <c r="AG9" i="85"/>
  <c r="AH9" i="85"/>
  <c r="AI9" i="85"/>
  <c r="AJ9" i="85"/>
  <c r="AK9" i="85"/>
  <c r="AL9" i="85"/>
  <c r="AM9" i="85"/>
  <c r="AN9" i="85"/>
  <c r="AO9" i="85"/>
  <c r="AP9" i="85"/>
  <c r="AQ9" i="85"/>
  <c r="AR9" i="85"/>
  <c r="AS9" i="85"/>
  <c r="AT9" i="85"/>
  <c r="AU9" i="85"/>
  <c r="AV9" i="85"/>
  <c r="AW9" i="85"/>
  <c r="AX9" i="85"/>
  <c r="AY9" i="85"/>
  <c r="AZ9" i="85"/>
  <c r="BA9" i="85"/>
  <c r="BB9" i="85"/>
  <c r="BC9" i="85"/>
  <c r="BD9" i="85"/>
  <c r="BE9" i="85"/>
  <c r="BF9" i="85"/>
  <c r="BG9" i="85"/>
  <c r="BH9" i="85"/>
  <c r="BI9" i="85"/>
  <c r="BJ9" i="85"/>
  <c r="BK9" i="85"/>
  <c r="BL9" i="85"/>
  <c r="BM9" i="85"/>
  <c r="BN9" i="85"/>
  <c r="BO9" i="85"/>
  <c r="BS9" i="85"/>
  <c r="BT9" i="85"/>
  <c r="BU9" i="85"/>
  <c r="BV9" i="85"/>
  <c r="BW9" i="85"/>
  <c r="BX9" i="85"/>
  <c r="BY9" i="85"/>
  <c r="BZ9" i="85"/>
  <c r="CA9" i="85"/>
  <c r="CB9" i="85"/>
  <c r="CB9" i="86" s="1"/>
  <c r="CC9" i="85"/>
  <c r="CD9" i="85"/>
  <c r="CD9" i="86" s="1"/>
  <c r="CE9" i="85"/>
  <c r="CF9" i="85"/>
  <c r="CG9" i="85"/>
  <c r="CH9" i="85"/>
  <c r="CI9" i="85"/>
  <c r="CJ9" i="85"/>
  <c r="CJ9" i="86" s="1"/>
  <c r="CK9" i="85"/>
  <c r="CK9" i="86" s="1"/>
  <c r="CL9" i="85"/>
  <c r="CM9" i="85"/>
  <c r="CN9" i="85"/>
  <c r="CN9" i="86" s="1"/>
  <c r="CO9" i="85"/>
  <c r="CO9" i="86" s="1"/>
  <c r="CP9" i="85"/>
  <c r="CP9" i="86" s="1"/>
  <c r="CQ9" i="85"/>
  <c r="CR9" i="85"/>
  <c r="CR9" i="86" s="1"/>
  <c r="CS9" i="85"/>
  <c r="CT9" i="85"/>
  <c r="CU9" i="85"/>
  <c r="CU9" i="86" s="1"/>
  <c r="D10" i="85"/>
  <c r="E10" i="85"/>
  <c r="F10" i="85"/>
  <c r="G10" i="85"/>
  <c r="H10" i="85"/>
  <c r="I10" i="85"/>
  <c r="J10" i="85"/>
  <c r="K10" i="85"/>
  <c r="L10" i="85"/>
  <c r="M10" i="85"/>
  <c r="N10" i="85"/>
  <c r="O10" i="85"/>
  <c r="P10" i="85"/>
  <c r="Q10" i="85"/>
  <c r="R10" i="85"/>
  <c r="S10" i="85"/>
  <c r="T10" i="85"/>
  <c r="U10" i="85"/>
  <c r="V10" i="85"/>
  <c r="W10" i="85"/>
  <c r="X10" i="85"/>
  <c r="Y10" i="85"/>
  <c r="Z10" i="85"/>
  <c r="AB10" i="85"/>
  <c r="AC10" i="85"/>
  <c r="AD10" i="85"/>
  <c r="AE10" i="85"/>
  <c r="AF10" i="85"/>
  <c r="AG10" i="85"/>
  <c r="AH10" i="85"/>
  <c r="AI10" i="85"/>
  <c r="AJ10" i="85"/>
  <c r="AK10" i="85"/>
  <c r="AL10" i="85"/>
  <c r="AM10" i="85"/>
  <c r="AN10" i="85"/>
  <c r="AO10" i="85"/>
  <c r="AP10" i="85"/>
  <c r="AQ10" i="85"/>
  <c r="AR10" i="85"/>
  <c r="AS10" i="85"/>
  <c r="AT10" i="85"/>
  <c r="AU10" i="85"/>
  <c r="AV10" i="85"/>
  <c r="AW10" i="85"/>
  <c r="AX10" i="85"/>
  <c r="AY10" i="85"/>
  <c r="AZ10" i="85"/>
  <c r="BA10" i="85"/>
  <c r="BB10" i="85"/>
  <c r="BC10" i="85"/>
  <c r="BD10" i="85"/>
  <c r="BE10" i="85"/>
  <c r="BF10" i="85"/>
  <c r="BG10" i="85"/>
  <c r="BH10" i="85"/>
  <c r="BI10" i="85"/>
  <c r="BJ10" i="85"/>
  <c r="BK10" i="85"/>
  <c r="BL10" i="85"/>
  <c r="BM10" i="85"/>
  <c r="BN10" i="85"/>
  <c r="BO10" i="85"/>
  <c r="BS10" i="85"/>
  <c r="BT10" i="85"/>
  <c r="BU10" i="85"/>
  <c r="BV10" i="85"/>
  <c r="BW10" i="85"/>
  <c r="BX10" i="85"/>
  <c r="BY10" i="85"/>
  <c r="BZ10" i="85"/>
  <c r="CA10" i="85"/>
  <c r="CB10" i="85"/>
  <c r="CB10" i="86" s="1"/>
  <c r="CC10" i="85"/>
  <c r="CC10" i="86" s="1"/>
  <c r="CD10" i="85"/>
  <c r="CD10" i="86" s="1"/>
  <c r="CE10" i="85"/>
  <c r="CE10" i="86" s="1"/>
  <c r="CF10" i="85"/>
  <c r="CG10" i="85"/>
  <c r="CH10" i="85"/>
  <c r="CI10" i="85"/>
  <c r="CJ10" i="85"/>
  <c r="CJ10" i="86" s="1"/>
  <c r="CK10" i="85"/>
  <c r="CK10" i="86" s="1"/>
  <c r="CL10" i="85"/>
  <c r="CM10" i="85"/>
  <c r="CM10" i="86" s="1"/>
  <c r="CN10" i="85"/>
  <c r="CN10" i="86" s="1"/>
  <c r="CO10" i="85"/>
  <c r="CO10" i="86" s="1"/>
  <c r="CP10" i="85"/>
  <c r="CP10" i="86" s="1"/>
  <c r="CQ10" i="85"/>
  <c r="CR10" i="85"/>
  <c r="CR10" i="86" s="1"/>
  <c r="CS10" i="85"/>
  <c r="CT10" i="85"/>
  <c r="CU10" i="85"/>
  <c r="CU10" i="86" s="1"/>
  <c r="D11" i="85"/>
  <c r="E11" i="85"/>
  <c r="F11" i="85"/>
  <c r="G11" i="85"/>
  <c r="H11" i="85"/>
  <c r="I11" i="85"/>
  <c r="J11" i="85"/>
  <c r="K11" i="85"/>
  <c r="L11" i="85"/>
  <c r="M11" i="85"/>
  <c r="N11" i="85"/>
  <c r="O11" i="85"/>
  <c r="P11" i="85"/>
  <c r="Q11" i="85"/>
  <c r="R11" i="85"/>
  <c r="S11" i="85"/>
  <c r="T11" i="85"/>
  <c r="U11" i="85"/>
  <c r="V11" i="85"/>
  <c r="W11" i="85"/>
  <c r="X11" i="85"/>
  <c r="Y11" i="85"/>
  <c r="Z11" i="85"/>
  <c r="AB11" i="85"/>
  <c r="AC11" i="85"/>
  <c r="AD11" i="85"/>
  <c r="AE11" i="85"/>
  <c r="AF11" i="85"/>
  <c r="AG11" i="85"/>
  <c r="AH11" i="85"/>
  <c r="AI11" i="85"/>
  <c r="AJ11" i="85"/>
  <c r="AK11" i="85"/>
  <c r="AL11" i="85"/>
  <c r="AM11" i="85"/>
  <c r="AN11" i="85"/>
  <c r="AO11" i="85"/>
  <c r="AP11" i="85"/>
  <c r="AQ11" i="85"/>
  <c r="AR11" i="85"/>
  <c r="AS11" i="85"/>
  <c r="AT11" i="85"/>
  <c r="AU11" i="85"/>
  <c r="AV11" i="85"/>
  <c r="AW11" i="85"/>
  <c r="AX11" i="85"/>
  <c r="AY11" i="85"/>
  <c r="AZ11" i="85"/>
  <c r="BA11" i="85"/>
  <c r="BB11" i="85"/>
  <c r="BC11" i="85"/>
  <c r="BD11" i="85"/>
  <c r="BE11" i="85"/>
  <c r="BF11" i="85"/>
  <c r="BG11" i="85"/>
  <c r="BH11" i="85"/>
  <c r="BI11" i="85"/>
  <c r="BJ11" i="85"/>
  <c r="BK11" i="85"/>
  <c r="BL11" i="85"/>
  <c r="BM11" i="85"/>
  <c r="BN11" i="85"/>
  <c r="BO11" i="85"/>
  <c r="BS11" i="85"/>
  <c r="BT11" i="85"/>
  <c r="BU11" i="85"/>
  <c r="BV11" i="85"/>
  <c r="BW11" i="85"/>
  <c r="BX11" i="85"/>
  <c r="BY11" i="85"/>
  <c r="BZ11" i="85"/>
  <c r="CA11" i="85"/>
  <c r="CB11" i="85"/>
  <c r="CB11" i="86" s="1"/>
  <c r="CC11" i="85"/>
  <c r="CC11" i="86" s="1"/>
  <c r="CD11" i="85"/>
  <c r="CD11" i="86" s="1"/>
  <c r="CE11" i="85"/>
  <c r="CF11" i="85"/>
  <c r="CG11" i="85"/>
  <c r="CH11" i="85"/>
  <c r="CI11" i="85"/>
  <c r="CJ11" i="85"/>
  <c r="CJ11" i="86" s="1"/>
  <c r="CK11" i="85"/>
  <c r="CK11" i="86" s="1"/>
  <c r="CL11" i="85"/>
  <c r="CM11" i="85"/>
  <c r="CN11" i="85"/>
  <c r="CN11" i="86" s="1"/>
  <c r="CO11" i="85"/>
  <c r="CO11" i="86" s="1"/>
  <c r="CP11" i="85"/>
  <c r="CP11" i="86" s="1"/>
  <c r="CQ11" i="85"/>
  <c r="CR11" i="85"/>
  <c r="CR11" i="86" s="1"/>
  <c r="CS11" i="85"/>
  <c r="CT11" i="85"/>
  <c r="CU11" i="85"/>
  <c r="CU11" i="86" s="1"/>
  <c r="D12" i="85"/>
  <c r="E12" i="85"/>
  <c r="F12" i="85"/>
  <c r="G12" i="85"/>
  <c r="H12" i="85"/>
  <c r="I12" i="85"/>
  <c r="J12" i="85"/>
  <c r="K12" i="85"/>
  <c r="L12" i="85"/>
  <c r="M12" i="85"/>
  <c r="N12" i="85"/>
  <c r="O12" i="85"/>
  <c r="P12" i="85"/>
  <c r="Q12" i="85"/>
  <c r="R12" i="85"/>
  <c r="S12" i="85"/>
  <c r="T12" i="85"/>
  <c r="U12" i="85"/>
  <c r="V12" i="85"/>
  <c r="W12" i="85"/>
  <c r="X12" i="85"/>
  <c r="Y12" i="85"/>
  <c r="Z12" i="85"/>
  <c r="AB12" i="85"/>
  <c r="AC12" i="85"/>
  <c r="AD12" i="85"/>
  <c r="AE12" i="85"/>
  <c r="AF12" i="85"/>
  <c r="AG12" i="85"/>
  <c r="AH12" i="85"/>
  <c r="AI12" i="85"/>
  <c r="AJ12" i="85"/>
  <c r="AK12" i="85"/>
  <c r="AL12" i="85"/>
  <c r="AM12" i="85"/>
  <c r="AN12" i="85"/>
  <c r="AO12" i="85"/>
  <c r="AP12" i="85"/>
  <c r="AQ12" i="85"/>
  <c r="AR12" i="85"/>
  <c r="AS12" i="85"/>
  <c r="AT12" i="85"/>
  <c r="AU12" i="85"/>
  <c r="AV12" i="85"/>
  <c r="AW12" i="85"/>
  <c r="AX12" i="85"/>
  <c r="AY12" i="85"/>
  <c r="AZ12" i="85"/>
  <c r="BA12" i="85"/>
  <c r="BB12" i="85"/>
  <c r="BC12" i="85"/>
  <c r="BD12" i="85"/>
  <c r="BE12" i="85"/>
  <c r="BF12" i="85"/>
  <c r="BG12" i="85"/>
  <c r="BH12" i="85"/>
  <c r="BI12" i="85"/>
  <c r="BJ12" i="85"/>
  <c r="BK12" i="85"/>
  <c r="BL12" i="85"/>
  <c r="BM12" i="85"/>
  <c r="BN12" i="85"/>
  <c r="BO12" i="85"/>
  <c r="BS12" i="85"/>
  <c r="BT12" i="85"/>
  <c r="BU12" i="85"/>
  <c r="BV12" i="85"/>
  <c r="BW12" i="85"/>
  <c r="BX12" i="85"/>
  <c r="BY12" i="85"/>
  <c r="BZ12" i="85"/>
  <c r="CA12" i="85"/>
  <c r="CB12" i="85"/>
  <c r="CB12" i="86" s="1"/>
  <c r="CC12" i="85"/>
  <c r="CC12" i="86" s="1"/>
  <c r="CD12" i="85"/>
  <c r="CD12" i="86" s="1"/>
  <c r="CE12" i="85"/>
  <c r="CF12" i="85"/>
  <c r="CG12" i="85"/>
  <c r="CH12" i="85"/>
  <c r="CI12" i="85"/>
  <c r="CJ12" i="85"/>
  <c r="CJ12" i="86" s="1"/>
  <c r="CK12" i="85"/>
  <c r="CK12" i="86" s="1"/>
  <c r="CL12" i="85"/>
  <c r="CM12" i="85"/>
  <c r="CN12" i="85"/>
  <c r="CN12" i="86" s="1"/>
  <c r="CO12" i="85"/>
  <c r="CO12" i="86" s="1"/>
  <c r="CP12" i="85"/>
  <c r="CP12" i="86" s="1"/>
  <c r="CQ12" i="85"/>
  <c r="CR12" i="85"/>
  <c r="CR12" i="86" s="1"/>
  <c r="CS12" i="85"/>
  <c r="CT12" i="85"/>
  <c r="CU12" i="85"/>
  <c r="CU12" i="86" s="1"/>
  <c r="D13" i="85"/>
  <c r="E13" i="85"/>
  <c r="F13" i="85"/>
  <c r="G13" i="85"/>
  <c r="H13" i="85"/>
  <c r="I13" i="85"/>
  <c r="J13" i="85"/>
  <c r="K13" i="85"/>
  <c r="L13" i="85"/>
  <c r="M13" i="85"/>
  <c r="N13" i="85"/>
  <c r="O13" i="85"/>
  <c r="P13" i="85"/>
  <c r="Q13" i="85"/>
  <c r="R13" i="85"/>
  <c r="S13" i="85"/>
  <c r="T13" i="85"/>
  <c r="U13" i="85"/>
  <c r="V13" i="85"/>
  <c r="W13" i="85"/>
  <c r="X13" i="85"/>
  <c r="Y13" i="85"/>
  <c r="Z13" i="85"/>
  <c r="AB13" i="85"/>
  <c r="AC13" i="85"/>
  <c r="AD13" i="85"/>
  <c r="AE13" i="85"/>
  <c r="AF13" i="85"/>
  <c r="AG13" i="85"/>
  <c r="AH13" i="85"/>
  <c r="AI13" i="85"/>
  <c r="AJ13" i="85"/>
  <c r="AK13" i="85"/>
  <c r="AL13" i="85"/>
  <c r="AM13" i="85"/>
  <c r="AN13" i="85"/>
  <c r="AO13" i="85"/>
  <c r="AP13" i="85"/>
  <c r="AQ13" i="85"/>
  <c r="AR13" i="85"/>
  <c r="AS13" i="85"/>
  <c r="AT13" i="85"/>
  <c r="AU13" i="85"/>
  <c r="AV13" i="85"/>
  <c r="AW13" i="85"/>
  <c r="AX13" i="85"/>
  <c r="AY13" i="85"/>
  <c r="AZ13" i="85"/>
  <c r="BA13" i="85"/>
  <c r="BB13" i="85"/>
  <c r="BC13" i="85"/>
  <c r="BD13" i="85"/>
  <c r="BE13" i="85"/>
  <c r="BF13" i="85"/>
  <c r="BG13" i="85"/>
  <c r="BH13" i="85"/>
  <c r="BI13" i="85"/>
  <c r="BJ13" i="85"/>
  <c r="BK13" i="85"/>
  <c r="BL13" i="85"/>
  <c r="BM13" i="85"/>
  <c r="BN13" i="85"/>
  <c r="BO13" i="85"/>
  <c r="BS13" i="85"/>
  <c r="BT13" i="85"/>
  <c r="BU13" i="85"/>
  <c r="BV13" i="85"/>
  <c r="BW13" i="85"/>
  <c r="BX13" i="85"/>
  <c r="BY13" i="85"/>
  <c r="BZ13" i="85"/>
  <c r="CA13" i="85"/>
  <c r="CA13" i="86" s="1"/>
  <c r="CB13" i="85"/>
  <c r="CB13" i="86" s="1"/>
  <c r="CC13" i="85"/>
  <c r="CC13" i="86" s="1"/>
  <c r="CD13" i="85"/>
  <c r="CD13" i="86" s="1"/>
  <c r="CE13" i="85"/>
  <c r="CE13" i="86" s="1"/>
  <c r="CF13" i="85"/>
  <c r="CG13" i="85"/>
  <c r="CH13" i="85"/>
  <c r="CI13" i="85"/>
  <c r="CJ13" i="85"/>
  <c r="CJ13" i="86" s="1"/>
  <c r="CK13" i="85"/>
  <c r="CK13" i="86" s="1"/>
  <c r="CL13" i="85"/>
  <c r="CM13" i="85"/>
  <c r="CM13" i="86" s="1"/>
  <c r="CN13" i="85"/>
  <c r="CN13" i="86" s="1"/>
  <c r="CO13" i="85"/>
  <c r="CO13" i="86" s="1"/>
  <c r="CP13" i="85"/>
  <c r="CP13" i="86" s="1"/>
  <c r="CQ13" i="85"/>
  <c r="CR13" i="85"/>
  <c r="CR13" i="86" s="1"/>
  <c r="CS13" i="85"/>
  <c r="CT13" i="85"/>
  <c r="CU13" i="85"/>
  <c r="CU13" i="86" s="1"/>
  <c r="D14" i="85"/>
  <c r="E14" i="85"/>
  <c r="F14" i="85"/>
  <c r="G14" i="85"/>
  <c r="H14" i="85"/>
  <c r="I14" i="85"/>
  <c r="J14" i="85"/>
  <c r="K14" i="85"/>
  <c r="L14" i="85"/>
  <c r="M14" i="85"/>
  <c r="N14" i="85"/>
  <c r="O14" i="85"/>
  <c r="P14" i="85"/>
  <c r="Q14" i="85"/>
  <c r="R14" i="85"/>
  <c r="S14" i="85"/>
  <c r="T14" i="85"/>
  <c r="U14" i="85"/>
  <c r="V14" i="85"/>
  <c r="W14" i="85"/>
  <c r="X14" i="85"/>
  <c r="Y14" i="85"/>
  <c r="Z14" i="85"/>
  <c r="AB14" i="85"/>
  <c r="AC14" i="85"/>
  <c r="AD14" i="85"/>
  <c r="AE14" i="85"/>
  <c r="AF14" i="85"/>
  <c r="AG14" i="85"/>
  <c r="AH14" i="85"/>
  <c r="AI14" i="85"/>
  <c r="AJ14" i="85"/>
  <c r="AK14" i="85"/>
  <c r="AL14" i="85"/>
  <c r="AM14" i="85"/>
  <c r="AN14" i="85"/>
  <c r="AO14" i="85"/>
  <c r="AP14" i="85"/>
  <c r="AQ14" i="85"/>
  <c r="AR14" i="85"/>
  <c r="AS14" i="85"/>
  <c r="AT14" i="85"/>
  <c r="AU14" i="85"/>
  <c r="AV14" i="85"/>
  <c r="AW14" i="85"/>
  <c r="AX14" i="85"/>
  <c r="AY14" i="85"/>
  <c r="AZ14" i="85"/>
  <c r="BA14" i="85"/>
  <c r="BB14" i="85"/>
  <c r="BC14" i="85"/>
  <c r="BD14" i="85"/>
  <c r="BE14" i="85"/>
  <c r="BF14" i="85"/>
  <c r="BG14" i="85"/>
  <c r="BH14" i="85"/>
  <c r="BI14" i="85"/>
  <c r="BJ14" i="85"/>
  <c r="BK14" i="85"/>
  <c r="BL14" i="85"/>
  <c r="BM14" i="85"/>
  <c r="BN14" i="85"/>
  <c r="BO14" i="85"/>
  <c r="BS14" i="85"/>
  <c r="BT14" i="85"/>
  <c r="BU14" i="85"/>
  <c r="BV14" i="85"/>
  <c r="BW14" i="85"/>
  <c r="BX14" i="85"/>
  <c r="BY14" i="85"/>
  <c r="BZ14" i="85"/>
  <c r="CA14" i="85"/>
  <c r="CB14" i="85"/>
  <c r="CB14" i="86" s="1"/>
  <c r="CC14" i="85"/>
  <c r="CC14" i="86" s="1"/>
  <c r="CD14" i="85"/>
  <c r="CD14" i="86" s="1"/>
  <c r="CE14" i="85"/>
  <c r="CE14" i="86" s="1"/>
  <c r="CF14" i="85"/>
  <c r="CG14" i="85"/>
  <c r="CH14" i="85"/>
  <c r="CI14" i="85"/>
  <c r="CJ14" i="85"/>
  <c r="CJ14" i="86" s="1"/>
  <c r="CK14" i="85"/>
  <c r="CK14" i="86" s="1"/>
  <c r="CL14" i="85"/>
  <c r="CM14" i="85"/>
  <c r="CN14" i="85"/>
  <c r="CN14" i="86" s="1"/>
  <c r="CO14" i="85"/>
  <c r="CO14" i="86" s="1"/>
  <c r="CP14" i="85"/>
  <c r="CP14" i="86" s="1"/>
  <c r="CQ14" i="85"/>
  <c r="CR14" i="85"/>
  <c r="CR14" i="86" s="1"/>
  <c r="CS14" i="85"/>
  <c r="CT14" i="85"/>
  <c r="CU14" i="85"/>
  <c r="CU14" i="86" s="1"/>
  <c r="D15" i="85"/>
  <c r="E15" i="85"/>
  <c r="F15" i="85"/>
  <c r="G15" i="85"/>
  <c r="H15" i="85"/>
  <c r="I15" i="85"/>
  <c r="J15" i="85"/>
  <c r="K15" i="85"/>
  <c r="L15" i="85"/>
  <c r="M15" i="85"/>
  <c r="N15" i="85"/>
  <c r="O15" i="85"/>
  <c r="P15" i="85"/>
  <c r="Q15" i="85"/>
  <c r="R15" i="85"/>
  <c r="S15" i="85"/>
  <c r="T15" i="85"/>
  <c r="U15" i="85"/>
  <c r="V15" i="85"/>
  <c r="W15" i="85"/>
  <c r="X15" i="85"/>
  <c r="Y15" i="85"/>
  <c r="Z15" i="85"/>
  <c r="AB15" i="85"/>
  <c r="AC15" i="85"/>
  <c r="AD15" i="85"/>
  <c r="AE15" i="85"/>
  <c r="AF15" i="85"/>
  <c r="AG15" i="85"/>
  <c r="AH15" i="85"/>
  <c r="AI15" i="85"/>
  <c r="AJ15" i="85"/>
  <c r="AK15" i="85"/>
  <c r="AL15" i="85"/>
  <c r="AM15" i="85"/>
  <c r="AN15" i="85"/>
  <c r="AO15" i="85"/>
  <c r="AP15" i="85"/>
  <c r="AQ15" i="85"/>
  <c r="AR15" i="85"/>
  <c r="AS15" i="85"/>
  <c r="AT15" i="85"/>
  <c r="AU15" i="85"/>
  <c r="AV15" i="85"/>
  <c r="AW15" i="85"/>
  <c r="AX15" i="85"/>
  <c r="AY15" i="85"/>
  <c r="AZ15" i="85"/>
  <c r="BA15" i="85"/>
  <c r="BB15" i="85"/>
  <c r="BC15" i="85"/>
  <c r="BD15" i="85"/>
  <c r="BE15" i="85"/>
  <c r="BF15" i="85"/>
  <c r="BG15" i="85"/>
  <c r="BH15" i="85"/>
  <c r="BI15" i="85"/>
  <c r="BJ15" i="85"/>
  <c r="BK15" i="85"/>
  <c r="BL15" i="85"/>
  <c r="BM15" i="85"/>
  <c r="BN15" i="85"/>
  <c r="BO15" i="85"/>
  <c r="BS15" i="85"/>
  <c r="BT15" i="85"/>
  <c r="BU15" i="85"/>
  <c r="BV15" i="85"/>
  <c r="BW15" i="85"/>
  <c r="BX15" i="85"/>
  <c r="BY15" i="85"/>
  <c r="BZ15" i="85"/>
  <c r="CA15" i="85"/>
  <c r="CB15" i="85"/>
  <c r="CB15" i="86" s="1"/>
  <c r="CC15" i="85"/>
  <c r="CC15" i="86" s="1"/>
  <c r="CD15" i="85"/>
  <c r="CD15" i="86" s="1"/>
  <c r="CE15" i="85"/>
  <c r="CE15" i="86" s="1"/>
  <c r="CF15" i="85"/>
  <c r="CG15" i="85"/>
  <c r="CH15" i="85"/>
  <c r="CI15" i="85"/>
  <c r="CJ15" i="85"/>
  <c r="CJ15" i="86" s="1"/>
  <c r="CK15" i="85"/>
  <c r="CK15" i="86" s="1"/>
  <c r="CL15" i="85"/>
  <c r="CM15" i="85"/>
  <c r="CN15" i="85"/>
  <c r="CN15" i="86" s="1"/>
  <c r="CO15" i="85"/>
  <c r="CO15" i="86" s="1"/>
  <c r="CP15" i="85"/>
  <c r="CP15" i="86" s="1"/>
  <c r="CQ15" i="85"/>
  <c r="CR15" i="85"/>
  <c r="CR15" i="86" s="1"/>
  <c r="CS15" i="85"/>
  <c r="CT15" i="85"/>
  <c r="CU15" i="85"/>
  <c r="CU15" i="86" s="1"/>
  <c r="D16" i="85"/>
  <c r="E16" i="85"/>
  <c r="F16" i="85"/>
  <c r="G16" i="85"/>
  <c r="H16" i="85"/>
  <c r="I16" i="85"/>
  <c r="J16" i="85"/>
  <c r="K16" i="85"/>
  <c r="L16" i="85"/>
  <c r="M16" i="85"/>
  <c r="N16" i="85"/>
  <c r="O16" i="85"/>
  <c r="P16" i="85"/>
  <c r="Q16" i="85"/>
  <c r="R16" i="85"/>
  <c r="S16" i="85"/>
  <c r="T16" i="85"/>
  <c r="U16" i="85"/>
  <c r="V16" i="85"/>
  <c r="W16" i="85"/>
  <c r="X16" i="85"/>
  <c r="Y16" i="85"/>
  <c r="Z16" i="85"/>
  <c r="AB16" i="85"/>
  <c r="AC16" i="85"/>
  <c r="AD16" i="85"/>
  <c r="AE16" i="85"/>
  <c r="AF16" i="85"/>
  <c r="AG16" i="85"/>
  <c r="AH16" i="85"/>
  <c r="AI16" i="85"/>
  <c r="AJ16" i="85"/>
  <c r="AK16" i="85"/>
  <c r="AL16" i="85"/>
  <c r="AM16" i="85"/>
  <c r="AN16" i="85"/>
  <c r="AO16" i="85"/>
  <c r="AP16" i="85"/>
  <c r="AQ16" i="85"/>
  <c r="AR16" i="85"/>
  <c r="AS16" i="85"/>
  <c r="AT16" i="85"/>
  <c r="AU16" i="85"/>
  <c r="AV16" i="85"/>
  <c r="AW16" i="85"/>
  <c r="AX16" i="85"/>
  <c r="AY16" i="85"/>
  <c r="AZ16" i="85"/>
  <c r="BA16" i="85"/>
  <c r="BB16" i="85"/>
  <c r="BC16" i="85"/>
  <c r="BD16" i="85"/>
  <c r="BE16" i="85"/>
  <c r="BF16" i="85"/>
  <c r="BG16" i="85"/>
  <c r="BH16" i="85"/>
  <c r="BI16" i="85"/>
  <c r="BJ16" i="85"/>
  <c r="BK16" i="85"/>
  <c r="BL16" i="85"/>
  <c r="BM16" i="85"/>
  <c r="BN16" i="85"/>
  <c r="BO16" i="85"/>
  <c r="BS16" i="85"/>
  <c r="BT16" i="85"/>
  <c r="BU16" i="85"/>
  <c r="BV16" i="85"/>
  <c r="BW16" i="85"/>
  <c r="BX16" i="85"/>
  <c r="BY16" i="85"/>
  <c r="BZ16" i="85"/>
  <c r="CA16" i="85"/>
  <c r="CB16" i="85"/>
  <c r="CB16" i="86" s="1"/>
  <c r="CC16" i="85"/>
  <c r="CC16" i="86" s="1"/>
  <c r="CD16" i="85"/>
  <c r="CD16" i="86" s="1"/>
  <c r="CE16" i="85"/>
  <c r="CF16" i="85"/>
  <c r="CG16" i="85"/>
  <c r="CH16" i="85"/>
  <c r="CI16" i="85"/>
  <c r="CJ16" i="85"/>
  <c r="CJ16" i="86" s="1"/>
  <c r="CK16" i="85"/>
  <c r="CK16" i="86" s="1"/>
  <c r="CL16" i="85"/>
  <c r="CL16" i="86" s="1"/>
  <c r="CM16" i="85"/>
  <c r="CM16" i="86" s="1"/>
  <c r="CN16" i="85"/>
  <c r="CN16" i="86" s="1"/>
  <c r="CO16" i="85"/>
  <c r="CO16" i="86" s="1"/>
  <c r="CP16" i="85"/>
  <c r="CP16" i="86" s="1"/>
  <c r="CQ16" i="85"/>
  <c r="CR16" i="85"/>
  <c r="CR16" i="86" s="1"/>
  <c r="CS16" i="85"/>
  <c r="CT16" i="85"/>
  <c r="CU16" i="85"/>
  <c r="CU16" i="86" s="1"/>
  <c r="D17" i="85"/>
  <c r="E17" i="85"/>
  <c r="F17" i="85"/>
  <c r="G17" i="85"/>
  <c r="H17" i="85"/>
  <c r="I17" i="85"/>
  <c r="J17" i="85"/>
  <c r="K17" i="85"/>
  <c r="L17" i="85"/>
  <c r="M17" i="85"/>
  <c r="N17" i="85"/>
  <c r="O17" i="85"/>
  <c r="P17" i="85"/>
  <c r="Q17" i="85"/>
  <c r="R17" i="85"/>
  <c r="S17" i="85"/>
  <c r="T17" i="85"/>
  <c r="U17" i="85"/>
  <c r="V17" i="85"/>
  <c r="W17" i="85"/>
  <c r="X17" i="85"/>
  <c r="Y17" i="85"/>
  <c r="Z17" i="85"/>
  <c r="AB17" i="85"/>
  <c r="AC17" i="85"/>
  <c r="AD17" i="85"/>
  <c r="AE17" i="85"/>
  <c r="AF17" i="85"/>
  <c r="AG17" i="85"/>
  <c r="AH17" i="85"/>
  <c r="AI17" i="85"/>
  <c r="AJ17" i="85"/>
  <c r="AK17" i="85"/>
  <c r="AL17" i="85"/>
  <c r="AM17" i="85"/>
  <c r="AN17" i="85"/>
  <c r="AO17" i="85"/>
  <c r="AP17" i="85"/>
  <c r="AQ17" i="85"/>
  <c r="AR17" i="85"/>
  <c r="AS17" i="85"/>
  <c r="AT17" i="85"/>
  <c r="AU17" i="85"/>
  <c r="AV17" i="85"/>
  <c r="AW17" i="85"/>
  <c r="AX17" i="85"/>
  <c r="AY17" i="85"/>
  <c r="AZ17" i="85"/>
  <c r="BA17" i="85"/>
  <c r="BB17" i="85"/>
  <c r="BC17" i="85"/>
  <c r="BD17" i="85"/>
  <c r="BE17" i="85"/>
  <c r="BF17" i="85"/>
  <c r="BG17" i="85"/>
  <c r="BH17" i="85"/>
  <c r="BI17" i="85"/>
  <c r="BJ17" i="85"/>
  <c r="BK17" i="85"/>
  <c r="BL17" i="85"/>
  <c r="BM17" i="85"/>
  <c r="BN17" i="85"/>
  <c r="BO17" i="85"/>
  <c r="BS17" i="85"/>
  <c r="BT17" i="85"/>
  <c r="BU17" i="85"/>
  <c r="BV17" i="85"/>
  <c r="BW17" i="85"/>
  <c r="BX17" i="85"/>
  <c r="BY17" i="85"/>
  <c r="BZ17" i="85"/>
  <c r="CA17" i="85"/>
  <c r="CA17" i="86" s="1"/>
  <c r="CB17" i="85"/>
  <c r="CB17" i="86" s="1"/>
  <c r="CC17" i="85"/>
  <c r="CC17" i="86" s="1"/>
  <c r="CD17" i="85"/>
  <c r="CD17" i="86" s="1"/>
  <c r="CE17" i="85"/>
  <c r="CE17" i="86" s="1"/>
  <c r="CF17" i="85"/>
  <c r="CG17" i="85"/>
  <c r="CH17" i="85"/>
  <c r="CI17" i="85"/>
  <c r="CJ17" i="85"/>
  <c r="CJ17" i="86" s="1"/>
  <c r="CK17" i="85"/>
  <c r="CK17" i="86" s="1"/>
  <c r="CL17" i="85"/>
  <c r="CM17" i="85"/>
  <c r="CN17" i="85"/>
  <c r="CN17" i="86" s="1"/>
  <c r="CO17" i="85"/>
  <c r="CO17" i="86" s="1"/>
  <c r="CP17" i="85"/>
  <c r="CP17" i="86" s="1"/>
  <c r="CQ17" i="85"/>
  <c r="CR17" i="85"/>
  <c r="CR17" i="86" s="1"/>
  <c r="CS17" i="85"/>
  <c r="CT17" i="85"/>
  <c r="CU17" i="85"/>
  <c r="CU17" i="86" s="1"/>
  <c r="D18" i="85"/>
  <c r="E18" i="85"/>
  <c r="F18" i="85"/>
  <c r="G18" i="85"/>
  <c r="H18" i="85"/>
  <c r="I18" i="85"/>
  <c r="J18" i="85"/>
  <c r="K18" i="85"/>
  <c r="L18" i="85"/>
  <c r="M18" i="85"/>
  <c r="N18" i="85"/>
  <c r="O18" i="85"/>
  <c r="P18" i="85"/>
  <c r="Q18" i="85"/>
  <c r="R18" i="85"/>
  <c r="S18" i="85"/>
  <c r="T18" i="85"/>
  <c r="U18" i="85"/>
  <c r="V18" i="85"/>
  <c r="W18" i="85"/>
  <c r="X18" i="85"/>
  <c r="Y18" i="85"/>
  <c r="Z18" i="85"/>
  <c r="AB18" i="85"/>
  <c r="AC18" i="85"/>
  <c r="AD18" i="85"/>
  <c r="AE18" i="85"/>
  <c r="AF18" i="85"/>
  <c r="AG18" i="85"/>
  <c r="AH18" i="85"/>
  <c r="AI18" i="85"/>
  <c r="AJ18" i="85"/>
  <c r="AK18" i="85"/>
  <c r="AL18" i="85"/>
  <c r="AM18" i="85"/>
  <c r="AN18" i="85"/>
  <c r="AO18" i="85"/>
  <c r="AP18" i="85"/>
  <c r="AQ18" i="85"/>
  <c r="AR18" i="85"/>
  <c r="AS18" i="85"/>
  <c r="AT18" i="85"/>
  <c r="AU18" i="85"/>
  <c r="AV18" i="85"/>
  <c r="AW18" i="85"/>
  <c r="AX18" i="85"/>
  <c r="AY18" i="85"/>
  <c r="AZ18" i="85"/>
  <c r="BA18" i="85"/>
  <c r="BB18" i="85"/>
  <c r="BC18" i="85"/>
  <c r="BD18" i="85"/>
  <c r="BE18" i="85"/>
  <c r="BF18" i="85"/>
  <c r="BG18" i="85"/>
  <c r="BH18" i="85"/>
  <c r="BI18" i="85"/>
  <c r="BJ18" i="85"/>
  <c r="BK18" i="85"/>
  <c r="BL18" i="85"/>
  <c r="BM18" i="85"/>
  <c r="BN18" i="85"/>
  <c r="BO18" i="85"/>
  <c r="BS18" i="85"/>
  <c r="BT18" i="85"/>
  <c r="BU18" i="85"/>
  <c r="BV18" i="85"/>
  <c r="BW18" i="85"/>
  <c r="BX18" i="85"/>
  <c r="BY18" i="85"/>
  <c r="BZ18" i="85"/>
  <c r="CA18" i="85"/>
  <c r="CB18" i="85"/>
  <c r="CB18" i="86" s="1"/>
  <c r="CC18" i="85"/>
  <c r="CD18" i="85"/>
  <c r="CD18" i="86" s="1"/>
  <c r="CE18" i="85"/>
  <c r="CF18" i="85"/>
  <c r="CG18" i="85"/>
  <c r="CH18" i="85"/>
  <c r="CI18" i="85"/>
  <c r="CJ18" i="85"/>
  <c r="CJ18" i="86" s="1"/>
  <c r="CK18" i="85"/>
  <c r="CK18" i="86" s="1"/>
  <c r="CL18" i="85"/>
  <c r="CM18" i="85"/>
  <c r="CN18" i="85"/>
  <c r="CN18" i="86" s="1"/>
  <c r="CO18" i="85"/>
  <c r="CO18" i="86" s="1"/>
  <c r="CP18" i="85"/>
  <c r="CP18" i="86" s="1"/>
  <c r="CQ18" i="85"/>
  <c r="CR18" i="85"/>
  <c r="CR18" i="86" s="1"/>
  <c r="CS18" i="85"/>
  <c r="CT18" i="85"/>
  <c r="CU18" i="85"/>
  <c r="CU18" i="86" s="1"/>
  <c r="D19" i="85"/>
  <c r="E19" i="85"/>
  <c r="F19" i="85"/>
  <c r="G19" i="85"/>
  <c r="H19" i="85"/>
  <c r="I19" i="85"/>
  <c r="J19" i="85"/>
  <c r="K19" i="85"/>
  <c r="L19" i="85"/>
  <c r="M19" i="85"/>
  <c r="N19" i="85"/>
  <c r="O19" i="85"/>
  <c r="P19" i="85"/>
  <c r="Q19" i="85"/>
  <c r="R19" i="85"/>
  <c r="S19" i="85"/>
  <c r="T19" i="85"/>
  <c r="U19" i="85"/>
  <c r="V19" i="85"/>
  <c r="W19" i="85"/>
  <c r="X19" i="85"/>
  <c r="Y19" i="85"/>
  <c r="Z19" i="85"/>
  <c r="AB19" i="85"/>
  <c r="AC19" i="85"/>
  <c r="AD19" i="85"/>
  <c r="AE19" i="85"/>
  <c r="AF19" i="85"/>
  <c r="AG19" i="85"/>
  <c r="AH19" i="85"/>
  <c r="AI19" i="85"/>
  <c r="AJ19" i="85"/>
  <c r="AK19" i="85"/>
  <c r="AL19" i="85"/>
  <c r="AM19" i="85"/>
  <c r="AN19" i="85"/>
  <c r="AO19" i="85"/>
  <c r="AP19" i="85"/>
  <c r="AQ19" i="85"/>
  <c r="AR19" i="85"/>
  <c r="AS19" i="85"/>
  <c r="AT19" i="85"/>
  <c r="AU19" i="85"/>
  <c r="AV19" i="85"/>
  <c r="AW19" i="85"/>
  <c r="AX19" i="85"/>
  <c r="AY19" i="85"/>
  <c r="AZ19" i="85"/>
  <c r="BA19" i="85"/>
  <c r="BB19" i="85"/>
  <c r="BC19" i="85"/>
  <c r="BD19" i="85"/>
  <c r="BE19" i="85"/>
  <c r="BF19" i="85"/>
  <c r="BG19" i="85"/>
  <c r="BH19" i="85"/>
  <c r="BI19" i="85"/>
  <c r="BJ19" i="85"/>
  <c r="BK19" i="85"/>
  <c r="BL19" i="85"/>
  <c r="BM19" i="85"/>
  <c r="BN19" i="85"/>
  <c r="BO19" i="85"/>
  <c r="BS19" i="85"/>
  <c r="BT19" i="85"/>
  <c r="BU19" i="85"/>
  <c r="BV19" i="85"/>
  <c r="BW19" i="85"/>
  <c r="BX19" i="85"/>
  <c r="BY19" i="85"/>
  <c r="BZ19" i="85"/>
  <c r="CA19" i="85"/>
  <c r="CB19" i="85"/>
  <c r="CB19" i="86" s="1"/>
  <c r="CC19" i="85"/>
  <c r="CD19" i="85"/>
  <c r="CD19" i="86" s="1"/>
  <c r="CE19" i="85"/>
  <c r="CF19" i="85"/>
  <c r="CG19" i="85"/>
  <c r="CH19" i="85"/>
  <c r="CI19" i="85"/>
  <c r="CJ19" i="85"/>
  <c r="CJ19" i="86" s="1"/>
  <c r="CK19" i="85"/>
  <c r="CK19" i="86" s="1"/>
  <c r="CL19" i="85"/>
  <c r="CM19" i="85"/>
  <c r="CN19" i="85"/>
  <c r="CN19" i="86" s="1"/>
  <c r="CO19" i="85"/>
  <c r="CO19" i="86" s="1"/>
  <c r="CP19" i="85"/>
  <c r="CP19" i="86" s="1"/>
  <c r="CQ19" i="85"/>
  <c r="CR19" i="85"/>
  <c r="CR19" i="86" s="1"/>
  <c r="CS19" i="85"/>
  <c r="CT19" i="85"/>
  <c r="CU19" i="85"/>
  <c r="CU19" i="86" s="1"/>
  <c r="D20" i="85"/>
  <c r="E20" i="85"/>
  <c r="F20" i="85"/>
  <c r="G20" i="85"/>
  <c r="H20" i="85"/>
  <c r="I20" i="85"/>
  <c r="J20" i="85"/>
  <c r="K20" i="85"/>
  <c r="L20" i="85"/>
  <c r="M20" i="85"/>
  <c r="N20" i="85"/>
  <c r="O20" i="85"/>
  <c r="P20" i="85"/>
  <c r="Q20" i="85"/>
  <c r="R20" i="85"/>
  <c r="S20" i="85"/>
  <c r="T20" i="85"/>
  <c r="U20" i="85"/>
  <c r="V20" i="85"/>
  <c r="W20" i="85"/>
  <c r="X20" i="85"/>
  <c r="Y20" i="85"/>
  <c r="Z20" i="85"/>
  <c r="AB20" i="85"/>
  <c r="AC20" i="85"/>
  <c r="AD20" i="85"/>
  <c r="AE20" i="85"/>
  <c r="AF20" i="85"/>
  <c r="AG20" i="85"/>
  <c r="AH20" i="85"/>
  <c r="AI20" i="85"/>
  <c r="AJ20" i="85"/>
  <c r="AK20" i="85"/>
  <c r="AL20" i="85"/>
  <c r="AM20" i="85"/>
  <c r="AN20" i="85"/>
  <c r="AO20" i="85"/>
  <c r="AP20" i="85"/>
  <c r="AQ20" i="85"/>
  <c r="AR20" i="85"/>
  <c r="AS20" i="85"/>
  <c r="AT20" i="85"/>
  <c r="AU20" i="85"/>
  <c r="AV20" i="85"/>
  <c r="AW20" i="85"/>
  <c r="AX20" i="85"/>
  <c r="AY20" i="85"/>
  <c r="AZ20" i="85"/>
  <c r="BA20" i="85"/>
  <c r="BB20" i="85"/>
  <c r="BC20" i="85"/>
  <c r="BD20" i="85"/>
  <c r="BE20" i="85"/>
  <c r="BF20" i="85"/>
  <c r="BG20" i="85"/>
  <c r="BH20" i="85"/>
  <c r="BI20" i="85"/>
  <c r="BJ20" i="85"/>
  <c r="BK20" i="85"/>
  <c r="BL20" i="85"/>
  <c r="BM20" i="85"/>
  <c r="BN20" i="85"/>
  <c r="BO20" i="85"/>
  <c r="BS20" i="85"/>
  <c r="BT20" i="85"/>
  <c r="BU20" i="85"/>
  <c r="BV20" i="85"/>
  <c r="BW20" i="85"/>
  <c r="BX20" i="85"/>
  <c r="BY20" i="85"/>
  <c r="BZ20" i="85"/>
  <c r="CA20" i="85"/>
  <c r="CB20" i="85"/>
  <c r="CB20" i="86" s="1"/>
  <c r="CC20" i="85"/>
  <c r="CD20" i="85"/>
  <c r="CD20" i="86" s="1"/>
  <c r="CE20" i="85"/>
  <c r="CF20" i="85"/>
  <c r="CG20" i="85"/>
  <c r="CH20" i="85"/>
  <c r="CI20" i="85"/>
  <c r="CJ20" i="85"/>
  <c r="CJ20" i="86" s="1"/>
  <c r="CK20" i="85"/>
  <c r="CK20" i="86" s="1"/>
  <c r="CL20" i="85"/>
  <c r="CM20" i="85"/>
  <c r="CN20" i="85"/>
  <c r="CN20" i="86" s="1"/>
  <c r="CO20" i="85"/>
  <c r="CO20" i="86" s="1"/>
  <c r="CP20" i="85"/>
  <c r="CP20" i="86" s="1"/>
  <c r="CQ20" i="85"/>
  <c r="CR20" i="85"/>
  <c r="CR20" i="86" s="1"/>
  <c r="CS20" i="85"/>
  <c r="CT20" i="85"/>
  <c r="CU20" i="85"/>
  <c r="CU20" i="86" s="1"/>
  <c r="D21" i="85"/>
  <c r="E21" i="85"/>
  <c r="F21" i="85"/>
  <c r="G21" i="85"/>
  <c r="H21" i="85"/>
  <c r="I21" i="85"/>
  <c r="J21" i="85"/>
  <c r="K21" i="85"/>
  <c r="L21" i="85"/>
  <c r="M21" i="85"/>
  <c r="N21" i="85"/>
  <c r="O21" i="85"/>
  <c r="P21" i="85"/>
  <c r="Q21" i="85"/>
  <c r="R21" i="85"/>
  <c r="S21" i="85"/>
  <c r="T21" i="85"/>
  <c r="U21" i="85"/>
  <c r="V21" i="85"/>
  <c r="W21" i="85"/>
  <c r="X21" i="85"/>
  <c r="Y21" i="85"/>
  <c r="Z21" i="85"/>
  <c r="AB21" i="85"/>
  <c r="AC21" i="85"/>
  <c r="AD21" i="85"/>
  <c r="AE21" i="85"/>
  <c r="AF21" i="85"/>
  <c r="AG21" i="85"/>
  <c r="AH21" i="85"/>
  <c r="AI21" i="85"/>
  <c r="AJ21" i="85"/>
  <c r="AK21" i="85"/>
  <c r="AL21" i="85"/>
  <c r="AM21" i="85"/>
  <c r="AN21" i="85"/>
  <c r="AO21" i="85"/>
  <c r="AP21" i="85"/>
  <c r="AQ21" i="85"/>
  <c r="AR21" i="85"/>
  <c r="AS21" i="85"/>
  <c r="AT21" i="85"/>
  <c r="AU21" i="85"/>
  <c r="AV21" i="85"/>
  <c r="AW21" i="85"/>
  <c r="AX21" i="85"/>
  <c r="AY21" i="85"/>
  <c r="AZ21" i="85"/>
  <c r="BA21" i="85"/>
  <c r="BB21" i="85"/>
  <c r="BC21" i="85"/>
  <c r="BD21" i="85"/>
  <c r="BE21" i="85"/>
  <c r="BF21" i="85"/>
  <c r="BG21" i="85"/>
  <c r="BH21" i="85"/>
  <c r="BI21" i="85"/>
  <c r="BJ21" i="85"/>
  <c r="BK21" i="85"/>
  <c r="BL21" i="85"/>
  <c r="BM21" i="85"/>
  <c r="BN21" i="85"/>
  <c r="BO21" i="85"/>
  <c r="BS21" i="85"/>
  <c r="BT21" i="85"/>
  <c r="BU21" i="85"/>
  <c r="BV21" i="85"/>
  <c r="BW21" i="85"/>
  <c r="BX21" i="85"/>
  <c r="BY21" i="85"/>
  <c r="BZ21" i="85"/>
  <c r="CA21" i="85"/>
  <c r="CB21" i="85"/>
  <c r="CB21" i="86" s="1"/>
  <c r="CC21" i="85"/>
  <c r="CD21" i="85"/>
  <c r="CD21" i="86" s="1"/>
  <c r="CE21" i="85"/>
  <c r="CF21" i="85"/>
  <c r="CG21" i="85"/>
  <c r="CH21" i="85"/>
  <c r="CI21" i="85"/>
  <c r="CJ21" i="85"/>
  <c r="CJ21" i="86" s="1"/>
  <c r="CK21" i="85"/>
  <c r="CK21" i="86" s="1"/>
  <c r="CL21" i="85"/>
  <c r="CM21" i="85"/>
  <c r="CN21" i="85"/>
  <c r="CN21" i="86" s="1"/>
  <c r="CO21" i="85"/>
  <c r="CO21" i="86" s="1"/>
  <c r="CP21" i="85"/>
  <c r="CP21" i="86" s="1"/>
  <c r="CQ21" i="85"/>
  <c r="CR21" i="85"/>
  <c r="CR21" i="86" s="1"/>
  <c r="CS21" i="85"/>
  <c r="CT21" i="85"/>
  <c r="CU21" i="85"/>
  <c r="CU21" i="86" s="1"/>
  <c r="D22" i="85"/>
  <c r="E22" i="85"/>
  <c r="F22" i="85"/>
  <c r="G22" i="85"/>
  <c r="H22" i="85"/>
  <c r="I22" i="85"/>
  <c r="J22" i="85"/>
  <c r="K22" i="85"/>
  <c r="L22" i="85"/>
  <c r="M22" i="85"/>
  <c r="N22" i="85"/>
  <c r="O22" i="85"/>
  <c r="P22" i="85"/>
  <c r="Q22" i="85"/>
  <c r="R22" i="85"/>
  <c r="S22" i="85"/>
  <c r="T22" i="85"/>
  <c r="U22" i="85"/>
  <c r="V22" i="85"/>
  <c r="W22" i="85"/>
  <c r="X22" i="85"/>
  <c r="Y22" i="85"/>
  <c r="Z22" i="85"/>
  <c r="AB22" i="85"/>
  <c r="AC22" i="85"/>
  <c r="AD22" i="85"/>
  <c r="AE22" i="85"/>
  <c r="AF22" i="85"/>
  <c r="AG22" i="85"/>
  <c r="AH22" i="85"/>
  <c r="AI22" i="85"/>
  <c r="AJ22" i="85"/>
  <c r="AK22" i="85"/>
  <c r="AL22" i="85"/>
  <c r="AM22" i="85"/>
  <c r="AN22" i="85"/>
  <c r="AO22" i="85"/>
  <c r="AP22" i="85"/>
  <c r="AQ22" i="85"/>
  <c r="AR22" i="85"/>
  <c r="AS22" i="85"/>
  <c r="AT22" i="85"/>
  <c r="AU22" i="85"/>
  <c r="AV22" i="85"/>
  <c r="AW22" i="85"/>
  <c r="AX22" i="85"/>
  <c r="AY22" i="85"/>
  <c r="AZ22" i="85"/>
  <c r="BA22" i="85"/>
  <c r="BB22" i="85"/>
  <c r="BC22" i="85"/>
  <c r="BD22" i="85"/>
  <c r="BE22" i="85"/>
  <c r="BF22" i="85"/>
  <c r="BG22" i="85"/>
  <c r="BH22" i="85"/>
  <c r="BI22" i="85"/>
  <c r="BJ22" i="85"/>
  <c r="BK22" i="85"/>
  <c r="BL22" i="85"/>
  <c r="BM22" i="85"/>
  <c r="BN22" i="85"/>
  <c r="BO22" i="85"/>
  <c r="BS22" i="85"/>
  <c r="BT22" i="85"/>
  <c r="BU22" i="85"/>
  <c r="BV22" i="85"/>
  <c r="BW22" i="85"/>
  <c r="BX22" i="85"/>
  <c r="BY22" i="85"/>
  <c r="BZ22" i="85"/>
  <c r="CA22" i="85"/>
  <c r="CB22" i="85"/>
  <c r="CB22" i="86" s="1"/>
  <c r="CC22" i="85"/>
  <c r="CD22" i="85"/>
  <c r="CD22" i="86" s="1"/>
  <c r="CE22" i="85"/>
  <c r="CF22" i="85"/>
  <c r="CG22" i="85"/>
  <c r="CH22" i="85"/>
  <c r="CI22" i="85"/>
  <c r="CJ22" i="85"/>
  <c r="CJ22" i="86" s="1"/>
  <c r="CK22" i="85"/>
  <c r="CK22" i="86" s="1"/>
  <c r="CL22" i="85"/>
  <c r="CM22" i="85"/>
  <c r="CN22" i="85"/>
  <c r="CN22" i="86" s="1"/>
  <c r="CO22" i="85"/>
  <c r="CO22" i="86" s="1"/>
  <c r="CP22" i="85"/>
  <c r="CP22" i="86" s="1"/>
  <c r="CQ22" i="85"/>
  <c r="CR22" i="85"/>
  <c r="CR22" i="86" s="1"/>
  <c r="CS22" i="85"/>
  <c r="CT22" i="85"/>
  <c r="CU22" i="85"/>
  <c r="CU22" i="86" s="1"/>
  <c r="D23" i="85"/>
  <c r="E23" i="85"/>
  <c r="F23" i="85"/>
  <c r="G23" i="85"/>
  <c r="H23" i="85"/>
  <c r="I23" i="85"/>
  <c r="J23" i="85"/>
  <c r="K23" i="85"/>
  <c r="L23" i="85"/>
  <c r="M23" i="85"/>
  <c r="N23" i="85"/>
  <c r="O23" i="85"/>
  <c r="P23" i="85"/>
  <c r="Q23" i="85"/>
  <c r="R23" i="85"/>
  <c r="S23" i="85"/>
  <c r="T23" i="85"/>
  <c r="U23" i="85"/>
  <c r="V23" i="85"/>
  <c r="W23" i="85"/>
  <c r="X23" i="85"/>
  <c r="Y23" i="85"/>
  <c r="Z23" i="85"/>
  <c r="AB23" i="85"/>
  <c r="AC23" i="85"/>
  <c r="AD23" i="85"/>
  <c r="AE23" i="85"/>
  <c r="AF23" i="85"/>
  <c r="AG23" i="85"/>
  <c r="AH23" i="85"/>
  <c r="AI23" i="85"/>
  <c r="AJ23" i="85"/>
  <c r="AK23" i="85"/>
  <c r="AL23" i="85"/>
  <c r="AM23" i="85"/>
  <c r="AN23" i="85"/>
  <c r="AO23" i="85"/>
  <c r="AP23" i="85"/>
  <c r="AQ23" i="85"/>
  <c r="AR23" i="85"/>
  <c r="AS23" i="85"/>
  <c r="AT23" i="85"/>
  <c r="AU23" i="85"/>
  <c r="AV23" i="85"/>
  <c r="AW23" i="85"/>
  <c r="AX23" i="85"/>
  <c r="AY23" i="85"/>
  <c r="AZ23" i="85"/>
  <c r="BA23" i="85"/>
  <c r="BB23" i="85"/>
  <c r="BC23" i="85"/>
  <c r="BD23" i="85"/>
  <c r="BE23" i="85"/>
  <c r="BF23" i="85"/>
  <c r="BG23" i="85"/>
  <c r="BH23" i="85"/>
  <c r="BI23" i="85"/>
  <c r="BJ23" i="85"/>
  <c r="BK23" i="85"/>
  <c r="BL23" i="85"/>
  <c r="BM23" i="85"/>
  <c r="BN23" i="85"/>
  <c r="BO23" i="85"/>
  <c r="BS23" i="85"/>
  <c r="BT23" i="85"/>
  <c r="BU23" i="85"/>
  <c r="BV23" i="85"/>
  <c r="BW23" i="85"/>
  <c r="BX23" i="85"/>
  <c r="BY23" i="85"/>
  <c r="BZ23" i="85"/>
  <c r="CA23" i="85"/>
  <c r="CB23" i="85"/>
  <c r="CB23" i="86" s="1"/>
  <c r="CC23" i="85"/>
  <c r="CD23" i="85"/>
  <c r="CD23" i="86" s="1"/>
  <c r="CE23" i="85"/>
  <c r="CF23" i="85"/>
  <c r="CG23" i="85"/>
  <c r="CH23" i="85"/>
  <c r="CI23" i="85"/>
  <c r="CJ23" i="85"/>
  <c r="CJ23" i="86" s="1"/>
  <c r="CK23" i="85"/>
  <c r="CK23" i="86" s="1"/>
  <c r="CL23" i="85"/>
  <c r="CM23" i="85"/>
  <c r="CN23" i="85"/>
  <c r="CN23" i="86" s="1"/>
  <c r="CO23" i="85"/>
  <c r="CO23" i="86" s="1"/>
  <c r="CP23" i="85"/>
  <c r="CP23" i="86" s="1"/>
  <c r="CQ23" i="85"/>
  <c r="CR23" i="85"/>
  <c r="CR23" i="86" s="1"/>
  <c r="CS23" i="85"/>
  <c r="CT23" i="85"/>
  <c r="CU23" i="85"/>
  <c r="CU23" i="86" s="1"/>
  <c r="D24" i="85"/>
  <c r="E24" i="85"/>
  <c r="F24" i="85"/>
  <c r="G24" i="85"/>
  <c r="H24" i="85"/>
  <c r="I24" i="85"/>
  <c r="J24" i="85"/>
  <c r="K24" i="85"/>
  <c r="L24" i="85"/>
  <c r="M24" i="85"/>
  <c r="N24" i="85"/>
  <c r="O24" i="85"/>
  <c r="P24" i="85"/>
  <c r="Q24" i="85"/>
  <c r="R24" i="85"/>
  <c r="S24" i="85"/>
  <c r="T24" i="85"/>
  <c r="U24" i="85"/>
  <c r="V24" i="85"/>
  <c r="W24" i="85"/>
  <c r="X24" i="85"/>
  <c r="Y24" i="85"/>
  <c r="Z24" i="85"/>
  <c r="AB24" i="85"/>
  <c r="AC24" i="85"/>
  <c r="AD24" i="85"/>
  <c r="AE24" i="85"/>
  <c r="AF24" i="85"/>
  <c r="AG24" i="85"/>
  <c r="AH24" i="85"/>
  <c r="AI24" i="85"/>
  <c r="AJ24" i="85"/>
  <c r="AK24" i="85"/>
  <c r="AL24" i="85"/>
  <c r="AM24" i="85"/>
  <c r="AN24" i="85"/>
  <c r="AO24" i="85"/>
  <c r="AP24" i="85"/>
  <c r="AQ24" i="85"/>
  <c r="AR24" i="85"/>
  <c r="AS24" i="85"/>
  <c r="AT24" i="85"/>
  <c r="AU24" i="85"/>
  <c r="AV24" i="85"/>
  <c r="AW24" i="85"/>
  <c r="AX24" i="85"/>
  <c r="AY24" i="85"/>
  <c r="AZ24" i="85"/>
  <c r="BA24" i="85"/>
  <c r="BB24" i="85"/>
  <c r="BC24" i="85"/>
  <c r="BD24" i="85"/>
  <c r="BE24" i="85"/>
  <c r="BF24" i="85"/>
  <c r="BG24" i="85"/>
  <c r="BH24" i="85"/>
  <c r="BI24" i="85"/>
  <c r="BJ24" i="85"/>
  <c r="BK24" i="85"/>
  <c r="BL24" i="85"/>
  <c r="BM24" i="85"/>
  <c r="BN24" i="85"/>
  <c r="BO24" i="85"/>
  <c r="BS24" i="85"/>
  <c r="BT24" i="85"/>
  <c r="BU24" i="85"/>
  <c r="BV24" i="85"/>
  <c r="BW24" i="85"/>
  <c r="BX24" i="85"/>
  <c r="BY24" i="85"/>
  <c r="BZ24" i="85"/>
  <c r="CA24" i="85"/>
  <c r="CB24" i="85"/>
  <c r="CB24" i="86" s="1"/>
  <c r="CC24" i="85"/>
  <c r="CD24" i="85"/>
  <c r="CD24" i="86" s="1"/>
  <c r="CE24" i="85"/>
  <c r="CF24" i="85"/>
  <c r="CG24" i="85"/>
  <c r="CH24" i="85"/>
  <c r="CI24" i="85"/>
  <c r="CJ24" i="85"/>
  <c r="CJ24" i="86" s="1"/>
  <c r="CK24" i="85"/>
  <c r="CK24" i="86" s="1"/>
  <c r="CL24" i="85"/>
  <c r="CM24" i="85"/>
  <c r="CN24" i="85"/>
  <c r="CN24" i="86" s="1"/>
  <c r="CO24" i="85"/>
  <c r="CO24" i="86" s="1"/>
  <c r="CP24" i="85"/>
  <c r="CP24" i="86" s="1"/>
  <c r="CQ24" i="85"/>
  <c r="CR24" i="85"/>
  <c r="CR24" i="86" s="1"/>
  <c r="CS24" i="85"/>
  <c r="CT24" i="85"/>
  <c r="CU24" i="85"/>
  <c r="CU24" i="86" s="1"/>
  <c r="D25" i="85"/>
  <c r="E25" i="85"/>
  <c r="F25" i="85"/>
  <c r="G25" i="85"/>
  <c r="H25" i="85"/>
  <c r="I25" i="85"/>
  <c r="J25" i="85"/>
  <c r="K25" i="85"/>
  <c r="L25" i="85"/>
  <c r="M25" i="85"/>
  <c r="N25" i="85"/>
  <c r="O25" i="85"/>
  <c r="P25" i="85"/>
  <c r="Q25" i="85"/>
  <c r="R25" i="85"/>
  <c r="S25" i="85"/>
  <c r="T25" i="85"/>
  <c r="U25" i="85"/>
  <c r="V25" i="85"/>
  <c r="W25" i="85"/>
  <c r="X25" i="85"/>
  <c r="Y25" i="85"/>
  <c r="Z25" i="85"/>
  <c r="AB25" i="85"/>
  <c r="AC25" i="85"/>
  <c r="AD25" i="85"/>
  <c r="AE25" i="85"/>
  <c r="AF25" i="85"/>
  <c r="AG25" i="85"/>
  <c r="AH25" i="85"/>
  <c r="AI25" i="85"/>
  <c r="AJ25" i="85"/>
  <c r="AK25" i="85"/>
  <c r="AL25" i="85"/>
  <c r="AM25" i="85"/>
  <c r="AN25" i="85"/>
  <c r="AO25" i="85"/>
  <c r="AP25" i="85"/>
  <c r="AQ25" i="85"/>
  <c r="AR25" i="85"/>
  <c r="AS25" i="85"/>
  <c r="AT25" i="85"/>
  <c r="AU25" i="85"/>
  <c r="AV25" i="85"/>
  <c r="AW25" i="85"/>
  <c r="AX25" i="85"/>
  <c r="AY25" i="85"/>
  <c r="AZ25" i="85"/>
  <c r="BA25" i="85"/>
  <c r="BB25" i="85"/>
  <c r="BC25" i="85"/>
  <c r="BD25" i="85"/>
  <c r="BE25" i="85"/>
  <c r="BF25" i="85"/>
  <c r="BG25" i="85"/>
  <c r="BH25" i="85"/>
  <c r="BI25" i="85"/>
  <c r="BJ25" i="85"/>
  <c r="BK25" i="85"/>
  <c r="BL25" i="85"/>
  <c r="BM25" i="85"/>
  <c r="BN25" i="85"/>
  <c r="BO25" i="85"/>
  <c r="BS25" i="85"/>
  <c r="BT25" i="85"/>
  <c r="BU25" i="85"/>
  <c r="BV25" i="85"/>
  <c r="BW25" i="85"/>
  <c r="BX25" i="85"/>
  <c r="BY25" i="85"/>
  <c r="BZ25" i="85"/>
  <c r="CA25" i="85"/>
  <c r="CB25" i="85"/>
  <c r="CB25" i="86" s="1"/>
  <c r="CC25" i="85"/>
  <c r="CD25" i="85"/>
  <c r="CD25" i="86" s="1"/>
  <c r="CE25" i="85"/>
  <c r="CF25" i="85"/>
  <c r="CG25" i="85"/>
  <c r="CH25" i="85"/>
  <c r="CI25" i="85"/>
  <c r="CJ25" i="85"/>
  <c r="CJ25" i="86" s="1"/>
  <c r="CK25" i="85"/>
  <c r="CK25" i="86" s="1"/>
  <c r="CL25" i="85"/>
  <c r="CM25" i="85"/>
  <c r="CN25" i="85"/>
  <c r="CN25" i="86" s="1"/>
  <c r="CO25" i="85"/>
  <c r="CO25" i="86" s="1"/>
  <c r="CP25" i="85"/>
  <c r="CP25" i="86" s="1"/>
  <c r="CQ25" i="85"/>
  <c r="CR25" i="85"/>
  <c r="CR25" i="86" s="1"/>
  <c r="CS25" i="85"/>
  <c r="CT25" i="85"/>
  <c r="CU25" i="85"/>
  <c r="CU25" i="86" s="1"/>
  <c r="D26" i="85"/>
  <c r="E26" i="85"/>
  <c r="F26" i="85"/>
  <c r="G26" i="85"/>
  <c r="H26" i="85"/>
  <c r="I26" i="85"/>
  <c r="J26" i="85"/>
  <c r="K26" i="85"/>
  <c r="L26" i="85"/>
  <c r="M26" i="85"/>
  <c r="N26" i="85"/>
  <c r="O26" i="85"/>
  <c r="P26" i="85"/>
  <c r="Q26" i="85"/>
  <c r="R26" i="85"/>
  <c r="S26" i="85"/>
  <c r="T26" i="85"/>
  <c r="U26" i="85"/>
  <c r="V26" i="85"/>
  <c r="W26" i="85"/>
  <c r="X26" i="85"/>
  <c r="Y26" i="85"/>
  <c r="Z26" i="85"/>
  <c r="AB26" i="85"/>
  <c r="AC26" i="85"/>
  <c r="AD26" i="85"/>
  <c r="AE26" i="85"/>
  <c r="AF26" i="85"/>
  <c r="AG26" i="85"/>
  <c r="AH26" i="85"/>
  <c r="AI26" i="85"/>
  <c r="AJ26" i="85"/>
  <c r="AK26" i="85"/>
  <c r="AL26" i="85"/>
  <c r="AM26" i="85"/>
  <c r="AN26" i="85"/>
  <c r="AO26" i="85"/>
  <c r="AP26" i="85"/>
  <c r="AQ26" i="85"/>
  <c r="AR26" i="85"/>
  <c r="AS26" i="85"/>
  <c r="AT26" i="85"/>
  <c r="AU26" i="85"/>
  <c r="AV26" i="85"/>
  <c r="AW26" i="85"/>
  <c r="AX26" i="85"/>
  <c r="AY26" i="85"/>
  <c r="AZ26" i="85"/>
  <c r="BA26" i="85"/>
  <c r="BB26" i="85"/>
  <c r="BC26" i="85"/>
  <c r="BD26" i="85"/>
  <c r="BE26" i="85"/>
  <c r="BF26" i="85"/>
  <c r="BG26" i="85"/>
  <c r="BH26" i="85"/>
  <c r="BI26" i="85"/>
  <c r="BJ26" i="85"/>
  <c r="BK26" i="85"/>
  <c r="BL26" i="85"/>
  <c r="BM26" i="85"/>
  <c r="BN26" i="85"/>
  <c r="BO26" i="85"/>
  <c r="BS26" i="85"/>
  <c r="BT26" i="85"/>
  <c r="BU26" i="85"/>
  <c r="BV26" i="85"/>
  <c r="BW26" i="85"/>
  <c r="BX26" i="85"/>
  <c r="BY26" i="85"/>
  <c r="BZ26" i="85"/>
  <c r="CA26" i="85"/>
  <c r="CB26" i="85"/>
  <c r="CB26" i="86" s="1"/>
  <c r="CC26" i="85"/>
  <c r="CD26" i="85"/>
  <c r="CD26" i="86" s="1"/>
  <c r="CE26" i="85"/>
  <c r="CF26" i="85"/>
  <c r="CG26" i="85"/>
  <c r="CH26" i="85"/>
  <c r="CI26" i="85"/>
  <c r="CJ26" i="85"/>
  <c r="CJ26" i="86" s="1"/>
  <c r="CK26" i="85"/>
  <c r="CK26" i="86" s="1"/>
  <c r="CL26" i="85"/>
  <c r="CL26" i="86" s="1"/>
  <c r="CM26" i="85"/>
  <c r="CM26" i="86" s="1"/>
  <c r="CN26" i="85"/>
  <c r="CN26" i="86" s="1"/>
  <c r="CO26" i="85"/>
  <c r="CO26" i="86" s="1"/>
  <c r="CP26" i="85"/>
  <c r="CP26" i="86" s="1"/>
  <c r="CQ26" i="85"/>
  <c r="CR26" i="85"/>
  <c r="CR26" i="86" s="1"/>
  <c r="CS26" i="85"/>
  <c r="CT26" i="85"/>
  <c r="CU26" i="85"/>
  <c r="CU26" i="86" s="1"/>
  <c r="D27" i="85"/>
  <c r="E27" i="85"/>
  <c r="F27" i="85"/>
  <c r="G27" i="85"/>
  <c r="H27" i="85"/>
  <c r="I27" i="85"/>
  <c r="J27" i="85"/>
  <c r="K27" i="85"/>
  <c r="L27" i="85"/>
  <c r="M27" i="85"/>
  <c r="N27" i="85"/>
  <c r="O27" i="85"/>
  <c r="P27" i="85"/>
  <c r="Q27" i="85"/>
  <c r="R27" i="85"/>
  <c r="S27" i="85"/>
  <c r="T27" i="85"/>
  <c r="U27" i="85"/>
  <c r="V27" i="85"/>
  <c r="W27" i="85"/>
  <c r="X27" i="85"/>
  <c r="Y27" i="85"/>
  <c r="Z27" i="85"/>
  <c r="AB27" i="85"/>
  <c r="AC27" i="85"/>
  <c r="AD27" i="85"/>
  <c r="AE27" i="85"/>
  <c r="AF27" i="85"/>
  <c r="AG27" i="85"/>
  <c r="AH27" i="85"/>
  <c r="AI27" i="85"/>
  <c r="AJ27" i="85"/>
  <c r="AK27" i="85"/>
  <c r="AL27" i="85"/>
  <c r="AM27" i="85"/>
  <c r="AN27" i="85"/>
  <c r="AO27" i="85"/>
  <c r="AP27" i="85"/>
  <c r="AQ27" i="85"/>
  <c r="AR27" i="85"/>
  <c r="AS27" i="85"/>
  <c r="AT27" i="85"/>
  <c r="AU27" i="85"/>
  <c r="AV27" i="85"/>
  <c r="AW27" i="85"/>
  <c r="AX27" i="85"/>
  <c r="AY27" i="85"/>
  <c r="AZ27" i="85"/>
  <c r="BA27" i="85"/>
  <c r="BB27" i="85"/>
  <c r="BC27" i="85"/>
  <c r="BD27" i="85"/>
  <c r="BE27" i="85"/>
  <c r="BF27" i="85"/>
  <c r="BG27" i="85"/>
  <c r="BH27" i="85"/>
  <c r="BI27" i="85"/>
  <c r="BJ27" i="85"/>
  <c r="BK27" i="85"/>
  <c r="BL27" i="85"/>
  <c r="BM27" i="85"/>
  <c r="BN27" i="85"/>
  <c r="BO27" i="85"/>
  <c r="BS27" i="85"/>
  <c r="BT27" i="85"/>
  <c r="BU27" i="85"/>
  <c r="BV27" i="85"/>
  <c r="BW27" i="85"/>
  <c r="BX27" i="85"/>
  <c r="BY27" i="85"/>
  <c r="BZ27" i="85"/>
  <c r="CA27" i="85"/>
  <c r="CB27" i="85"/>
  <c r="CB27" i="86" s="1"/>
  <c r="CC27" i="85"/>
  <c r="CD27" i="85"/>
  <c r="CD27" i="86" s="1"/>
  <c r="CE27" i="85"/>
  <c r="CF27" i="85"/>
  <c r="CG27" i="85"/>
  <c r="CH27" i="85"/>
  <c r="CI27" i="85"/>
  <c r="CJ27" i="85"/>
  <c r="CJ27" i="86" s="1"/>
  <c r="CK27" i="85"/>
  <c r="CK27" i="86" s="1"/>
  <c r="CL27" i="85"/>
  <c r="CM27" i="85"/>
  <c r="CN27" i="85"/>
  <c r="CN27" i="86" s="1"/>
  <c r="CO27" i="85"/>
  <c r="CO27" i="86" s="1"/>
  <c r="CP27" i="85"/>
  <c r="CP27" i="86" s="1"/>
  <c r="CQ27" i="85"/>
  <c r="CR27" i="85"/>
  <c r="CR27" i="86" s="1"/>
  <c r="CS27" i="85"/>
  <c r="CT27" i="85"/>
  <c r="CU27" i="85"/>
  <c r="CU27" i="86" s="1"/>
  <c r="D28" i="85"/>
  <c r="E28" i="85"/>
  <c r="F28" i="85"/>
  <c r="G28" i="85"/>
  <c r="H28" i="85"/>
  <c r="I28" i="85"/>
  <c r="J28" i="85"/>
  <c r="K28" i="85"/>
  <c r="L28" i="85"/>
  <c r="M28" i="85"/>
  <c r="N28" i="85"/>
  <c r="O28" i="85"/>
  <c r="P28" i="85"/>
  <c r="Q28" i="85"/>
  <c r="R28" i="85"/>
  <c r="S28" i="85"/>
  <c r="T28" i="85"/>
  <c r="U28" i="85"/>
  <c r="V28" i="85"/>
  <c r="W28" i="85"/>
  <c r="X28" i="85"/>
  <c r="Y28" i="85"/>
  <c r="Z28" i="85"/>
  <c r="AB28" i="85"/>
  <c r="AC28" i="85"/>
  <c r="AD28" i="85"/>
  <c r="AE28" i="85"/>
  <c r="AF28" i="85"/>
  <c r="AG28" i="85"/>
  <c r="AH28" i="85"/>
  <c r="AI28" i="85"/>
  <c r="AJ28" i="85"/>
  <c r="AK28" i="85"/>
  <c r="AL28" i="85"/>
  <c r="AM28" i="85"/>
  <c r="AN28" i="85"/>
  <c r="AO28" i="85"/>
  <c r="AP28" i="85"/>
  <c r="AQ28" i="85"/>
  <c r="AR28" i="85"/>
  <c r="AS28" i="85"/>
  <c r="AT28" i="85"/>
  <c r="AU28" i="85"/>
  <c r="AV28" i="85"/>
  <c r="AW28" i="85"/>
  <c r="AX28" i="85"/>
  <c r="AY28" i="85"/>
  <c r="AZ28" i="85"/>
  <c r="BA28" i="85"/>
  <c r="BB28" i="85"/>
  <c r="BC28" i="85"/>
  <c r="BD28" i="85"/>
  <c r="BE28" i="85"/>
  <c r="BF28" i="85"/>
  <c r="BG28" i="85"/>
  <c r="BH28" i="85"/>
  <c r="BI28" i="85"/>
  <c r="BJ28" i="85"/>
  <c r="BK28" i="85"/>
  <c r="BL28" i="85"/>
  <c r="BM28" i="85"/>
  <c r="BN28" i="85"/>
  <c r="BO28" i="85"/>
  <c r="BS28" i="85"/>
  <c r="BT28" i="85"/>
  <c r="BU28" i="85"/>
  <c r="BV28" i="85"/>
  <c r="BW28" i="85"/>
  <c r="BX28" i="85"/>
  <c r="BY28" i="85"/>
  <c r="BZ28" i="85"/>
  <c r="CA28" i="85"/>
  <c r="CB28" i="85"/>
  <c r="CB28" i="86" s="1"/>
  <c r="CC28" i="85"/>
  <c r="CD28" i="85"/>
  <c r="CD28" i="86" s="1"/>
  <c r="CE28" i="85"/>
  <c r="CF28" i="85"/>
  <c r="CG28" i="85"/>
  <c r="CH28" i="85"/>
  <c r="CI28" i="85"/>
  <c r="CJ28" i="85"/>
  <c r="CJ28" i="86" s="1"/>
  <c r="CK28" i="85"/>
  <c r="CK28" i="86" s="1"/>
  <c r="CL28" i="85"/>
  <c r="CM28" i="85"/>
  <c r="CN28" i="85"/>
  <c r="CN28" i="86" s="1"/>
  <c r="CO28" i="85"/>
  <c r="CO28" i="86" s="1"/>
  <c r="CP28" i="85"/>
  <c r="CP28" i="86" s="1"/>
  <c r="CQ28" i="85"/>
  <c r="CR28" i="85"/>
  <c r="CR28" i="86" s="1"/>
  <c r="CS28" i="85"/>
  <c r="CT28" i="85"/>
  <c r="CU28" i="85"/>
  <c r="CU28" i="86" s="1"/>
  <c r="D29" i="85"/>
  <c r="E29" i="85"/>
  <c r="F29" i="85"/>
  <c r="G29" i="85"/>
  <c r="H29" i="85"/>
  <c r="I29" i="85"/>
  <c r="J29" i="85"/>
  <c r="K29" i="85"/>
  <c r="L29" i="85"/>
  <c r="M29" i="85"/>
  <c r="N29" i="85"/>
  <c r="O29" i="85"/>
  <c r="P29" i="85"/>
  <c r="Q29" i="85"/>
  <c r="R29" i="85"/>
  <c r="S29" i="85"/>
  <c r="T29" i="85"/>
  <c r="U29" i="85"/>
  <c r="V29" i="85"/>
  <c r="W29" i="85"/>
  <c r="X29" i="85"/>
  <c r="Y29" i="85"/>
  <c r="Z29" i="85"/>
  <c r="AB29" i="85"/>
  <c r="AC29" i="85"/>
  <c r="AD29" i="85"/>
  <c r="AE29" i="85"/>
  <c r="AF29" i="85"/>
  <c r="AG29" i="85"/>
  <c r="AH29" i="85"/>
  <c r="AI29" i="85"/>
  <c r="AJ29" i="85"/>
  <c r="AK29" i="85"/>
  <c r="AL29" i="85"/>
  <c r="AM29" i="85"/>
  <c r="AN29" i="85"/>
  <c r="AO29" i="85"/>
  <c r="AP29" i="85"/>
  <c r="AQ29" i="85"/>
  <c r="AR29" i="85"/>
  <c r="AS29" i="85"/>
  <c r="AT29" i="85"/>
  <c r="AU29" i="85"/>
  <c r="AV29" i="85"/>
  <c r="AW29" i="85"/>
  <c r="AX29" i="85"/>
  <c r="AY29" i="85"/>
  <c r="AZ29" i="85"/>
  <c r="BA29" i="85"/>
  <c r="BB29" i="85"/>
  <c r="BC29" i="85"/>
  <c r="BD29" i="85"/>
  <c r="BE29" i="85"/>
  <c r="BF29" i="85"/>
  <c r="BG29" i="85"/>
  <c r="BH29" i="85"/>
  <c r="BI29" i="85"/>
  <c r="BJ29" i="85"/>
  <c r="BK29" i="85"/>
  <c r="BL29" i="85"/>
  <c r="BM29" i="85"/>
  <c r="BN29" i="85"/>
  <c r="BO29" i="85"/>
  <c r="BS29" i="85"/>
  <c r="BT29" i="85"/>
  <c r="BU29" i="85"/>
  <c r="BV29" i="85"/>
  <c r="BW29" i="85"/>
  <c r="BX29" i="85"/>
  <c r="BY29" i="85"/>
  <c r="BZ29" i="85"/>
  <c r="CA29" i="85"/>
  <c r="CB29" i="85"/>
  <c r="CB29" i="86" s="1"/>
  <c r="CC29" i="85"/>
  <c r="CD29" i="85"/>
  <c r="CD29" i="86" s="1"/>
  <c r="CE29" i="85"/>
  <c r="CF29" i="85"/>
  <c r="CG29" i="85"/>
  <c r="CH29" i="85"/>
  <c r="CI29" i="85"/>
  <c r="CJ29" i="85"/>
  <c r="CJ29" i="86" s="1"/>
  <c r="CK29" i="85"/>
  <c r="CK29" i="86" s="1"/>
  <c r="CL29" i="85"/>
  <c r="CM29" i="85"/>
  <c r="CN29" i="85"/>
  <c r="CN29" i="86" s="1"/>
  <c r="CO29" i="85"/>
  <c r="CO29" i="86" s="1"/>
  <c r="CP29" i="85"/>
  <c r="CP29" i="86" s="1"/>
  <c r="CQ29" i="85"/>
  <c r="CR29" i="85"/>
  <c r="CR29" i="86" s="1"/>
  <c r="CS29" i="85"/>
  <c r="CT29" i="85"/>
  <c r="CU29" i="85"/>
  <c r="CU29" i="86" s="1"/>
  <c r="D30" i="85"/>
  <c r="E30" i="85"/>
  <c r="F30" i="85"/>
  <c r="G30" i="85"/>
  <c r="H30" i="85"/>
  <c r="I30" i="85"/>
  <c r="J30" i="85"/>
  <c r="K30" i="85"/>
  <c r="L30" i="85"/>
  <c r="M30" i="85"/>
  <c r="N30" i="85"/>
  <c r="O30" i="85"/>
  <c r="P30" i="85"/>
  <c r="Q30" i="85"/>
  <c r="R30" i="85"/>
  <c r="S30" i="85"/>
  <c r="T30" i="85"/>
  <c r="U30" i="85"/>
  <c r="V30" i="85"/>
  <c r="W30" i="85"/>
  <c r="X30" i="85"/>
  <c r="Y30" i="85"/>
  <c r="Z30" i="85"/>
  <c r="AB30" i="85"/>
  <c r="AC30" i="85"/>
  <c r="AD30" i="85"/>
  <c r="AE30" i="85"/>
  <c r="AF30" i="85"/>
  <c r="AG30" i="85"/>
  <c r="AH30" i="85"/>
  <c r="AI30" i="85"/>
  <c r="AJ30" i="85"/>
  <c r="AK30" i="85"/>
  <c r="AL30" i="85"/>
  <c r="AM30" i="85"/>
  <c r="AN30" i="85"/>
  <c r="AO30" i="85"/>
  <c r="AP30" i="85"/>
  <c r="AQ30" i="85"/>
  <c r="AR30" i="85"/>
  <c r="AS30" i="85"/>
  <c r="AT30" i="85"/>
  <c r="AU30" i="85"/>
  <c r="AV30" i="85"/>
  <c r="AW30" i="85"/>
  <c r="AX30" i="85"/>
  <c r="AY30" i="85"/>
  <c r="AZ30" i="85"/>
  <c r="BA30" i="85"/>
  <c r="BB30" i="85"/>
  <c r="BC30" i="85"/>
  <c r="BD30" i="85"/>
  <c r="BE30" i="85"/>
  <c r="BF30" i="85"/>
  <c r="BG30" i="85"/>
  <c r="BH30" i="85"/>
  <c r="BI30" i="85"/>
  <c r="BJ30" i="85"/>
  <c r="BK30" i="85"/>
  <c r="BL30" i="85"/>
  <c r="BM30" i="85"/>
  <c r="BN30" i="85"/>
  <c r="BO30" i="85"/>
  <c r="BS30" i="85"/>
  <c r="BT30" i="85"/>
  <c r="BU30" i="85"/>
  <c r="BV30" i="85"/>
  <c r="BW30" i="85"/>
  <c r="BX30" i="85"/>
  <c r="BY30" i="85"/>
  <c r="BZ30" i="85"/>
  <c r="CA30" i="85"/>
  <c r="CB30" i="85"/>
  <c r="CB30" i="86" s="1"/>
  <c r="CC30" i="85"/>
  <c r="CD30" i="85"/>
  <c r="CD30" i="86" s="1"/>
  <c r="CE30" i="85"/>
  <c r="CF30" i="85"/>
  <c r="CG30" i="85"/>
  <c r="CH30" i="85"/>
  <c r="CI30" i="85"/>
  <c r="CJ30" i="85"/>
  <c r="CJ30" i="86" s="1"/>
  <c r="CK30" i="85"/>
  <c r="CK30" i="86" s="1"/>
  <c r="CL30" i="85"/>
  <c r="CM30" i="85"/>
  <c r="CN30" i="85"/>
  <c r="CN30" i="86" s="1"/>
  <c r="CO30" i="85"/>
  <c r="CO30" i="86" s="1"/>
  <c r="CP30" i="85"/>
  <c r="CP30" i="86" s="1"/>
  <c r="CQ30" i="85"/>
  <c r="CR30" i="85"/>
  <c r="CR30" i="86" s="1"/>
  <c r="CS30" i="85"/>
  <c r="CT30" i="85"/>
  <c r="CU30" i="85"/>
  <c r="CU30" i="86" s="1"/>
  <c r="D31" i="85"/>
  <c r="E31" i="85"/>
  <c r="F31" i="85"/>
  <c r="G31" i="85"/>
  <c r="H31" i="85"/>
  <c r="I31" i="85"/>
  <c r="J31" i="85"/>
  <c r="K31" i="85"/>
  <c r="L31" i="85"/>
  <c r="M31" i="85"/>
  <c r="N31" i="85"/>
  <c r="O31" i="85"/>
  <c r="P31" i="85"/>
  <c r="Q31" i="85"/>
  <c r="R31" i="85"/>
  <c r="S31" i="85"/>
  <c r="T31" i="85"/>
  <c r="U31" i="85"/>
  <c r="V31" i="85"/>
  <c r="W31" i="85"/>
  <c r="X31" i="85"/>
  <c r="Y31" i="85"/>
  <c r="Z31" i="85"/>
  <c r="AB31" i="85"/>
  <c r="AC31" i="85"/>
  <c r="AD31" i="85"/>
  <c r="AE31" i="85"/>
  <c r="AF31" i="85"/>
  <c r="AG31" i="85"/>
  <c r="AH31" i="85"/>
  <c r="AI31" i="85"/>
  <c r="AJ31" i="85"/>
  <c r="AK31" i="85"/>
  <c r="AL31" i="85"/>
  <c r="AM31" i="85"/>
  <c r="AN31" i="85"/>
  <c r="AO31" i="85"/>
  <c r="AP31" i="85"/>
  <c r="AQ31" i="85"/>
  <c r="AR31" i="85"/>
  <c r="AS31" i="85"/>
  <c r="AT31" i="85"/>
  <c r="AU31" i="85"/>
  <c r="AV31" i="85"/>
  <c r="AW31" i="85"/>
  <c r="AX31" i="85"/>
  <c r="AY31" i="85"/>
  <c r="AZ31" i="85"/>
  <c r="BA31" i="85"/>
  <c r="BB31" i="85"/>
  <c r="BC31" i="85"/>
  <c r="BD31" i="85"/>
  <c r="BE31" i="85"/>
  <c r="BF31" i="85"/>
  <c r="BG31" i="85"/>
  <c r="BH31" i="85"/>
  <c r="BI31" i="85"/>
  <c r="BJ31" i="85"/>
  <c r="BK31" i="85"/>
  <c r="BL31" i="85"/>
  <c r="BM31" i="85"/>
  <c r="BN31" i="85"/>
  <c r="BO31" i="85"/>
  <c r="BS31" i="85"/>
  <c r="BT31" i="85"/>
  <c r="BU31" i="85"/>
  <c r="BV31" i="85"/>
  <c r="BW31" i="85"/>
  <c r="BX31" i="85"/>
  <c r="BY31" i="85"/>
  <c r="BZ31" i="85"/>
  <c r="CA31" i="85"/>
  <c r="CB31" i="85"/>
  <c r="CB31" i="86" s="1"/>
  <c r="CC31" i="85"/>
  <c r="CC31" i="86" s="1"/>
  <c r="CD31" i="85"/>
  <c r="CD31" i="86" s="1"/>
  <c r="CE31" i="85"/>
  <c r="CF31" i="85"/>
  <c r="CG31" i="85"/>
  <c r="CH31" i="85"/>
  <c r="CI31" i="85"/>
  <c r="CJ31" i="85"/>
  <c r="CJ31" i="86" s="1"/>
  <c r="CK31" i="85"/>
  <c r="CK31" i="86" s="1"/>
  <c r="CL31" i="85"/>
  <c r="CM31" i="85"/>
  <c r="CN31" i="85"/>
  <c r="CN31" i="86" s="1"/>
  <c r="CO31" i="85"/>
  <c r="CO31" i="86" s="1"/>
  <c r="CP31" i="85"/>
  <c r="CP31" i="86" s="1"/>
  <c r="CQ31" i="85"/>
  <c r="CR31" i="85"/>
  <c r="CR31" i="86" s="1"/>
  <c r="CS31" i="85"/>
  <c r="CT31" i="85"/>
  <c r="CU31" i="85"/>
  <c r="CU31" i="86" s="1"/>
  <c r="D32" i="85"/>
  <c r="E32" i="85"/>
  <c r="F32" i="85"/>
  <c r="G32" i="85"/>
  <c r="H32" i="85"/>
  <c r="I32" i="85"/>
  <c r="J32" i="85"/>
  <c r="K32" i="85"/>
  <c r="L32" i="85"/>
  <c r="M32" i="85"/>
  <c r="N32" i="85"/>
  <c r="O32" i="85"/>
  <c r="P32" i="85"/>
  <c r="Q32" i="85"/>
  <c r="R32" i="85"/>
  <c r="S32" i="85"/>
  <c r="T32" i="85"/>
  <c r="U32" i="85"/>
  <c r="V32" i="85"/>
  <c r="W32" i="85"/>
  <c r="X32" i="85"/>
  <c r="Y32" i="85"/>
  <c r="Z32" i="85"/>
  <c r="AB32" i="85"/>
  <c r="AC32" i="85"/>
  <c r="AD32" i="85"/>
  <c r="AE32" i="85"/>
  <c r="AF32" i="85"/>
  <c r="AG32" i="85"/>
  <c r="AH32" i="85"/>
  <c r="AI32" i="85"/>
  <c r="AJ32" i="85"/>
  <c r="AK32" i="85"/>
  <c r="AL32" i="85"/>
  <c r="AM32" i="85"/>
  <c r="AN32" i="85"/>
  <c r="AO32" i="85"/>
  <c r="AP32" i="85"/>
  <c r="AQ32" i="85"/>
  <c r="AR32" i="85"/>
  <c r="AS32" i="85"/>
  <c r="AT32" i="85"/>
  <c r="AU32" i="85"/>
  <c r="AV32" i="85"/>
  <c r="AW32" i="85"/>
  <c r="AX32" i="85"/>
  <c r="AY32" i="85"/>
  <c r="AZ32" i="85"/>
  <c r="BA32" i="85"/>
  <c r="BB32" i="85"/>
  <c r="BC32" i="85"/>
  <c r="BD32" i="85"/>
  <c r="BE32" i="85"/>
  <c r="BF32" i="85"/>
  <c r="BG32" i="85"/>
  <c r="BH32" i="85"/>
  <c r="BI32" i="85"/>
  <c r="BJ32" i="85"/>
  <c r="BK32" i="85"/>
  <c r="BL32" i="85"/>
  <c r="BM32" i="85"/>
  <c r="BN32" i="85"/>
  <c r="BO32" i="85"/>
  <c r="BS32" i="85"/>
  <c r="BT32" i="85"/>
  <c r="BU32" i="85"/>
  <c r="BV32" i="85"/>
  <c r="BW32" i="85"/>
  <c r="BX32" i="85"/>
  <c r="BY32" i="85"/>
  <c r="BZ32" i="85"/>
  <c r="CA32" i="85"/>
  <c r="CB32" i="85"/>
  <c r="CB32" i="86" s="1"/>
  <c r="CC32" i="85"/>
  <c r="CD32" i="85"/>
  <c r="CD32" i="86" s="1"/>
  <c r="CE32" i="85"/>
  <c r="CF32" i="85"/>
  <c r="CG32" i="85"/>
  <c r="CH32" i="85"/>
  <c r="CI32" i="85"/>
  <c r="CJ32" i="85"/>
  <c r="CJ32" i="86" s="1"/>
  <c r="CK32" i="85"/>
  <c r="CK32" i="86" s="1"/>
  <c r="CL32" i="85"/>
  <c r="CM32" i="85"/>
  <c r="CN32" i="85"/>
  <c r="CN32" i="86" s="1"/>
  <c r="CO32" i="85"/>
  <c r="CO32" i="86" s="1"/>
  <c r="CP32" i="85"/>
  <c r="CP32" i="86" s="1"/>
  <c r="CQ32" i="85"/>
  <c r="CR32" i="85"/>
  <c r="CR32" i="86" s="1"/>
  <c r="CS32" i="85"/>
  <c r="CT32" i="85"/>
  <c r="CU32" i="85"/>
  <c r="CU32" i="86" s="1"/>
  <c r="D33" i="85"/>
  <c r="E33" i="85"/>
  <c r="F33" i="85"/>
  <c r="G33" i="85"/>
  <c r="H33" i="85"/>
  <c r="I33" i="85"/>
  <c r="J33" i="85"/>
  <c r="K33" i="85"/>
  <c r="L33" i="85"/>
  <c r="M33" i="85"/>
  <c r="N33" i="85"/>
  <c r="O33" i="85"/>
  <c r="P33" i="85"/>
  <c r="Q33" i="85"/>
  <c r="R33" i="85"/>
  <c r="S33" i="85"/>
  <c r="T33" i="85"/>
  <c r="U33" i="85"/>
  <c r="V33" i="85"/>
  <c r="W33" i="85"/>
  <c r="X33" i="85"/>
  <c r="Y33" i="85"/>
  <c r="Z33" i="85"/>
  <c r="AB33" i="85"/>
  <c r="AC33" i="85"/>
  <c r="AD33" i="85"/>
  <c r="AE33" i="85"/>
  <c r="AF33" i="85"/>
  <c r="AG33" i="85"/>
  <c r="AH33" i="85"/>
  <c r="AI33" i="85"/>
  <c r="AJ33" i="85"/>
  <c r="AK33" i="85"/>
  <c r="AL33" i="85"/>
  <c r="AM33" i="85"/>
  <c r="AN33" i="85"/>
  <c r="AO33" i="85"/>
  <c r="AP33" i="85"/>
  <c r="AQ33" i="85"/>
  <c r="AR33" i="85"/>
  <c r="AS33" i="85"/>
  <c r="AT33" i="85"/>
  <c r="AU33" i="85"/>
  <c r="AV33" i="85"/>
  <c r="AW33" i="85"/>
  <c r="AX33" i="85"/>
  <c r="AY33" i="85"/>
  <c r="AZ33" i="85"/>
  <c r="BA33" i="85"/>
  <c r="BB33" i="85"/>
  <c r="BC33" i="85"/>
  <c r="BD33" i="85"/>
  <c r="BE33" i="85"/>
  <c r="BF33" i="85"/>
  <c r="BG33" i="85"/>
  <c r="BH33" i="85"/>
  <c r="BI33" i="85"/>
  <c r="BJ33" i="85"/>
  <c r="BK33" i="85"/>
  <c r="BL33" i="85"/>
  <c r="BM33" i="85"/>
  <c r="BN33" i="85"/>
  <c r="BO33" i="85"/>
  <c r="BS33" i="85"/>
  <c r="BT33" i="85"/>
  <c r="BU33" i="85"/>
  <c r="BV33" i="85"/>
  <c r="BW33" i="85"/>
  <c r="BX33" i="85"/>
  <c r="BY33" i="85"/>
  <c r="BZ33" i="85"/>
  <c r="CA33" i="85"/>
  <c r="CB33" i="85"/>
  <c r="CB33" i="86" s="1"/>
  <c r="CC33" i="85"/>
  <c r="CD33" i="85"/>
  <c r="CD33" i="86" s="1"/>
  <c r="CE33" i="85"/>
  <c r="CF33" i="85"/>
  <c r="CG33" i="85"/>
  <c r="CH33" i="85"/>
  <c r="CI33" i="85"/>
  <c r="CJ33" i="85"/>
  <c r="CJ33" i="86" s="1"/>
  <c r="CK33" i="85"/>
  <c r="CK33" i="86" s="1"/>
  <c r="CL33" i="85"/>
  <c r="CM33" i="85"/>
  <c r="CN33" i="85"/>
  <c r="CN33" i="86" s="1"/>
  <c r="CO33" i="85"/>
  <c r="CO33" i="86" s="1"/>
  <c r="CP33" i="85"/>
  <c r="CP33" i="86" s="1"/>
  <c r="CQ33" i="85"/>
  <c r="CR33" i="85"/>
  <c r="CR33" i="86" s="1"/>
  <c r="CS33" i="85"/>
  <c r="CT33" i="85"/>
  <c r="CU33" i="85"/>
  <c r="CU33" i="86" s="1"/>
  <c r="D34" i="85"/>
  <c r="E34" i="85"/>
  <c r="F34" i="85"/>
  <c r="G34" i="85"/>
  <c r="H34" i="85"/>
  <c r="I34" i="85"/>
  <c r="J34" i="85"/>
  <c r="K34" i="85"/>
  <c r="L34" i="85"/>
  <c r="M34" i="85"/>
  <c r="N34" i="85"/>
  <c r="O34" i="85"/>
  <c r="P34" i="85"/>
  <c r="Q34" i="85"/>
  <c r="R34" i="85"/>
  <c r="S34" i="85"/>
  <c r="T34" i="85"/>
  <c r="U34" i="85"/>
  <c r="V34" i="85"/>
  <c r="W34" i="85"/>
  <c r="X34" i="85"/>
  <c r="Y34" i="85"/>
  <c r="Z34" i="85"/>
  <c r="AB34" i="85"/>
  <c r="AC34" i="85"/>
  <c r="AD34" i="85"/>
  <c r="AE34" i="85"/>
  <c r="AF34" i="85"/>
  <c r="AG34" i="85"/>
  <c r="AH34" i="85"/>
  <c r="AI34" i="85"/>
  <c r="AJ34" i="85"/>
  <c r="AK34" i="85"/>
  <c r="AL34" i="85"/>
  <c r="AM34" i="85"/>
  <c r="AN34" i="85"/>
  <c r="AO34" i="85"/>
  <c r="AP34" i="85"/>
  <c r="AQ34" i="85"/>
  <c r="AR34" i="85"/>
  <c r="AS34" i="85"/>
  <c r="AT34" i="85"/>
  <c r="AU34" i="85"/>
  <c r="AV34" i="85"/>
  <c r="AW34" i="85"/>
  <c r="AX34" i="85"/>
  <c r="AY34" i="85"/>
  <c r="AZ34" i="85"/>
  <c r="BA34" i="85"/>
  <c r="BB34" i="85"/>
  <c r="BC34" i="85"/>
  <c r="BD34" i="85"/>
  <c r="BE34" i="85"/>
  <c r="BF34" i="85"/>
  <c r="BG34" i="85"/>
  <c r="BH34" i="85"/>
  <c r="BI34" i="85"/>
  <c r="BJ34" i="85"/>
  <c r="BK34" i="85"/>
  <c r="BL34" i="85"/>
  <c r="BM34" i="85"/>
  <c r="BN34" i="85"/>
  <c r="BO34" i="85"/>
  <c r="BS34" i="85"/>
  <c r="BT34" i="85"/>
  <c r="BU34" i="85"/>
  <c r="BV34" i="85"/>
  <c r="BW34" i="85"/>
  <c r="BX34" i="85"/>
  <c r="BY34" i="85"/>
  <c r="BZ34" i="85"/>
  <c r="CA34" i="85"/>
  <c r="CB34" i="85"/>
  <c r="CB34" i="86" s="1"/>
  <c r="CC34" i="85"/>
  <c r="CC34" i="86" s="1"/>
  <c r="CD34" i="85"/>
  <c r="CD34" i="86" s="1"/>
  <c r="CE34" i="85"/>
  <c r="CE34" i="86" s="1"/>
  <c r="CF34" i="85"/>
  <c r="CG34" i="85"/>
  <c r="CH34" i="85"/>
  <c r="CI34" i="85"/>
  <c r="CJ34" i="85"/>
  <c r="CJ34" i="86" s="1"/>
  <c r="CK34" i="85"/>
  <c r="CK34" i="86" s="1"/>
  <c r="CL34" i="85"/>
  <c r="CL34" i="86" s="1"/>
  <c r="CM34" i="85"/>
  <c r="CM34" i="86" s="1"/>
  <c r="CN34" i="85"/>
  <c r="CN34" i="86" s="1"/>
  <c r="CO34" i="85"/>
  <c r="CO34" i="86" s="1"/>
  <c r="CP34" i="85"/>
  <c r="CP34" i="86" s="1"/>
  <c r="CQ34" i="85"/>
  <c r="CR34" i="85"/>
  <c r="CR34" i="86" s="1"/>
  <c r="CS34" i="85"/>
  <c r="CT34" i="85"/>
  <c r="CU34" i="85"/>
  <c r="CU34" i="86" s="1"/>
  <c r="D35" i="85"/>
  <c r="E35" i="85"/>
  <c r="F35" i="85"/>
  <c r="G35" i="85"/>
  <c r="H35" i="85"/>
  <c r="I35" i="85"/>
  <c r="J35" i="85"/>
  <c r="K35" i="85"/>
  <c r="L35" i="85"/>
  <c r="M35" i="85"/>
  <c r="N35" i="85"/>
  <c r="O35" i="85"/>
  <c r="P35" i="85"/>
  <c r="Q35" i="85"/>
  <c r="R35" i="85"/>
  <c r="S35" i="85"/>
  <c r="T35" i="85"/>
  <c r="U35" i="85"/>
  <c r="V35" i="85"/>
  <c r="W35" i="85"/>
  <c r="X35" i="85"/>
  <c r="Y35" i="85"/>
  <c r="Z35" i="85"/>
  <c r="AB35" i="85"/>
  <c r="AC35" i="85"/>
  <c r="AD35" i="85"/>
  <c r="AE35" i="85"/>
  <c r="AF35" i="85"/>
  <c r="AG35" i="85"/>
  <c r="AH35" i="85"/>
  <c r="AI35" i="85"/>
  <c r="AJ35" i="85"/>
  <c r="AK35" i="85"/>
  <c r="AL35" i="85"/>
  <c r="AM35" i="85"/>
  <c r="AN35" i="85"/>
  <c r="AO35" i="85"/>
  <c r="AP35" i="85"/>
  <c r="AQ35" i="85"/>
  <c r="AR35" i="85"/>
  <c r="AS35" i="85"/>
  <c r="AT35" i="85"/>
  <c r="AU35" i="85"/>
  <c r="AV35" i="85"/>
  <c r="AW35" i="85"/>
  <c r="AX35" i="85"/>
  <c r="AY35" i="85"/>
  <c r="AZ35" i="85"/>
  <c r="BA35" i="85"/>
  <c r="BB35" i="85"/>
  <c r="BC35" i="85"/>
  <c r="BD35" i="85"/>
  <c r="BE35" i="85"/>
  <c r="BF35" i="85"/>
  <c r="BG35" i="85"/>
  <c r="BH35" i="85"/>
  <c r="BI35" i="85"/>
  <c r="BJ35" i="85"/>
  <c r="BK35" i="85"/>
  <c r="BL35" i="85"/>
  <c r="BM35" i="85"/>
  <c r="BN35" i="85"/>
  <c r="BO35" i="85"/>
  <c r="BS35" i="85"/>
  <c r="BT35" i="85"/>
  <c r="BU35" i="85"/>
  <c r="BV35" i="85"/>
  <c r="BW35" i="85"/>
  <c r="BX35" i="85"/>
  <c r="BY35" i="85"/>
  <c r="BZ35" i="85"/>
  <c r="CA35" i="85"/>
  <c r="CB35" i="85"/>
  <c r="CB35" i="86" s="1"/>
  <c r="CC35" i="85"/>
  <c r="CD35" i="85"/>
  <c r="CD35" i="86" s="1"/>
  <c r="CE35" i="85"/>
  <c r="CF35" i="85"/>
  <c r="CG35" i="85"/>
  <c r="CH35" i="85"/>
  <c r="CI35" i="85"/>
  <c r="CJ35" i="85"/>
  <c r="CJ35" i="86" s="1"/>
  <c r="CK35" i="85"/>
  <c r="CK35" i="86" s="1"/>
  <c r="CL35" i="85"/>
  <c r="CM35" i="85"/>
  <c r="CN35" i="85"/>
  <c r="CN35" i="86" s="1"/>
  <c r="CO35" i="85"/>
  <c r="CO35" i="86" s="1"/>
  <c r="CP35" i="85"/>
  <c r="CP35" i="86" s="1"/>
  <c r="CQ35" i="85"/>
  <c r="CR35" i="85"/>
  <c r="CR35" i="86" s="1"/>
  <c r="CS35" i="85"/>
  <c r="CT35" i="85"/>
  <c r="CU35" i="85"/>
  <c r="CU35" i="86" s="1"/>
  <c r="D36" i="85"/>
  <c r="E36" i="85"/>
  <c r="F36" i="85"/>
  <c r="G36" i="85"/>
  <c r="H36" i="85"/>
  <c r="I36" i="85"/>
  <c r="J36" i="85"/>
  <c r="K36" i="85"/>
  <c r="L36" i="85"/>
  <c r="M36" i="85"/>
  <c r="N36" i="85"/>
  <c r="O36" i="85"/>
  <c r="P36" i="85"/>
  <c r="Q36" i="85"/>
  <c r="R36" i="85"/>
  <c r="S36" i="85"/>
  <c r="T36" i="85"/>
  <c r="U36" i="85"/>
  <c r="V36" i="85"/>
  <c r="W36" i="85"/>
  <c r="X36" i="85"/>
  <c r="Y36" i="85"/>
  <c r="Z36" i="85"/>
  <c r="AB36" i="85"/>
  <c r="AC36" i="85"/>
  <c r="AD36" i="85"/>
  <c r="AE36" i="85"/>
  <c r="AF36" i="85"/>
  <c r="AG36" i="85"/>
  <c r="AH36" i="85"/>
  <c r="AI36" i="85"/>
  <c r="AJ36" i="85"/>
  <c r="AK36" i="85"/>
  <c r="AL36" i="85"/>
  <c r="AM36" i="85"/>
  <c r="AN36" i="85"/>
  <c r="AO36" i="85"/>
  <c r="AP36" i="85"/>
  <c r="AQ36" i="85"/>
  <c r="AR36" i="85"/>
  <c r="AS36" i="85"/>
  <c r="AT36" i="85"/>
  <c r="AU36" i="85"/>
  <c r="AV36" i="85"/>
  <c r="AW36" i="85"/>
  <c r="AX36" i="85"/>
  <c r="AY36" i="85"/>
  <c r="AZ36" i="85"/>
  <c r="BA36" i="85"/>
  <c r="BB36" i="85"/>
  <c r="BC36" i="85"/>
  <c r="BD36" i="85"/>
  <c r="BE36" i="85"/>
  <c r="BF36" i="85"/>
  <c r="BG36" i="85"/>
  <c r="BH36" i="85"/>
  <c r="BI36" i="85"/>
  <c r="BJ36" i="85"/>
  <c r="BK36" i="85"/>
  <c r="BL36" i="85"/>
  <c r="BM36" i="85"/>
  <c r="BN36" i="85"/>
  <c r="BO36" i="85"/>
  <c r="BS36" i="85"/>
  <c r="BT36" i="85"/>
  <c r="BU36" i="85"/>
  <c r="BV36" i="85"/>
  <c r="BW36" i="85"/>
  <c r="BX36" i="85"/>
  <c r="BY36" i="85"/>
  <c r="BZ36" i="85"/>
  <c r="CA36" i="85"/>
  <c r="CB36" i="85"/>
  <c r="CB36" i="86" s="1"/>
  <c r="CC36" i="85"/>
  <c r="CD36" i="85"/>
  <c r="CD36" i="86" s="1"/>
  <c r="CE36" i="85"/>
  <c r="CF36" i="85"/>
  <c r="CG36" i="85"/>
  <c r="CH36" i="85"/>
  <c r="CI36" i="85"/>
  <c r="CJ36" i="85"/>
  <c r="CJ36" i="86" s="1"/>
  <c r="CK36" i="85"/>
  <c r="CK36" i="86" s="1"/>
  <c r="CL36" i="85"/>
  <c r="CM36" i="85"/>
  <c r="CN36" i="85"/>
  <c r="CN36" i="86" s="1"/>
  <c r="CO36" i="85"/>
  <c r="CO36" i="86" s="1"/>
  <c r="CP36" i="85"/>
  <c r="CP36" i="86" s="1"/>
  <c r="CQ36" i="85"/>
  <c r="CR36" i="85"/>
  <c r="CR36" i="86" s="1"/>
  <c r="CS36" i="85"/>
  <c r="CT36" i="85"/>
  <c r="CU36" i="85"/>
  <c r="CU36" i="86" s="1"/>
  <c r="E4" i="85"/>
  <c r="F4" i="85"/>
  <c r="G4" i="85"/>
  <c r="H4" i="85"/>
  <c r="I4" i="85"/>
  <c r="J4" i="85"/>
  <c r="K4" i="85"/>
  <c r="L4" i="85"/>
  <c r="M4" i="85"/>
  <c r="N4" i="85"/>
  <c r="O4" i="85"/>
  <c r="P4" i="85"/>
  <c r="Q4" i="85"/>
  <c r="R4" i="85"/>
  <c r="S4" i="85"/>
  <c r="T4" i="85"/>
  <c r="U4" i="85"/>
  <c r="V4" i="85"/>
  <c r="W4" i="85"/>
  <c r="X4" i="85"/>
  <c r="Y4" i="85"/>
  <c r="Z4" i="85"/>
  <c r="AB4" i="85"/>
  <c r="AC4" i="85"/>
  <c r="AD4" i="85"/>
  <c r="AE4" i="85"/>
  <c r="AF4" i="85"/>
  <c r="AG4" i="85"/>
  <c r="AH4" i="85"/>
  <c r="AI4" i="85"/>
  <c r="AJ4" i="85"/>
  <c r="AK4" i="85"/>
  <c r="AL4" i="85"/>
  <c r="AM4" i="85"/>
  <c r="AN4" i="85"/>
  <c r="AO4" i="85"/>
  <c r="AP4" i="85"/>
  <c r="AQ4" i="85"/>
  <c r="AR4" i="85"/>
  <c r="AS4" i="85"/>
  <c r="AT4" i="85"/>
  <c r="AU4" i="85"/>
  <c r="AV4" i="85"/>
  <c r="AW4" i="85"/>
  <c r="AX4" i="85"/>
  <c r="AY4" i="85"/>
  <c r="AZ4" i="85"/>
  <c r="BA4" i="85"/>
  <c r="BB4" i="85"/>
  <c r="BC4" i="85"/>
  <c r="BD4" i="85"/>
  <c r="BE4" i="85"/>
  <c r="BF4" i="85"/>
  <c r="BG4" i="85"/>
  <c r="BH4" i="85"/>
  <c r="BI4" i="85"/>
  <c r="BJ4" i="85"/>
  <c r="BK4" i="85"/>
  <c r="BL4" i="85"/>
  <c r="BM4" i="85"/>
  <c r="BN4" i="85"/>
  <c r="BO4" i="85"/>
  <c r="BS4" i="85"/>
  <c r="BT4" i="85"/>
  <c r="BU4" i="85"/>
  <c r="BV4" i="85"/>
  <c r="BW4" i="85"/>
  <c r="BX4" i="85"/>
  <c r="BY4" i="85"/>
  <c r="BZ4" i="85"/>
  <c r="CA4" i="85"/>
  <c r="CB4" i="85"/>
  <c r="CC4" i="85"/>
  <c r="CD4" i="85"/>
  <c r="CE4" i="85"/>
  <c r="CF4" i="85"/>
  <c r="CG4" i="85"/>
  <c r="CH4" i="85"/>
  <c r="CI4" i="85"/>
  <c r="CJ4" i="85"/>
  <c r="CJ4" i="86" s="1"/>
  <c r="CK4" i="85"/>
  <c r="CK4" i="86" s="1"/>
  <c r="CL4" i="85"/>
  <c r="CL4" i="86" s="1"/>
  <c r="CM4" i="85"/>
  <c r="CM4" i="86" s="1"/>
  <c r="CN4" i="85"/>
  <c r="CN4" i="86" s="1"/>
  <c r="CO4" i="85"/>
  <c r="CO4" i="86" s="1"/>
  <c r="CP4" i="85"/>
  <c r="CP4" i="86" s="1"/>
  <c r="CQ4" i="85"/>
  <c r="CR4" i="85"/>
  <c r="CR4" i="86" s="1"/>
  <c r="CS4" i="85"/>
  <c r="CT4" i="85"/>
  <c r="CU4" i="85"/>
  <c r="CU4" i="86" s="1"/>
  <c r="BS3" i="85"/>
  <c r="CU3" i="85"/>
  <c r="CU5" i="86" l="1"/>
  <c r="DA3" i="75"/>
  <c r="DA4" i="75"/>
  <c r="DB4" i="75" s="1"/>
  <c r="DA5" i="75"/>
  <c r="DB5" i="75" s="1"/>
  <c r="DA6" i="75"/>
  <c r="DB6" i="75" s="1"/>
  <c r="DA7" i="75"/>
  <c r="DB7" i="75" s="1"/>
  <c r="DA8" i="75"/>
  <c r="DB8" i="75" s="1"/>
  <c r="DA9" i="75"/>
  <c r="DB9" i="75" s="1"/>
  <c r="DA10" i="75"/>
  <c r="DA11" i="75"/>
  <c r="DB11" i="75" s="1"/>
  <c r="DA12" i="75"/>
  <c r="DB12" i="75" s="1"/>
  <c r="DA13" i="75"/>
  <c r="DB13" i="75" s="1"/>
  <c r="DA14" i="75"/>
  <c r="DB14" i="75" s="1"/>
  <c r="DA15" i="75"/>
  <c r="DB15" i="75" s="1"/>
  <c r="DA16" i="75"/>
  <c r="DB16" i="75" s="1"/>
  <c r="DA17" i="75"/>
  <c r="DB17" i="75" s="1"/>
  <c r="DA18" i="75"/>
  <c r="DB18" i="75" s="1"/>
  <c r="DA19" i="75"/>
  <c r="DB19" i="75" s="1"/>
  <c r="DA20" i="75"/>
  <c r="DB20" i="75" s="1"/>
  <c r="DA21" i="75"/>
  <c r="DB21" i="75" s="1"/>
  <c r="DA22" i="75"/>
  <c r="DB22" i="75" s="1"/>
  <c r="DA23" i="75"/>
  <c r="DB23" i="75" s="1"/>
  <c r="DA24" i="75"/>
  <c r="DB24" i="75" s="1"/>
  <c r="DA25" i="75"/>
  <c r="DB25" i="75" s="1"/>
  <c r="DA26" i="75"/>
  <c r="DB26" i="75" s="1"/>
  <c r="DA27" i="75"/>
  <c r="DB27" i="75" s="1"/>
  <c r="DA28" i="75"/>
  <c r="DB28" i="75" s="1"/>
  <c r="DA29" i="75"/>
  <c r="DB29" i="75" s="1"/>
  <c r="DA30" i="75"/>
  <c r="DB30" i="75" s="1"/>
  <c r="DA31" i="75"/>
  <c r="DB31" i="75" s="1"/>
  <c r="DA32" i="75"/>
  <c r="DB32" i="75" s="1"/>
  <c r="DA33" i="75"/>
  <c r="DB33" i="75" s="1"/>
  <c r="DA34" i="75"/>
  <c r="DB34" i="75" s="1"/>
  <c r="DA35" i="75"/>
  <c r="DB35" i="75" s="1"/>
  <c r="DB3" i="75" l="1"/>
  <c r="DB10" i="75"/>
  <c r="CU3" i="75" l="1"/>
  <c r="CU4" i="75"/>
  <c r="CW4" i="75" s="1"/>
  <c r="CU5" i="75"/>
  <c r="CW5" i="75" s="1"/>
  <c r="CU6" i="75"/>
  <c r="CW6" i="75" s="1"/>
  <c r="CU7" i="75"/>
  <c r="CW7" i="75" s="1"/>
  <c r="CU8" i="75"/>
  <c r="CW8" i="75" s="1"/>
  <c r="CU9" i="75"/>
  <c r="CW9" i="75" s="1"/>
  <c r="CU10" i="75"/>
  <c r="CW10" i="75" s="1"/>
  <c r="CU11" i="75"/>
  <c r="CW11" i="75" s="1"/>
  <c r="CU12" i="75"/>
  <c r="CW12" i="75" s="1"/>
  <c r="CU13" i="75"/>
  <c r="CW13" i="75" s="1"/>
  <c r="CU14" i="75"/>
  <c r="CW14" i="75" s="1"/>
  <c r="CU15" i="75"/>
  <c r="CW15" i="75" s="1"/>
  <c r="CU16" i="75"/>
  <c r="CW16" i="75" s="1"/>
  <c r="CU17" i="75"/>
  <c r="CW17" i="75" s="1"/>
  <c r="CU18" i="75"/>
  <c r="CW18" i="75" s="1"/>
  <c r="CU19" i="75"/>
  <c r="CW19" i="75" s="1"/>
  <c r="CU20" i="75"/>
  <c r="CW20" i="75" s="1"/>
  <c r="CU21" i="75"/>
  <c r="CW21" i="75" s="1"/>
  <c r="CU22" i="75"/>
  <c r="CW22" i="75" s="1"/>
  <c r="CU23" i="75"/>
  <c r="CW23" i="75" s="1"/>
  <c r="CU24" i="75"/>
  <c r="CW24" i="75" s="1"/>
  <c r="CU25" i="75"/>
  <c r="CW25" i="75" s="1"/>
  <c r="CU26" i="75"/>
  <c r="CW26" i="75" s="1"/>
  <c r="CU27" i="75"/>
  <c r="CW27" i="75" s="1"/>
  <c r="CU28" i="75"/>
  <c r="CW28" i="75" s="1"/>
  <c r="CU29" i="75"/>
  <c r="CW29" i="75" s="1"/>
  <c r="CU30" i="75"/>
  <c r="CW30" i="75" s="1"/>
  <c r="CU31" i="75"/>
  <c r="CW31" i="75" s="1"/>
  <c r="CU32" i="75"/>
  <c r="CW32" i="75" s="1"/>
  <c r="CU33" i="75"/>
  <c r="CW33" i="75" s="1"/>
  <c r="CU34" i="75"/>
  <c r="CW34" i="75" s="1"/>
  <c r="CU35" i="75"/>
  <c r="CW35" i="75" s="1"/>
  <c r="CT3" i="75"/>
  <c r="CT4" i="75"/>
  <c r="CT5" i="75"/>
  <c r="CT6" i="75"/>
  <c r="CT7" i="75"/>
  <c r="CT8" i="75"/>
  <c r="CT9" i="75"/>
  <c r="CT10" i="75"/>
  <c r="CT11" i="75"/>
  <c r="CT12" i="75"/>
  <c r="CT13" i="75"/>
  <c r="CT14" i="75"/>
  <c r="CT15" i="75"/>
  <c r="CT16" i="75"/>
  <c r="CT17" i="75"/>
  <c r="CT18" i="75"/>
  <c r="CT19" i="75"/>
  <c r="CT20" i="75"/>
  <c r="CT21" i="75"/>
  <c r="CT22" i="75"/>
  <c r="CT23" i="75"/>
  <c r="CT24" i="75"/>
  <c r="CT25" i="75"/>
  <c r="CT26" i="75"/>
  <c r="CT27" i="75"/>
  <c r="CT28" i="75"/>
  <c r="CT29" i="75"/>
  <c r="CT30" i="75"/>
  <c r="CT31" i="75"/>
  <c r="CT32" i="75"/>
  <c r="CT33" i="75"/>
  <c r="CT34" i="75"/>
  <c r="CT35" i="75"/>
  <c r="CS3" i="75"/>
  <c r="CS4" i="75"/>
  <c r="CS5" i="75"/>
  <c r="CS6" i="75"/>
  <c r="CS7" i="75"/>
  <c r="CS8" i="75"/>
  <c r="CS9" i="75"/>
  <c r="CS10" i="75"/>
  <c r="CS11" i="75"/>
  <c r="CS12" i="75"/>
  <c r="CS13" i="75"/>
  <c r="CS14" i="75"/>
  <c r="CS15" i="75"/>
  <c r="CS16" i="75"/>
  <c r="CS17" i="75"/>
  <c r="CS18" i="75"/>
  <c r="CS19" i="75"/>
  <c r="CS20" i="75"/>
  <c r="CS21" i="75"/>
  <c r="CS22" i="75"/>
  <c r="CS23" i="75"/>
  <c r="CS24" i="75"/>
  <c r="CS25" i="75"/>
  <c r="CS26" i="75"/>
  <c r="CS27" i="75"/>
  <c r="CS28" i="75"/>
  <c r="CS29" i="75"/>
  <c r="CS30" i="75"/>
  <c r="CS31" i="75"/>
  <c r="CS32" i="75"/>
  <c r="CS33" i="75"/>
  <c r="CS34" i="75"/>
  <c r="CS35" i="75"/>
  <c r="CW3" i="75" l="1"/>
  <c r="CR3" i="75"/>
  <c r="CR4" i="75"/>
  <c r="CR5" i="75"/>
  <c r="CR6" i="75"/>
  <c r="CR7" i="75"/>
  <c r="CR8" i="75"/>
  <c r="CR9" i="75"/>
  <c r="CR10" i="75"/>
  <c r="CR11" i="75"/>
  <c r="CR12" i="75"/>
  <c r="CR13" i="75"/>
  <c r="CR14" i="75"/>
  <c r="CR15" i="75"/>
  <c r="CR16" i="75"/>
  <c r="CR17" i="75"/>
  <c r="CR18" i="75"/>
  <c r="CR19" i="75"/>
  <c r="CR20" i="75"/>
  <c r="CR21" i="75"/>
  <c r="CR22" i="75"/>
  <c r="CR23" i="75"/>
  <c r="CR24" i="75"/>
  <c r="CR25" i="75"/>
  <c r="CR26" i="75"/>
  <c r="CR27" i="75"/>
  <c r="CR28" i="75"/>
  <c r="CR29" i="75"/>
  <c r="CR30" i="75"/>
  <c r="CR31" i="75"/>
  <c r="CR32" i="75"/>
  <c r="CR33" i="75"/>
  <c r="CR34" i="75"/>
  <c r="CR35" i="75"/>
  <c r="DG32" i="75" l="1"/>
  <c r="DD32" i="75"/>
  <c r="DG28" i="75"/>
  <c r="DD28" i="75"/>
  <c r="DD35" i="75"/>
  <c r="DG35" i="75"/>
  <c r="DD31" i="75"/>
  <c r="DG31" i="75"/>
  <c r="DD27" i="75"/>
  <c r="DG27" i="75"/>
  <c r="DD23" i="75"/>
  <c r="DG23" i="75"/>
  <c r="DD19" i="75"/>
  <c r="DG19" i="75"/>
  <c r="DD15" i="75"/>
  <c r="DG15" i="75"/>
  <c r="DD11" i="75"/>
  <c r="DG11" i="75"/>
  <c r="DD7" i="75"/>
  <c r="DG7" i="75"/>
  <c r="DD3" i="75"/>
  <c r="DG3" i="75"/>
  <c r="DD34" i="75"/>
  <c r="DG34" i="75"/>
  <c r="DD30" i="75"/>
  <c r="DG30" i="75"/>
  <c r="DD26" i="75"/>
  <c r="DG26" i="75"/>
  <c r="DD22" i="75"/>
  <c r="DG22" i="75"/>
  <c r="DD18" i="75"/>
  <c r="DG18" i="75"/>
  <c r="DD14" i="75"/>
  <c r="DG14" i="75"/>
  <c r="DD10" i="75"/>
  <c r="DG10" i="75"/>
  <c r="DD6" i="75"/>
  <c r="DG6" i="75"/>
  <c r="DG33" i="75"/>
  <c r="DD33" i="75"/>
  <c r="DG29" i="75"/>
  <c r="DD29" i="75"/>
  <c r="DG25" i="75"/>
  <c r="DD25" i="75"/>
  <c r="DG21" i="75"/>
  <c r="DD21" i="75"/>
  <c r="DG17" i="75"/>
  <c r="DD17" i="75"/>
  <c r="DG13" i="75"/>
  <c r="DD13" i="75"/>
  <c r="DG9" i="75"/>
  <c r="DD9" i="75"/>
  <c r="DG5" i="75"/>
  <c r="DD5" i="75"/>
  <c r="DG24" i="75"/>
  <c r="DD24" i="75"/>
  <c r="DG20" i="75"/>
  <c r="DD20" i="75"/>
  <c r="DG16" i="75"/>
  <c r="DD16" i="75"/>
  <c r="DG12" i="75"/>
  <c r="DD12" i="75"/>
  <c r="DG8" i="75"/>
  <c r="DD8" i="75"/>
  <c r="DG4" i="75"/>
  <c r="DD4" i="75"/>
  <c r="CQ3" i="75"/>
  <c r="CQ4" i="75"/>
  <c r="CQ5" i="75"/>
  <c r="CQ6" i="75"/>
  <c r="CQ7" i="75"/>
  <c r="CQ8" i="75"/>
  <c r="CQ9" i="75"/>
  <c r="CQ10" i="75"/>
  <c r="CQ11" i="75"/>
  <c r="CQ12" i="75"/>
  <c r="CQ13" i="75"/>
  <c r="CQ14" i="75"/>
  <c r="CQ15" i="75"/>
  <c r="CQ16" i="75"/>
  <c r="CQ17" i="75"/>
  <c r="CQ18" i="75"/>
  <c r="CQ19" i="75"/>
  <c r="CQ20" i="75"/>
  <c r="CQ21" i="75"/>
  <c r="CQ22" i="75"/>
  <c r="CQ23" i="75"/>
  <c r="CQ24" i="75"/>
  <c r="CQ25" i="75"/>
  <c r="CQ26" i="75"/>
  <c r="CQ27" i="75"/>
  <c r="CQ28" i="75"/>
  <c r="CQ29" i="75"/>
  <c r="CQ30" i="75"/>
  <c r="CQ31" i="75"/>
  <c r="CQ32" i="75"/>
  <c r="CQ33" i="75"/>
  <c r="CQ34" i="75"/>
  <c r="CQ35" i="75"/>
  <c r="CP3" i="75"/>
  <c r="CP4" i="75"/>
  <c r="CP5" i="75"/>
  <c r="CP6" i="75"/>
  <c r="CP7" i="75"/>
  <c r="CP8" i="75"/>
  <c r="CP9" i="75"/>
  <c r="CP10" i="75"/>
  <c r="CP11" i="75"/>
  <c r="CP12" i="75"/>
  <c r="CP13" i="75"/>
  <c r="CP14" i="75"/>
  <c r="CP15" i="75"/>
  <c r="CP16" i="75"/>
  <c r="CP17" i="75"/>
  <c r="CP18" i="75"/>
  <c r="CP19" i="75"/>
  <c r="CP20" i="75"/>
  <c r="CP21" i="75"/>
  <c r="CP22" i="75"/>
  <c r="CP23" i="75"/>
  <c r="CP24" i="75"/>
  <c r="CP25" i="75"/>
  <c r="CP26" i="75"/>
  <c r="CP27" i="75"/>
  <c r="CP28" i="75"/>
  <c r="CP29" i="75"/>
  <c r="CP30" i="75"/>
  <c r="CP31" i="75"/>
  <c r="CP32" i="75"/>
  <c r="CP33" i="75"/>
  <c r="CP34" i="75"/>
  <c r="CP35" i="75"/>
  <c r="CO3" i="75"/>
  <c r="CO4" i="75"/>
  <c r="CO5" i="75"/>
  <c r="CO6" i="75"/>
  <c r="CO7" i="75"/>
  <c r="CO8" i="75"/>
  <c r="CO9" i="75"/>
  <c r="CO10" i="75"/>
  <c r="CO11" i="75"/>
  <c r="CO12" i="75"/>
  <c r="CO13" i="75"/>
  <c r="CO14" i="75"/>
  <c r="CO15" i="75"/>
  <c r="CO16" i="75"/>
  <c r="CO17" i="75"/>
  <c r="CO18" i="75"/>
  <c r="CO19" i="75"/>
  <c r="CO20" i="75"/>
  <c r="CO21" i="75"/>
  <c r="CO22" i="75"/>
  <c r="CO23" i="75"/>
  <c r="CO24" i="75"/>
  <c r="CO25" i="75"/>
  <c r="CO26" i="75"/>
  <c r="CO27" i="75"/>
  <c r="CO28" i="75"/>
  <c r="CO29" i="75"/>
  <c r="CO30" i="75"/>
  <c r="CO31" i="75"/>
  <c r="CO32" i="75"/>
  <c r="CO33" i="75"/>
  <c r="CO34" i="75"/>
  <c r="CO35" i="75"/>
  <c r="CN3" i="75"/>
  <c r="CN4" i="75"/>
  <c r="CN5" i="75"/>
  <c r="CN6" i="75"/>
  <c r="CN7" i="75"/>
  <c r="CN8" i="75"/>
  <c r="CN9" i="75"/>
  <c r="CN10" i="75"/>
  <c r="CN11" i="75"/>
  <c r="CN12" i="75"/>
  <c r="CN13" i="75"/>
  <c r="CN14" i="75"/>
  <c r="CN15" i="75"/>
  <c r="CN16" i="75"/>
  <c r="CN17" i="75"/>
  <c r="CN18" i="75"/>
  <c r="CN19" i="75"/>
  <c r="CN20" i="75"/>
  <c r="CN21" i="75"/>
  <c r="CN22" i="75"/>
  <c r="CN23" i="75"/>
  <c r="CN24" i="75"/>
  <c r="CN25" i="75"/>
  <c r="CN26" i="75"/>
  <c r="CN27" i="75"/>
  <c r="CN28" i="75"/>
  <c r="CN29" i="75"/>
  <c r="CN30" i="75"/>
  <c r="CN31" i="75"/>
  <c r="CN32" i="75"/>
  <c r="CN33" i="75"/>
  <c r="CN34" i="75"/>
  <c r="CN35" i="75"/>
  <c r="X2" i="79"/>
  <c r="Y2" i="79"/>
  <c r="Z2" i="79"/>
  <c r="AB2" i="79"/>
  <c r="AC2" i="79"/>
  <c r="AD2" i="79"/>
  <c r="X3" i="79"/>
  <c r="Y3" i="79"/>
  <c r="Z3" i="79"/>
  <c r="AB3" i="79"/>
  <c r="AC3" i="79"/>
  <c r="AD3" i="79"/>
  <c r="X2" i="80"/>
  <c r="Y2" i="80"/>
  <c r="Z2" i="80"/>
  <c r="AB2" i="80"/>
  <c r="AC2" i="80"/>
  <c r="AD2" i="80"/>
  <c r="X3" i="80"/>
  <c r="Y3" i="80"/>
  <c r="Z3" i="80"/>
  <c r="AB3" i="80"/>
  <c r="AC3" i="80"/>
  <c r="AD3" i="80"/>
  <c r="X2" i="78"/>
  <c r="Y2" i="78"/>
  <c r="Z2" i="78"/>
  <c r="AB2" i="78"/>
  <c r="AC2" i="78"/>
  <c r="AD2" i="78"/>
  <c r="X3" i="78"/>
  <c r="Y3" i="78"/>
  <c r="Z3" i="78"/>
  <c r="Z3" i="85" s="1"/>
  <c r="AB3" i="78"/>
  <c r="AB3" i="85" s="1"/>
  <c r="AC3" i="78"/>
  <c r="AD3" i="78"/>
  <c r="U2" i="79"/>
  <c r="V2" i="79"/>
  <c r="W2" i="79"/>
  <c r="U3" i="79"/>
  <c r="V3" i="79"/>
  <c r="W3" i="79"/>
  <c r="Q3" i="79"/>
  <c r="R3" i="79"/>
  <c r="S3" i="79"/>
  <c r="T3" i="79"/>
  <c r="Q2" i="79"/>
  <c r="R2" i="79"/>
  <c r="S2" i="79"/>
  <c r="T2" i="79"/>
  <c r="DF33" i="75" l="1"/>
  <c r="DH33" i="75" s="1"/>
  <c r="DC33" i="75"/>
  <c r="DE33" i="75" s="1"/>
  <c r="DF25" i="75"/>
  <c r="DH25" i="75" s="1"/>
  <c r="DC25" i="75"/>
  <c r="DE25" i="75" s="1"/>
  <c r="DF13" i="75"/>
  <c r="DC13" i="75"/>
  <c r="DE13" i="75" s="1"/>
  <c r="DC32" i="75"/>
  <c r="DF32" i="75"/>
  <c r="DH32" i="75" s="1"/>
  <c r="DC28" i="75"/>
  <c r="DE28" i="75" s="1"/>
  <c r="DF28" i="75"/>
  <c r="DH28" i="75" s="1"/>
  <c r="DC24" i="75"/>
  <c r="DE24" i="75" s="1"/>
  <c r="DF24" i="75"/>
  <c r="DH24" i="75" s="1"/>
  <c r="DC20" i="75"/>
  <c r="DF20" i="75"/>
  <c r="DH20" i="75" s="1"/>
  <c r="DC16" i="75"/>
  <c r="DF16" i="75"/>
  <c r="DH16" i="75" s="1"/>
  <c r="DC12" i="75"/>
  <c r="DE12" i="75" s="1"/>
  <c r="DF12" i="75"/>
  <c r="DH12" i="75" s="1"/>
  <c r="DC8" i="75"/>
  <c r="DE8" i="75" s="1"/>
  <c r="DF8" i="75"/>
  <c r="DH8" i="75" s="1"/>
  <c r="DC4" i="75"/>
  <c r="DF4" i="75"/>
  <c r="DF29" i="75"/>
  <c r="DC29" i="75"/>
  <c r="DE29" i="75" s="1"/>
  <c r="DF21" i="75"/>
  <c r="DH21" i="75" s="1"/>
  <c r="DC21" i="75"/>
  <c r="DE21" i="75" s="1"/>
  <c r="DF17" i="75"/>
  <c r="DH17" i="75" s="1"/>
  <c r="DC17" i="75"/>
  <c r="DE17" i="75" s="1"/>
  <c r="DF35" i="75"/>
  <c r="DH35" i="75" s="1"/>
  <c r="DC35" i="75"/>
  <c r="DE35" i="75" s="1"/>
  <c r="DC31" i="75"/>
  <c r="DF31" i="75"/>
  <c r="DH31" i="75" s="1"/>
  <c r="DF27" i="75"/>
  <c r="DC27" i="75"/>
  <c r="DE27" i="75" s="1"/>
  <c r="DC23" i="75"/>
  <c r="DE23" i="75" s="1"/>
  <c r="DF23" i="75"/>
  <c r="DH23" i="75" s="1"/>
  <c r="DF19" i="75"/>
  <c r="DH19" i="75" s="1"/>
  <c r="DC19" i="75"/>
  <c r="DE19" i="75" s="1"/>
  <c r="DF15" i="75"/>
  <c r="DC15" i="75"/>
  <c r="DE15" i="75" s="1"/>
  <c r="DF11" i="75"/>
  <c r="DH11" i="75" s="1"/>
  <c r="DC11" i="75"/>
  <c r="DC7" i="75"/>
  <c r="DE7" i="75" s="1"/>
  <c r="DF7" i="75"/>
  <c r="DH7" i="75" s="1"/>
  <c r="DF3" i="75"/>
  <c r="DC3" i="75"/>
  <c r="DF9" i="75"/>
  <c r="DH9" i="75" s="1"/>
  <c r="DC9" i="75"/>
  <c r="DE9" i="75" s="1"/>
  <c r="DF5" i="75"/>
  <c r="DH5" i="75" s="1"/>
  <c r="DC5" i="75"/>
  <c r="DE5" i="75" s="1"/>
  <c r="DC34" i="75"/>
  <c r="DF34" i="75"/>
  <c r="DH34" i="75" s="1"/>
  <c r="DF30" i="75"/>
  <c r="DH30" i="75" s="1"/>
  <c r="DC30" i="75"/>
  <c r="DE30" i="75" s="1"/>
  <c r="DC26" i="75"/>
  <c r="DF26" i="75"/>
  <c r="DH26" i="75" s="1"/>
  <c r="DF22" i="75"/>
  <c r="DH22" i="75" s="1"/>
  <c r="DC22" i="75"/>
  <c r="DE22" i="75" s="1"/>
  <c r="DC18" i="75"/>
  <c r="DF18" i="75"/>
  <c r="DH18" i="75" s="1"/>
  <c r="DF14" i="75"/>
  <c r="DH14" i="75" s="1"/>
  <c r="DC14" i="75"/>
  <c r="DE14" i="75" s="1"/>
  <c r="DC10" i="75"/>
  <c r="DF10" i="75"/>
  <c r="DH10" i="75" s="1"/>
  <c r="DF6" i="75"/>
  <c r="DC6" i="75"/>
  <c r="DE6" i="75" s="1"/>
  <c r="DE20" i="75"/>
  <c r="DE4" i="75"/>
  <c r="DH4" i="75"/>
  <c r="DH27" i="75"/>
  <c r="DE11" i="75"/>
  <c r="DE34" i="75"/>
  <c r="DE26" i="75"/>
  <c r="DE18" i="75"/>
  <c r="DE10" i="75"/>
  <c r="DH6" i="75"/>
  <c r="DE32" i="75"/>
  <c r="DE16" i="75"/>
  <c r="DE31" i="75"/>
  <c r="DH15" i="75"/>
  <c r="DH29" i="75"/>
  <c r="DH13" i="75"/>
  <c r="AD3" i="85"/>
  <c r="AD3" i="86"/>
  <c r="AD3" i="87" s="1"/>
  <c r="AD2" i="85"/>
  <c r="AD2" i="86"/>
  <c r="AC3" i="85"/>
  <c r="AC3" i="86"/>
  <c r="AC3" i="87" s="1"/>
  <c r="AC2" i="86"/>
  <c r="AC2" i="85"/>
  <c r="Z2" i="85"/>
  <c r="Z2" i="86"/>
  <c r="Y3" i="85"/>
  <c r="Y3" i="86"/>
  <c r="Y3" i="87" s="1"/>
  <c r="Y2" i="85"/>
  <c r="Y2" i="86"/>
  <c r="X3" i="86"/>
  <c r="X3" i="87" s="1"/>
  <c r="X3" i="85"/>
  <c r="X2" i="86"/>
  <c r="X2" i="85"/>
  <c r="AB2" i="85"/>
  <c r="AB2" i="86"/>
  <c r="CI3" i="75"/>
  <c r="CI4" i="75"/>
  <c r="CI5" i="75"/>
  <c r="CI6" i="75"/>
  <c r="CI7" i="75"/>
  <c r="CI8" i="75"/>
  <c r="CI9" i="75"/>
  <c r="CI10" i="75"/>
  <c r="CI11" i="75"/>
  <c r="CI12" i="75"/>
  <c r="CI13" i="75"/>
  <c r="CI14" i="75"/>
  <c r="CI15" i="75"/>
  <c r="CI16" i="75"/>
  <c r="CI17" i="75"/>
  <c r="CI18" i="75"/>
  <c r="CI19" i="75"/>
  <c r="CI20" i="75"/>
  <c r="CI21" i="75"/>
  <c r="CI22" i="75"/>
  <c r="CI23" i="75"/>
  <c r="CI24" i="75"/>
  <c r="CI25" i="75"/>
  <c r="CI26" i="75"/>
  <c r="CI27" i="75"/>
  <c r="CI28" i="75"/>
  <c r="CI29" i="75"/>
  <c r="CI30" i="75"/>
  <c r="CI31" i="75"/>
  <c r="CI32" i="75"/>
  <c r="CI33" i="75"/>
  <c r="CI34" i="75"/>
  <c r="CI35" i="75"/>
  <c r="CJ3" i="75"/>
  <c r="CK3" i="75" s="1"/>
  <c r="CJ4" i="75"/>
  <c r="CK4" i="75" s="1"/>
  <c r="CJ5" i="75"/>
  <c r="CK5" i="75" s="1"/>
  <c r="CJ6" i="75"/>
  <c r="CK6" i="75" s="1"/>
  <c r="CJ7" i="75"/>
  <c r="CK7" i="75" s="1"/>
  <c r="CJ8" i="75"/>
  <c r="CK8" i="75" s="1"/>
  <c r="CJ9" i="75"/>
  <c r="CK9" i="75" s="1"/>
  <c r="CJ10" i="75"/>
  <c r="CK10" i="75" s="1"/>
  <c r="CJ11" i="75"/>
  <c r="CK11" i="75" s="1"/>
  <c r="CJ12" i="75"/>
  <c r="CK12" i="75" s="1"/>
  <c r="CJ13" i="75"/>
  <c r="CK13" i="75" s="1"/>
  <c r="CJ14" i="75"/>
  <c r="CK14" i="75" s="1"/>
  <c r="CJ15" i="75"/>
  <c r="CK15" i="75" s="1"/>
  <c r="CJ16" i="75"/>
  <c r="CK16" i="75" s="1"/>
  <c r="CJ17" i="75"/>
  <c r="CK17" i="75" s="1"/>
  <c r="CJ18" i="75"/>
  <c r="CK18" i="75" s="1"/>
  <c r="CJ19" i="75"/>
  <c r="CK19" i="75" s="1"/>
  <c r="CJ20" i="75"/>
  <c r="CK20" i="75" s="1"/>
  <c r="CJ21" i="75"/>
  <c r="CK21" i="75" s="1"/>
  <c r="CJ22" i="75"/>
  <c r="CK22" i="75" s="1"/>
  <c r="CJ23" i="75"/>
  <c r="CK23" i="75" s="1"/>
  <c r="CJ24" i="75"/>
  <c r="CK24" i="75" s="1"/>
  <c r="CJ25" i="75"/>
  <c r="CK25" i="75" s="1"/>
  <c r="CJ26" i="75"/>
  <c r="CK26" i="75" s="1"/>
  <c r="CJ27" i="75"/>
  <c r="CK27" i="75" s="1"/>
  <c r="CJ28" i="75"/>
  <c r="CK28" i="75" s="1"/>
  <c r="CJ29" i="75"/>
  <c r="CK29" i="75" s="1"/>
  <c r="CJ30" i="75"/>
  <c r="CK30" i="75" s="1"/>
  <c r="CJ31" i="75"/>
  <c r="CK31" i="75" s="1"/>
  <c r="CJ32" i="75"/>
  <c r="CK32" i="75" s="1"/>
  <c r="CJ33" i="75"/>
  <c r="CK33" i="75" s="1"/>
  <c r="CJ34" i="75"/>
  <c r="CK34" i="75" s="1"/>
  <c r="CJ35" i="75"/>
  <c r="CK35" i="75" s="1"/>
  <c r="CF3" i="75"/>
  <c r="CG3" i="75" s="1"/>
  <c r="CF4" i="75"/>
  <c r="CG4" i="75" s="1"/>
  <c r="CF5" i="75"/>
  <c r="CG5" i="75" s="1"/>
  <c r="CF6" i="75"/>
  <c r="CG6" i="75" s="1"/>
  <c r="CF7" i="75"/>
  <c r="CG7" i="75" s="1"/>
  <c r="CF8" i="75"/>
  <c r="CG8" i="75" s="1"/>
  <c r="CF9" i="75"/>
  <c r="CG9" i="75" s="1"/>
  <c r="CF10" i="75"/>
  <c r="CG10" i="75" s="1"/>
  <c r="CF11" i="75"/>
  <c r="CG11" i="75" s="1"/>
  <c r="CF12" i="75"/>
  <c r="CG12" i="75" s="1"/>
  <c r="CF13" i="75"/>
  <c r="CG13" i="75" s="1"/>
  <c r="CF14" i="75"/>
  <c r="CG14" i="75" s="1"/>
  <c r="CF15" i="75"/>
  <c r="CG15" i="75" s="1"/>
  <c r="CF16" i="75"/>
  <c r="CG16" i="75" s="1"/>
  <c r="CF17" i="75"/>
  <c r="CG17" i="75" s="1"/>
  <c r="CF18" i="75"/>
  <c r="CG18" i="75" s="1"/>
  <c r="CF19" i="75"/>
  <c r="CG19" i="75" s="1"/>
  <c r="CF20" i="75"/>
  <c r="CG20" i="75" s="1"/>
  <c r="CF21" i="75"/>
  <c r="CG21" i="75" s="1"/>
  <c r="CF22" i="75"/>
  <c r="CG22" i="75" s="1"/>
  <c r="CF23" i="75"/>
  <c r="CG23" i="75" s="1"/>
  <c r="CF24" i="75"/>
  <c r="CG24" i="75" s="1"/>
  <c r="CF25" i="75"/>
  <c r="CG25" i="75" s="1"/>
  <c r="CF26" i="75"/>
  <c r="CG26" i="75" s="1"/>
  <c r="CF27" i="75"/>
  <c r="CG27" i="75" s="1"/>
  <c r="CF28" i="75"/>
  <c r="CG28" i="75" s="1"/>
  <c r="CF29" i="75"/>
  <c r="CG29" i="75" s="1"/>
  <c r="CF30" i="75"/>
  <c r="CG30" i="75" s="1"/>
  <c r="CF31" i="75"/>
  <c r="CG31" i="75" s="1"/>
  <c r="CF32" i="75"/>
  <c r="CG32" i="75" s="1"/>
  <c r="CF33" i="75"/>
  <c r="CG33" i="75" s="1"/>
  <c r="CF34" i="75"/>
  <c r="CG34" i="75" s="1"/>
  <c r="CF35" i="75"/>
  <c r="CG35" i="75" s="1"/>
  <c r="CE3" i="75"/>
  <c r="CE4" i="75"/>
  <c r="CE5" i="75"/>
  <c r="CE6" i="75"/>
  <c r="CE7" i="75"/>
  <c r="CE8" i="75"/>
  <c r="CE9" i="75"/>
  <c r="CE10" i="75"/>
  <c r="CE11" i="75"/>
  <c r="CE12" i="75"/>
  <c r="CE13" i="75"/>
  <c r="CE14" i="75"/>
  <c r="CE15" i="75"/>
  <c r="CE16" i="75"/>
  <c r="CE17" i="75"/>
  <c r="CE18" i="75"/>
  <c r="CE19" i="75"/>
  <c r="CE20" i="75"/>
  <c r="CE21" i="75"/>
  <c r="CE22" i="75"/>
  <c r="CE23" i="75"/>
  <c r="CE24" i="75"/>
  <c r="CE25" i="75"/>
  <c r="CE26" i="75"/>
  <c r="CE27" i="75"/>
  <c r="CE28" i="75"/>
  <c r="CE29" i="75"/>
  <c r="CE30" i="75"/>
  <c r="CE31" i="75"/>
  <c r="CE32" i="75"/>
  <c r="CE33" i="75"/>
  <c r="CE34" i="75"/>
  <c r="CE35" i="75"/>
  <c r="DI4" i="75" l="1"/>
  <c r="DI16" i="75"/>
  <c r="DI32" i="75"/>
  <c r="DI10" i="75"/>
  <c r="DI18" i="75"/>
  <c r="DI26" i="75"/>
  <c r="DI34" i="75"/>
  <c r="DI31" i="75"/>
  <c r="DI27" i="75"/>
  <c r="DI8" i="75"/>
  <c r="DI24" i="75"/>
  <c r="DI15" i="75"/>
  <c r="DE3" i="75"/>
  <c r="DI11" i="75"/>
  <c r="DI5" i="75"/>
  <c r="DI13" i="75"/>
  <c r="DI21" i="75"/>
  <c r="DI29" i="75"/>
  <c r="DH3" i="75"/>
  <c r="DI6" i="75"/>
  <c r="DI14" i="75"/>
  <c r="DI22" i="75"/>
  <c r="DI30" i="75"/>
  <c r="DI7" i="75"/>
  <c r="DI35" i="75"/>
  <c r="DI12" i="75"/>
  <c r="DI28" i="75"/>
  <c r="DI9" i="75"/>
  <c r="DI17" i="75"/>
  <c r="DI25" i="75"/>
  <c r="DI33" i="75"/>
  <c r="DI23" i="75"/>
  <c r="DI19" i="75"/>
  <c r="DI20" i="75"/>
  <c r="CL32" i="75"/>
  <c r="CL24" i="75"/>
  <c r="CH27" i="75"/>
  <c r="CH11" i="75"/>
  <c r="CH21" i="75"/>
  <c r="CH5" i="75"/>
  <c r="CH29" i="75"/>
  <c r="CH13" i="75"/>
  <c r="CL16" i="75"/>
  <c r="CL8" i="75"/>
  <c r="CH24" i="75"/>
  <c r="CH12" i="75"/>
  <c r="CH8" i="75"/>
  <c r="CH34" i="75"/>
  <c r="CH30" i="75"/>
  <c r="CH26" i="75"/>
  <c r="CH22" i="75"/>
  <c r="CH18" i="75"/>
  <c r="CH14" i="75"/>
  <c r="CH10" i="75"/>
  <c r="CH6" i="75"/>
  <c r="CH4" i="75"/>
  <c r="CL33" i="75"/>
  <c r="CL29" i="75"/>
  <c r="CL25" i="75"/>
  <c r="CL21" i="75"/>
  <c r="CL17" i="75"/>
  <c r="CL13" i="75"/>
  <c r="CL9" i="75"/>
  <c r="CL5" i="75"/>
  <c r="CH28" i="75"/>
  <c r="CH16" i="75"/>
  <c r="CH31" i="75"/>
  <c r="CH19" i="75"/>
  <c r="CH15" i="75"/>
  <c r="CH7" i="75"/>
  <c r="CH33" i="75"/>
  <c r="CH25" i="75"/>
  <c r="CH17" i="75"/>
  <c r="CH9" i="75"/>
  <c r="CL28" i="75"/>
  <c r="CL20" i="75"/>
  <c r="CL12" i="75"/>
  <c r="CL4" i="75"/>
  <c r="CH32" i="75"/>
  <c r="CH20" i="75"/>
  <c r="CH35" i="75"/>
  <c r="CH23" i="75"/>
  <c r="CH3" i="75"/>
  <c r="CL35" i="75"/>
  <c r="CL31" i="75"/>
  <c r="CL27" i="75"/>
  <c r="CL23" i="75"/>
  <c r="CL19" i="75"/>
  <c r="CL15" i="75"/>
  <c r="CL11" i="75"/>
  <c r="CL7" i="75"/>
  <c r="CL3" i="75"/>
  <c r="CL34" i="75"/>
  <c r="CL30" i="75"/>
  <c r="CL26" i="75"/>
  <c r="CL22" i="75"/>
  <c r="CL18" i="75"/>
  <c r="CL14" i="75"/>
  <c r="CL10" i="75"/>
  <c r="CL6" i="75"/>
  <c r="DI3" i="75" l="1"/>
  <c r="CB3" i="75" l="1"/>
  <c r="CC3" i="75" s="1"/>
  <c r="CB4" i="75"/>
  <c r="CC4" i="75" s="1"/>
  <c r="CB5" i="75"/>
  <c r="CC5" i="75" s="1"/>
  <c r="CB6" i="75"/>
  <c r="CC6" i="75" s="1"/>
  <c r="CB7" i="75"/>
  <c r="CC7" i="75" s="1"/>
  <c r="CB8" i="75"/>
  <c r="CC8" i="75" s="1"/>
  <c r="CB9" i="75"/>
  <c r="CC9" i="75" s="1"/>
  <c r="CB10" i="75"/>
  <c r="CC10" i="75" s="1"/>
  <c r="CB11" i="75"/>
  <c r="CC11" i="75" s="1"/>
  <c r="CB12" i="75"/>
  <c r="CC12" i="75" s="1"/>
  <c r="CB13" i="75"/>
  <c r="CC13" i="75" s="1"/>
  <c r="CB14" i="75"/>
  <c r="CC14" i="75" s="1"/>
  <c r="CB15" i="75"/>
  <c r="CC15" i="75" s="1"/>
  <c r="CB16" i="75"/>
  <c r="CC16" i="75" s="1"/>
  <c r="CB17" i="75"/>
  <c r="CC17" i="75" s="1"/>
  <c r="CB18" i="75"/>
  <c r="CC18" i="75" s="1"/>
  <c r="CB19" i="75"/>
  <c r="CC19" i="75" s="1"/>
  <c r="CB20" i="75"/>
  <c r="CC20" i="75" s="1"/>
  <c r="CB21" i="75"/>
  <c r="CC21" i="75" s="1"/>
  <c r="CB22" i="75"/>
  <c r="CC22" i="75" s="1"/>
  <c r="CB23" i="75"/>
  <c r="CC23" i="75" s="1"/>
  <c r="CB24" i="75"/>
  <c r="CC24" i="75" s="1"/>
  <c r="CB25" i="75"/>
  <c r="CC25" i="75" s="1"/>
  <c r="CB26" i="75"/>
  <c r="CC26" i="75" s="1"/>
  <c r="CB27" i="75"/>
  <c r="CC27" i="75" s="1"/>
  <c r="CB28" i="75"/>
  <c r="CC28" i="75" s="1"/>
  <c r="CB29" i="75"/>
  <c r="CC29" i="75" s="1"/>
  <c r="CB30" i="75"/>
  <c r="CC30" i="75" s="1"/>
  <c r="CB31" i="75"/>
  <c r="CC31" i="75" s="1"/>
  <c r="CB32" i="75"/>
  <c r="CC32" i="75" s="1"/>
  <c r="CB33" i="75"/>
  <c r="CC33" i="75" s="1"/>
  <c r="CB34" i="75"/>
  <c r="CC34" i="75" s="1"/>
  <c r="CB35" i="75"/>
  <c r="CC35" i="75" s="1"/>
  <c r="CA3" i="75"/>
  <c r="CA4" i="75"/>
  <c r="CA5" i="75"/>
  <c r="CA6" i="75"/>
  <c r="CA7" i="75"/>
  <c r="CA8" i="75"/>
  <c r="CA9" i="75"/>
  <c r="CA10" i="75"/>
  <c r="CA11" i="75"/>
  <c r="CA12" i="75"/>
  <c r="CA13" i="75"/>
  <c r="CA14" i="75"/>
  <c r="CA15" i="75"/>
  <c r="CA16" i="75"/>
  <c r="CA17" i="75"/>
  <c r="CA18" i="75"/>
  <c r="CA19" i="75"/>
  <c r="CA20" i="75"/>
  <c r="CA21" i="75"/>
  <c r="CA22" i="75"/>
  <c r="CA23" i="75"/>
  <c r="CA24" i="75"/>
  <c r="CA25" i="75"/>
  <c r="CA26" i="75"/>
  <c r="CA27" i="75"/>
  <c r="CA28" i="75"/>
  <c r="CA29" i="75"/>
  <c r="CA30" i="75"/>
  <c r="CA31" i="75"/>
  <c r="CA32" i="75"/>
  <c r="CA33" i="75"/>
  <c r="CA34" i="75"/>
  <c r="CA35" i="75"/>
  <c r="BT4" i="75"/>
  <c r="BV4" i="75" s="1"/>
  <c r="BU4" i="75"/>
  <c r="BW4" i="75" s="1"/>
  <c r="BT5" i="75"/>
  <c r="BV5" i="75" s="1"/>
  <c r="BU5" i="75"/>
  <c r="BW5" i="75" s="1"/>
  <c r="BT6" i="75"/>
  <c r="BV6" i="75" s="1"/>
  <c r="BU6" i="75"/>
  <c r="BW6" i="75" s="1"/>
  <c r="BT7" i="75"/>
  <c r="BV7" i="75" s="1"/>
  <c r="BU7" i="75"/>
  <c r="BW7" i="75" s="1"/>
  <c r="BT8" i="75"/>
  <c r="BV8" i="75" s="1"/>
  <c r="BU8" i="75"/>
  <c r="BW8" i="75" s="1"/>
  <c r="BT9" i="75"/>
  <c r="BV9" i="75" s="1"/>
  <c r="BU9" i="75"/>
  <c r="BW9" i="75" s="1"/>
  <c r="BT10" i="75"/>
  <c r="BV10" i="75" s="1"/>
  <c r="BU10" i="75"/>
  <c r="BW10" i="75" s="1"/>
  <c r="BT11" i="75"/>
  <c r="BV11" i="75" s="1"/>
  <c r="BU11" i="75"/>
  <c r="BW11" i="75" s="1"/>
  <c r="BT12" i="75"/>
  <c r="BV12" i="75" s="1"/>
  <c r="BU12" i="75"/>
  <c r="BW12" i="75" s="1"/>
  <c r="BT13" i="75"/>
  <c r="BV13" i="75" s="1"/>
  <c r="BU13" i="75"/>
  <c r="BW13" i="75" s="1"/>
  <c r="BT14" i="75"/>
  <c r="BV14" i="75" s="1"/>
  <c r="BU14" i="75"/>
  <c r="BW14" i="75" s="1"/>
  <c r="BT15" i="75"/>
  <c r="BV15" i="75" s="1"/>
  <c r="BU15" i="75"/>
  <c r="BW15" i="75" s="1"/>
  <c r="BT16" i="75"/>
  <c r="BV16" i="75" s="1"/>
  <c r="BU16" i="75"/>
  <c r="BW16" i="75" s="1"/>
  <c r="BT17" i="75"/>
  <c r="BV17" i="75" s="1"/>
  <c r="BU17" i="75"/>
  <c r="BW17" i="75" s="1"/>
  <c r="BT18" i="75"/>
  <c r="BV18" i="75" s="1"/>
  <c r="BU18" i="75"/>
  <c r="BW18" i="75" s="1"/>
  <c r="BT19" i="75"/>
  <c r="BV19" i="75" s="1"/>
  <c r="BU19" i="75"/>
  <c r="BW19" i="75" s="1"/>
  <c r="BT20" i="75"/>
  <c r="BV20" i="75" s="1"/>
  <c r="BU20" i="75"/>
  <c r="BW20" i="75" s="1"/>
  <c r="BT21" i="75"/>
  <c r="BV21" i="75" s="1"/>
  <c r="BU21" i="75"/>
  <c r="BW21" i="75" s="1"/>
  <c r="BT22" i="75"/>
  <c r="BV22" i="75" s="1"/>
  <c r="BU22" i="75"/>
  <c r="BW22" i="75" s="1"/>
  <c r="BT23" i="75"/>
  <c r="BV23" i="75" s="1"/>
  <c r="BU23" i="75"/>
  <c r="BW23" i="75" s="1"/>
  <c r="BT24" i="75"/>
  <c r="BV24" i="75" s="1"/>
  <c r="BU24" i="75"/>
  <c r="BW24" i="75" s="1"/>
  <c r="BT25" i="75"/>
  <c r="BV25" i="75" s="1"/>
  <c r="BU25" i="75"/>
  <c r="BW25" i="75" s="1"/>
  <c r="BT26" i="75"/>
  <c r="BV26" i="75" s="1"/>
  <c r="BU26" i="75"/>
  <c r="BW26" i="75" s="1"/>
  <c r="BT27" i="75"/>
  <c r="BV27" i="75" s="1"/>
  <c r="BU27" i="75"/>
  <c r="BW27" i="75" s="1"/>
  <c r="BT28" i="75"/>
  <c r="BV28" i="75" s="1"/>
  <c r="BU28" i="75"/>
  <c r="BW28" i="75" s="1"/>
  <c r="BT29" i="75"/>
  <c r="BV29" i="75" s="1"/>
  <c r="BU29" i="75"/>
  <c r="BW29" i="75" s="1"/>
  <c r="BT30" i="75"/>
  <c r="BV30" i="75" s="1"/>
  <c r="BU30" i="75"/>
  <c r="BW30" i="75" s="1"/>
  <c r="BT31" i="75"/>
  <c r="BV31" i="75" s="1"/>
  <c r="BU31" i="75"/>
  <c r="BW31" i="75" s="1"/>
  <c r="BT32" i="75"/>
  <c r="BV32" i="75" s="1"/>
  <c r="BU32" i="75"/>
  <c r="BW32" i="75" s="1"/>
  <c r="BT33" i="75"/>
  <c r="BV33" i="75" s="1"/>
  <c r="BU33" i="75"/>
  <c r="BW33" i="75" s="1"/>
  <c r="BT34" i="75"/>
  <c r="BV34" i="75" s="1"/>
  <c r="BU34" i="75"/>
  <c r="BW34" i="75" s="1"/>
  <c r="BT35" i="75"/>
  <c r="BV35" i="75" s="1"/>
  <c r="BU35" i="75"/>
  <c r="BW35" i="75" s="1"/>
  <c r="BU3" i="75"/>
  <c r="BW3" i="75" s="1"/>
  <c r="BT3" i="75"/>
  <c r="BV3" i="75" s="1"/>
  <c r="BQ4" i="75"/>
  <c r="BR4" i="75"/>
  <c r="BQ5" i="75"/>
  <c r="BR5" i="75"/>
  <c r="BQ6" i="75"/>
  <c r="BR6" i="75"/>
  <c r="BQ7" i="75"/>
  <c r="BR7" i="75"/>
  <c r="BQ8" i="75"/>
  <c r="BR8" i="75"/>
  <c r="BQ9" i="75"/>
  <c r="BR9" i="75"/>
  <c r="BQ10" i="75"/>
  <c r="BR10" i="75"/>
  <c r="BQ11" i="75"/>
  <c r="BR11" i="75"/>
  <c r="BQ12" i="75"/>
  <c r="BR12" i="75"/>
  <c r="BQ13" i="75"/>
  <c r="BR13" i="75"/>
  <c r="BQ14" i="75"/>
  <c r="BR14" i="75"/>
  <c r="BQ15" i="75"/>
  <c r="BR15" i="75"/>
  <c r="BQ16" i="75"/>
  <c r="BR16" i="75"/>
  <c r="BQ17" i="75"/>
  <c r="BR17" i="75"/>
  <c r="BQ18" i="75"/>
  <c r="BR18" i="75"/>
  <c r="BQ19" i="75"/>
  <c r="BR19" i="75"/>
  <c r="BQ20" i="75"/>
  <c r="BR20" i="75"/>
  <c r="BQ21" i="75"/>
  <c r="BR21" i="75"/>
  <c r="BQ22" i="75"/>
  <c r="BR22" i="75"/>
  <c r="BQ23" i="75"/>
  <c r="BR23" i="75"/>
  <c r="BQ24" i="75"/>
  <c r="BR24" i="75"/>
  <c r="BQ25" i="75"/>
  <c r="BR25" i="75"/>
  <c r="BQ26" i="75"/>
  <c r="BR26" i="75"/>
  <c r="BQ27" i="75"/>
  <c r="BR27" i="75"/>
  <c r="BQ28" i="75"/>
  <c r="BR28" i="75"/>
  <c r="BQ29" i="75"/>
  <c r="BR29" i="75"/>
  <c r="BQ30" i="75"/>
  <c r="BR30" i="75"/>
  <c r="BQ31" i="75"/>
  <c r="BR31" i="75"/>
  <c r="BQ32" i="75"/>
  <c r="BR32" i="75"/>
  <c r="BQ33" i="75"/>
  <c r="BR33" i="75"/>
  <c r="BQ34" i="75"/>
  <c r="BR34" i="75"/>
  <c r="BQ35" i="75"/>
  <c r="BR35" i="75"/>
  <c r="BR3" i="75"/>
  <c r="BQ3" i="75"/>
  <c r="BL3" i="75"/>
  <c r="BN3" i="75" s="1"/>
  <c r="BL4" i="75"/>
  <c r="BN4" i="75" s="1"/>
  <c r="BL5" i="75"/>
  <c r="BN5" i="75" s="1"/>
  <c r="BL6" i="75"/>
  <c r="BN6" i="75" s="1"/>
  <c r="BL7" i="75"/>
  <c r="BN7" i="75" s="1"/>
  <c r="BL8" i="75"/>
  <c r="BN8" i="75" s="1"/>
  <c r="BL9" i="75"/>
  <c r="BN9" i="75" s="1"/>
  <c r="BL10" i="75"/>
  <c r="BN10" i="75" s="1"/>
  <c r="BL11" i="75"/>
  <c r="BN11" i="75" s="1"/>
  <c r="BL12" i="75"/>
  <c r="BN12" i="75" s="1"/>
  <c r="BL13" i="75"/>
  <c r="BN13" i="75" s="1"/>
  <c r="BL14" i="75"/>
  <c r="BN14" i="75" s="1"/>
  <c r="BL15" i="75"/>
  <c r="BN15" i="75" s="1"/>
  <c r="BL16" i="75"/>
  <c r="BN16" i="75" s="1"/>
  <c r="BL17" i="75"/>
  <c r="BN17" i="75" s="1"/>
  <c r="BL18" i="75"/>
  <c r="BN18" i="75" s="1"/>
  <c r="BL19" i="75"/>
  <c r="BN19" i="75" s="1"/>
  <c r="BL20" i="75"/>
  <c r="BN20" i="75" s="1"/>
  <c r="BL21" i="75"/>
  <c r="BN21" i="75" s="1"/>
  <c r="BL22" i="75"/>
  <c r="BN22" i="75" s="1"/>
  <c r="BL23" i="75"/>
  <c r="BN23" i="75" s="1"/>
  <c r="BL24" i="75"/>
  <c r="BN24" i="75" s="1"/>
  <c r="BL25" i="75"/>
  <c r="BN25" i="75" s="1"/>
  <c r="BL26" i="75"/>
  <c r="BN26" i="75" s="1"/>
  <c r="BL27" i="75"/>
  <c r="BN27" i="75" s="1"/>
  <c r="BL28" i="75"/>
  <c r="BN28" i="75" s="1"/>
  <c r="BL29" i="75"/>
  <c r="BN29" i="75" s="1"/>
  <c r="BL30" i="75"/>
  <c r="BN30" i="75" s="1"/>
  <c r="BL31" i="75"/>
  <c r="BN31" i="75" s="1"/>
  <c r="BL32" i="75"/>
  <c r="BN32" i="75" s="1"/>
  <c r="BL33" i="75"/>
  <c r="BN33" i="75" s="1"/>
  <c r="BL34" i="75"/>
  <c r="BN34" i="75" s="1"/>
  <c r="BL35" i="75"/>
  <c r="BN35" i="75" s="1"/>
  <c r="BK3" i="75"/>
  <c r="BM3" i="75" s="1"/>
  <c r="BK4" i="75"/>
  <c r="BM4" i="75" s="1"/>
  <c r="BK5" i="75"/>
  <c r="BM5" i="75" s="1"/>
  <c r="BK6" i="75"/>
  <c r="BM6" i="75" s="1"/>
  <c r="BK7" i="75"/>
  <c r="BM7" i="75" s="1"/>
  <c r="BK8" i="75"/>
  <c r="BM8" i="75" s="1"/>
  <c r="BK9" i="75"/>
  <c r="BM9" i="75" s="1"/>
  <c r="BK10" i="75"/>
  <c r="BM10" i="75" s="1"/>
  <c r="BK11" i="75"/>
  <c r="BM11" i="75" s="1"/>
  <c r="BK12" i="75"/>
  <c r="BM12" i="75" s="1"/>
  <c r="BK13" i="75"/>
  <c r="BM13" i="75" s="1"/>
  <c r="BK14" i="75"/>
  <c r="BM14" i="75" s="1"/>
  <c r="BK15" i="75"/>
  <c r="BM15" i="75" s="1"/>
  <c r="BK16" i="75"/>
  <c r="BM16" i="75" s="1"/>
  <c r="BK17" i="75"/>
  <c r="BM17" i="75" s="1"/>
  <c r="BK18" i="75"/>
  <c r="BM18" i="75" s="1"/>
  <c r="BK19" i="75"/>
  <c r="BM19" i="75" s="1"/>
  <c r="BK20" i="75"/>
  <c r="BM20" i="75" s="1"/>
  <c r="BK21" i="75"/>
  <c r="BM21" i="75" s="1"/>
  <c r="BK22" i="75"/>
  <c r="BM22" i="75" s="1"/>
  <c r="BK23" i="75"/>
  <c r="BM23" i="75" s="1"/>
  <c r="BK24" i="75"/>
  <c r="BM24" i="75" s="1"/>
  <c r="BK25" i="75"/>
  <c r="BM25" i="75" s="1"/>
  <c r="BK26" i="75"/>
  <c r="BM26" i="75" s="1"/>
  <c r="BK27" i="75"/>
  <c r="BM27" i="75" s="1"/>
  <c r="BK28" i="75"/>
  <c r="BM28" i="75" s="1"/>
  <c r="BK29" i="75"/>
  <c r="BM29" i="75" s="1"/>
  <c r="BK30" i="75"/>
  <c r="BM30" i="75" s="1"/>
  <c r="BK31" i="75"/>
  <c r="BM31" i="75" s="1"/>
  <c r="BK32" i="75"/>
  <c r="BM32" i="75" s="1"/>
  <c r="BK33" i="75"/>
  <c r="BM33" i="75" s="1"/>
  <c r="BK34" i="75"/>
  <c r="BM34" i="75" s="1"/>
  <c r="BK35" i="75"/>
  <c r="BM35" i="75" s="1"/>
  <c r="BI3" i="75"/>
  <c r="BI4" i="75"/>
  <c r="BI5" i="75"/>
  <c r="BI6" i="75"/>
  <c r="BI7" i="75"/>
  <c r="BI8" i="75"/>
  <c r="BI9" i="75"/>
  <c r="BI10" i="75"/>
  <c r="BI11" i="75"/>
  <c r="BI12" i="75"/>
  <c r="BI13" i="75"/>
  <c r="BI14" i="75"/>
  <c r="BI15" i="75"/>
  <c r="BI16" i="75"/>
  <c r="BI17" i="75"/>
  <c r="BI18" i="75"/>
  <c r="BI19" i="75"/>
  <c r="BI20" i="75"/>
  <c r="BI21" i="75"/>
  <c r="BI22" i="75"/>
  <c r="BI23" i="75"/>
  <c r="BI24" i="75"/>
  <c r="BI25" i="75"/>
  <c r="BI26" i="75"/>
  <c r="BI27" i="75"/>
  <c r="BI28" i="75"/>
  <c r="BI29" i="75"/>
  <c r="BI30" i="75"/>
  <c r="BI31" i="75"/>
  <c r="BI32" i="75"/>
  <c r="BI33" i="75"/>
  <c r="BI34" i="75"/>
  <c r="BI35" i="75"/>
  <c r="BH3" i="75"/>
  <c r="BH4" i="75"/>
  <c r="BH5" i="75"/>
  <c r="BH6" i="75"/>
  <c r="BH7" i="75"/>
  <c r="BH8" i="75"/>
  <c r="BH9" i="75"/>
  <c r="BH10" i="75"/>
  <c r="BH11" i="75"/>
  <c r="BH12" i="75"/>
  <c r="BH13" i="75"/>
  <c r="BH14" i="75"/>
  <c r="BH15" i="75"/>
  <c r="BH16" i="75"/>
  <c r="BH17" i="75"/>
  <c r="BH18" i="75"/>
  <c r="BH19" i="75"/>
  <c r="BH20" i="75"/>
  <c r="BH21" i="75"/>
  <c r="BH22" i="75"/>
  <c r="BH23" i="75"/>
  <c r="BH24" i="75"/>
  <c r="BH25" i="75"/>
  <c r="BH26" i="75"/>
  <c r="BH27" i="75"/>
  <c r="BH28" i="75"/>
  <c r="BH29" i="75"/>
  <c r="BH30" i="75"/>
  <c r="BH31" i="75"/>
  <c r="BH32" i="75"/>
  <c r="BH33" i="75"/>
  <c r="BH34" i="75"/>
  <c r="BH35" i="75"/>
  <c r="CD32" i="75" l="1"/>
  <c r="CD28" i="75"/>
  <c r="CD24" i="75"/>
  <c r="CD20" i="75"/>
  <c r="CD16" i="75"/>
  <c r="CD12" i="75"/>
  <c r="CD8" i="75"/>
  <c r="CD4" i="75"/>
  <c r="CD33" i="75"/>
  <c r="CD29" i="75"/>
  <c r="CD25" i="75"/>
  <c r="CD21" i="75"/>
  <c r="CD17" i="75"/>
  <c r="CD13" i="75"/>
  <c r="CD9" i="75"/>
  <c r="CD5" i="75"/>
  <c r="CD35" i="75"/>
  <c r="CD31" i="75"/>
  <c r="CD27" i="75"/>
  <c r="CD23" i="75"/>
  <c r="CD19" i="75"/>
  <c r="CD15" i="75"/>
  <c r="CD11" i="75"/>
  <c r="CD7" i="75"/>
  <c r="CD3" i="75"/>
  <c r="BS35" i="75"/>
  <c r="BS33" i="75"/>
  <c r="BS31" i="75"/>
  <c r="BS29" i="75"/>
  <c r="BS27" i="75"/>
  <c r="BS25" i="75"/>
  <c r="BS23" i="75"/>
  <c r="BS21" i="75"/>
  <c r="BS19" i="75"/>
  <c r="BS17" i="75"/>
  <c r="BS15" i="75"/>
  <c r="BS13" i="75"/>
  <c r="BS11" i="75"/>
  <c r="BS9" i="75"/>
  <c r="BS7" i="75"/>
  <c r="BS5" i="75"/>
  <c r="CD34" i="75"/>
  <c r="CD30" i="75"/>
  <c r="CD26" i="75"/>
  <c r="CD22" i="75"/>
  <c r="CD18" i="75"/>
  <c r="CD14" i="75"/>
  <c r="CD10" i="75"/>
  <c r="CD6" i="75"/>
  <c r="BS34" i="75"/>
  <c r="BS28" i="75"/>
  <c r="BS22" i="75"/>
  <c r="BS18" i="75"/>
  <c r="BS10" i="75"/>
  <c r="BS6" i="75"/>
  <c r="BO34" i="75"/>
  <c r="BO30" i="75"/>
  <c r="BO26" i="75"/>
  <c r="BO22" i="75"/>
  <c r="BO18" i="75"/>
  <c r="BO14" i="75"/>
  <c r="BO10" i="75"/>
  <c r="BS32" i="75"/>
  <c r="BS30" i="75"/>
  <c r="BS26" i="75"/>
  <c r="BS16" i="75"/>
  <c r="BS14" i="75"/>
  <c r="BS12" i="75"/>
  <c r="BJ35" i="75"/>
  <c r="BJ31" i="75"/>
  <c r="BJ27" i="75"/>
  <c r="BJ23" i="75"/>
  <c r="BJ19" i="75"/>
  <c r="BJ15" i="75"/>
  <c r="BJ11" i="75"/>
  <c r="BJ7" i="75"/>
  <c r="BS24" i="75"/>
  <c r="BS20" i="75"/>
  <c r="BS8" i="75"/>
  <c r="BS4" i="75"/>
  <c r="BX3" i="75"/>
  <c r="BX34" i="75"/>
  <c r="BX30" i="75"/>
  <c r="BX26" i="75"/>
  <c r="BX24" i="75"/>
  <c r="BX20" i="75"/>
  <c r="BX16" i="75"/>
  <c r="BX12" i="75"/>
  <c r="BX8" i="75"/>
  <c r="BX4" i="75"/>
  <c r="BX32" i="75"/>
  <c r="BX28" i="75"/>
  <c r="BX22" i="75"/>
  <c r="BX18" i="75"/>
  <c r="BX14" i="75"/>
  <c r="BX10" i="75"/>
  <c r="BX6" i="75"/>
  <c r="BS3" i="75"/>
  <c r="BX35" i="75"/>
  <c r="BX33" i="75"/>
  <c r="BX31" i="75"/>
  <c r="BX29" i="75"/>
  <c r="BX27" i="75"/>
  <c r="BX25" i="75"/>
  <c r="BX23" i="75"/>
  <c r="BX21" i="75"/>
  <c r="BX19" i="75"/>
  <c r="BX17" i="75"/>
  <c r="BX15" i="75"/>
  <c r="BX13" i="75"/>
  <c r="BX11" i="75"/>
  <c r="BX9" i="75"/>
  <c r="BX7" i="75"/>
  <c r="BX5" i="75"/>
  <c r="BJ32" i="75"/>
  <c r="BJ28" i="75"/>
  <c r="BJ24" i="75"/>
  <c r="BJ20" i="75"/>
  <c r="BJ16" i="75"/>
  <c r="BJ12" i="75"/>
  <c r="BJ8" i="75"/>
  <c r="BJ4" i="75"/>
  <c r="BO33" i="75"/>
  <c r="BO29" i="75"/>
  <c r="BO25" i="75"/>
  <c r="BO21" i="75"/>
  <c r="BO17" i="75"/>
  <c r="BO13" i="75"/>
  <c r="BO9" i="75"/>
  <c r="BO5" i="75"/>
  <c r="BJ33" i="75"/>
  <c r="BJ29" i="75"/>
  <c r="BJ25" i="75"/>
  <c r="BJ21" i="75"/>
  <c r="BJ17" i="75"/>
  <c r="BJ13" i="75"/>
  <c r="BJ9" i="75"/>
  <c r="BJ5" i="75"/>
  <c r="BO32" i="75"/>
  <c r="BO28" i="75"/>
  <c r="BO24" i="75"/>
  <c r="BO20" i="75"/>
  <c r="BO16" i="75"/>
  <c r="BO12" i="75"/>
  <c r="BO8" i="75"/>
  <c r="BO4" i="75"/>
  <c r="BO31" i="75"/>
  <c r="BO15" i="75"/>
  <c r="BO27" i="75"/>
  <c r="BP27" i="75" s="1"/>
  <c r="BO11" i="75"/>
  <c r="BP11" i="75" s="1"/>
  <c r="BO6" i="75"/>
  <c r="BO23" i="75"/>
  <c r="BO7" i="75"/>
  <c r="BO35" i="75"/>
  <c r="BO19" i="75"/>
  <c r="BO3" i="75"/>
  <c r="BJ34" i="75"/>
  <c r="BJ26" i="75"/>
  <c r="BJ22" i="75"/>
  <c r="BJ18" i="75"/>
  <c r="BP18" i="75" s="1"/>
  <c r="BJ14" i="75"/>
  <c r="BJ10" i="75"/>
  <c r="BJ6" i="75"/>
  <c r="BP6" i="75" s="1"/>
  <c r="BJ30" i="75"/>
  <c r="BJ3" i="75"/>
  <c r="BP31" i="75" l="1"/>
  <c r="BP34" i="75"/>
  <c r="BY22" i="75"/>
  <c r="BY18" i="75"/>
  <c r="BZ18" i="75" s="1"/>
  <c r="CM18" i="75" s="1"/>
  <c r="DJ18" i="75" s="1"/>
  <c r="BY11" i="75"/>
  <c r="BZ11" i="75" s="1"/>
  <c r="CM11" i="75" s="1"/>
  <c r="DJ11" i="75" s="1"/>
  <c r="BY19" i="75"/>
  <c r="BY27" i="75"/>
  <c r="BZ27" i="75" s="1"/>
  <c r="CM27" i="75" s="1"/>
  <c r="DJ27" i="75" s="1"/>
  <c r="BY35" i="75"/>
  <c r="BP22" i="75"/>
  <c r="BP15" i="75"/>
  <c r="BY7" i="75"/>
  <c r="BY15" i="75"/>
  <c r="BY23" i="75"/>
  <c r="BY31" i="75"/>
  <c r="BZ31" i="75" s="1"/>
  <c r="CM31" i="75" s="1"/>
  <c r="DJ31" i="75" s="1"/>
  <c r="BY10" i="75"/>
  <c r="BY12" i="75"/>
  <c r="BP7" i="75"/>
  <c r="BY9" i="75"/>
  <c r="BY17" i="75"/>
  <c r="BY25" i="75"/>
  <c r="BY33" i="75"/>
  <c r="BY14" i="75"/>
  <c r="BY32" i="75"/>
  <c r="BY24" i="75"/>
  <c r="BY5" i="75"/>
  <c r="BY13" i="75"/>
  <c r="BY21" i="75"/>
  <c r="BY29" i="75"/>
  <c r="BY16" i="75"/>
  <c r="BY30" i="75"/>
  <c r="BY26" i="75"/>
  <c r="BP13" i="75"/>
  <c r="BP29" i="75"/>
  <c r="BP4" i="75"/>
  <c r="BP20" i="75"/>
  <c r="BY28" i="75"/>
  <c r="BP10" i="75"/>
  <c r="BP30" i="75"/>
  <c r="BP14" i="75"/>
  <c r="BP35" i="75"/>
  <c r="BP23" i="75"/>
  <c r="BY20" i="75"/>
  <c r="BY34" i="75"/>
  <c r="BP26" i="75"/>
  <c r="BP19" i="75"/>
  <c r="BY6" i="75"/>
  <c r="BZ6" i="75" s="1"/>
  <c r="CM6" i="75" s="1"/>
  <c r="DJ6" i="75" s="1"/>
  <c r="BY3" i="75"/>
  <c r="BY8" i="75"/>
  <c r="BP9" i="75"/>
  <c r="BP25" i="75"/>
  <c r="BP16" i="75"/>
  <c r="BP32" i="75"/>
  <c r="BP33" i="75"/>
  <c r="BY4" i="75"/>
  <c r="BP3" i="75"/>
  <c r="BP5" i="75"/>
  <c r="BP21" i="75"/>
  <c r="BP8" i="75"/>
  <c r="BP24" i="75"/>
  <c r="BP17" i="75"/>
  <c r="BZ17" i="75" s="1"/>
  <c r="CM17" i="75" s="1"/>
  <c r="DJ17" i="75" s="1"/>
  <c r="BP12" i="75"/>
  <c r="BP28" i="75"/>
  <c r="BZ20" i="75" l="1"/>
  <c r="CM20" i="75" s="1"/>
  <c r="DJ20" i="75" s="1"/>
  <c r="BZ22" i="75"/>
  <c r="CM22" i="75" s="1"/>
  <c r="DJ22" i="75" s="1"/>
  <c r="BZ34" i="75"/>
  <c r="CM34" i="75" s="1"/>
  <c r="DJ34" i="75" s="1"/>
  <c r="H34" i="89" s="1"/>
  <c r="BZ10" i="75"/>
  <c r="CM10" i="75" s="1"/>
  <c r="DJ10" i="75" s="1"/>
  <c r="H10" i="89" s="1"/>
  <c r="BZ21" i="75"/>
  <c r="CM21" i="75" s="1"/>
  <c r="DJ21" i="75" s="1"/>
  <c r="H21" i="89" s="1"/>
  <c r="BZ35" i="75"/>
  <c r="CM35" i="75" s="1"/>
  <c r="DJ35" i="75" s="1"/>
  <c r="H36" i="5" s="1"/>
  <c r="BZ32" i="75"/>
  <c r="CM32" i="75" s="1"/>
  <c r="BZ15" i="75"/>
  <c r="CM15" i="75" s="1"/>
  <c r="BZ7" i="75"/>
  <c r="CM7" i="75" s="1"/>
  <c r="H27" i="89"/>
  <c r="H28" i="5"/>
  <c r="BZ19" i="75"/>
  <c r="CM19" i="75" s="1"/>
  <c r="DJ19" i="75" s="1"/>
  <c r="H6" i="89"/>
  <c r="H7" i="5"/>
  <c r="H18" i="89"/>
  <c r="H19" i="5"/>
  <c r="H20" i="89"/>
  <c r="H21" i="5"/>
  <c r="H11" i="89"/>
  <c r="H12" i="5"/>
  <c r="H22" i="5"/>
  <c r="H31" i="89"/>
  <c r="H32" i="5"/>
  <c r="H17" i="89"/>
  <c r="H18" i="5"/>
  <c r="H22" i="89"/>
  <c r="H23" i="5"/>
  <c r="BZ26" i="75"/>
  <c r="CM26" i="75" s="1"/>
  <c r="DJ26" i="75" s="1"/>
  <c r="BZ24" i="75"/>
  <c r="CM24" i="75" s="1"/>
  <c r="DJ24" i="75" s="1"/>
  <c r="BZ25" i="75"/>
  <c r="CM25" i="75" s="1"/>
  <c r="DJ25" i="75" s="1"/>
  <c r="BZ33" i="75"/>
  <c r="CM33" i="75" s="1"/>
  <c r="DJ33" i="75" s="1"/>
  <c r="BZ14" i="75"/>
  <c r="CM14" i="75" s="1"/>
  <c r="DJ14" i="75" s="1"/>
  <c r="BZ28" i="75"/>
  <c r="CM28" i="75" s="1"/>
  <c r="DJ28" i="75" s="1"/>
  <c r="BZ5" i="75"/>
  <c r="CM5" i="75" s="1"/>
  <c r="DJ5" i="75" s="1"/>
  <c r="BZ12" i="75"/>
  <c r="CM12" i="75" s="1"/>
  <c r="DJ12" i="75" s="1"/>
  <c r="BZ16" i="75"/>
  <c r="CM16" i="75" s="1"/>
  <c r="DJ16" i="75" s="1"/>
  <c r="BZ9" i="75"/>
  <c r="CM9" i="75" s="1"/>
  <c r="DJ9" i="75" s="1"/>
  <c r="BZ23" i="75"/>
  <c r="CM23" i="75" s="1"/>
  <c r="DJ23" i="75" s="1"/>
  <c r="BZ30" i="75"/>
  <c r="CM30" i="75" s="1"/>
  <c r="DJ30" i="75" s="1"/>
  <c r="BZ13" i="75"/>
  <c r="CM13" i="75" s="1"/>
  <c r="DJ13" i="75" s="1"/>
  <c r="BZ29" i="75"/>
  <c r="CM29" i="75" s="1"/>
  <c r="DJ29" i="75" s="1"/>
  <c r="BZ4" i="75"/>
  <c r="CM4" i="75" s="1"/>
  <c r="DJ4" i="75" s="1"/>
  <c r="BZ8" i="75"/>
  <c r="CM8" i="75" s="1"/>
  <c r="DJ8" i="75" s="1"/>
  <c r="BZ3" i="75"/>
  <c r="H11" i="5" l="1"/>
  <c r="H35" i="5"/>
  <c r="H35" i="89"/>
  <c r="DJ7" i="75"/>
  <c r="H7" i="89" s="1"/>
  <c r="DJ15" i="75"/>
  <c r="H16" i="5" s="1"/>
  <c r="DJ32" i="75"/>
  <c r="H32" i="89" s="1"/>
  <c r="H13" i="89"/>
  <c r="H14" i="5"/>
  <c r="H26" i="89"/>
  <c r="H27" i="5"/>
  <c r="H8" i="89"/>
  <c r="H9" i="5"/>
  <c r="H30" i="89"/>
  <c r="H31" i="5"/>
  <c r="H12" i="89"/>
  <c r="H13" i="5"/>
  <c r="H33" i="89"/>
  <c r="H34" i="5"/>
  <c r="H19" i="89"/>
  <c r="H20" i="5"/>
  <c r="H16" i="89"/>
  <c r="H17" i="5"/>
  <c r="H4" i="89"/>
  <c r="H5" i="5"/>
  <c r="H23" i="89"/>
  <c r="H24" i="5"/>
  <c r="H5" i="89"/>
  <c r="H6" i="5"/>
  <c r="H25" i="89"/>
  <c r="H26" i="5"/>
  <c r="H14" i="89"/>
  <c r="H15" i="5"/>
  <c r="H29" i="89"/>
  <c r="H30" i="5"/>
  <c r="H9" i="89"/>
  <c r="H10" i="5"/>
  <c r="H28" i="89"/>
  <c r="H29" i="5"/>
  <c r="H24" i="89"/>
  <c r="H25" i="5"/>
  <c r="CM3" i="75"/>
  <c r="DJ3" i="75" l="1"/>
  <c r="H8" i="5"/>
  <c r="H33" i="5"/>
  <c r="H15" i="89"/>
  <c r="Q2" i="80" l="1"/>
  <c r="R2" i="80"/>
  <c r="S2" i="80"/>
  <c r="T2" i="80"/>
  <c r="U2" i="80"/>
  <c r="V2" i="80"/>
  <c r="W2" i="80"/>
  <c r="Q3" i="80"/>
  <c r="R3" i="80"/>
  <c r="S3" i="80"/>
  <c r="T3" i="80"/>
  <c r="U3" i="80"/>
  <c r="V3" i="80"/>
  <c r="W3" i="80"/>
  <c r="Q3" i="78"/>
  <c r="R3" i="78"/>
  <c r="S3" i="78"/>
  <c r="T3" i="78"/>
  <c r="U3" i="78"/>
  <c r="V3" i="78"/>
  <c r="W3" i="78"/>
  <c r="Q2" i="78"/>
  <c r="R2" i="78"/>
  <c r="S2" i="78"/>
  <c r="T2" i="78"/>
  <c r="U2" i="78"/>
  <c r="V2" i="78"/>
  <c r="W2" i="78"/>
  <c r="T3" i="85" l="1"/>
  <c r="T3" i="86"/>
  <c r="T3" i="87" s="1"/>
  <c r="U2" i="86"/>
  <c r="U2" i="85"/>
  <c r="W3" i="85"/>
  <c r="W3" i="86"/>
  <c r="W3" i="87" s="1"/>
  <c r="S3" i="85"/>
  <c r="S3" i="86"/>
  <c r="S3" i="87" s="1"/>
  <c r="V2" i="86"/>
  <c r="V2" i="85"/>
  <c r="Q2" i="86"/>
  <c r="Q2" i="85"/>
  <c r="T2" i="85"/>
  <c r="T2" i="86"/>
  <c r="V3" i="85"/>
  <c r="V3" i="86"/>
  <c r="V3" i="87" s="1"/>
  <c r="R3" i="85"/>
  <c r="R3" i="86"/>
  <c r="R3" i="87" s="1"/>
  <c r="R2" i="85"/>
  <c r="R2" i="86"/>
  <c r="W2" i="85"/>
  <c r="W2" i="86"/>
  <c r="S2" i="85"/>
  <c r="S2" i="86"/>
  <c r="U3" i="86"/>
  <c r="U3" i="87" s="1"/>
  <c r="U3" i="85"/>
  <c r="Q3" i="86"/>
  <c r="Q3" i="87" s="1"/>
  <c r="Q3" i="85"/>
  <c r="AZ3" i="79"/>
  <c r="AZ2" i="79"/>
  <c r="AF3" i="4" l="1"/>
  <c r="AF4" i="4"/>
  <c r="AF5" i="4"/>
  <c r="AF6" i="4"/>
  <c r="AF7" i="4"/>
  <c r="AF8" i="4"/>
  <c r="AF9" i="4"/>
  <c r="AF10" i="4"/>
  <c r="AF11" i="4"/>
  <c r="AF12" i="4"/>
  <c r="AF13" i="4"/>
  <c r="AF14" i="4"/>
  <c r="AF15" i="4"/>
  <c r="AF16" i="4"/>
  <c r="AF17" i="4"/>
  <c r="AF18" i="4"/>
  <c r="AF19" i="4"/>
  <c r="AF20" i="4"/>
  <c r="AF21" i="4"/>
  <c r="AF22" i="4"/>
  <c r="AF23" i="4"/>
  <c r="AF24" i="4"/>
  <c r="AF25" i="4"/>
  <c r="AF26" i="4"/>
  <c r="AF27" i="4"/>
  <c r="AF28" i="4"/>
  <c r="AF29" i="4"/>
  <c r="AF30" i="4"/>
  <c r="AF31" i="4"/>
  <c r="AF32" i="4"/>
  <c r="AF33" i="4"/>
  <c r="AF34" i="4"/>
  <c r="AF35" i="4"/>
  <c r="BA2" i="80"/>
  <c r="BB2" i="80"/>
  <c r="BC2" i="80"/>
  <c r="BD2" i="80"/>
  <c r="BE2" i="80"/>
  <c r="BF2" i="80"/>
  <c r="BG2" i="80"/>
  <c r="BH2" i="80"/>
  <c r="BI2" i="80"/>
  <c r="BJ2" i="80"/>
  <c r="BK2" i="80"/>
  <c r="BL2" i="80"/>
  <c r="BM2" i="80"/>
  <c r="BN2" i="80"/>
  <c r="BO2" i="80"/>
  <c r="BP2" i="80"/>
  <c r="BQ2" i="80"/>
  <c r="BR2" i="80"/>
  <c r="BS2" i="80"/>
  <c r="BT2" i="80"/>
  <c r="BU2" i="80"/>
  <c r="BV2" i="80"/>
  <c r="BW2" i="80"/>
  <c r="BX2" i="80"/>
  <c r="BY2" i="80"/>
  <c r="BZ2" i="80"/>
  <c r="CA2" i="80"/>
  <c r="CB2" i="80"/>
  <c r="CC2" i="80"/>
  <c r="CD2" i="80"/>
  <c r="CE2" i="80"/>
  <c r="CF2" i="80"/>
  <c r="CG2" i="80"/>
  <c r="CH2" i="80"/>
  <c r="CI2" i="80"/>
  <c r="CJ2" i="80"/>
  <c r="CK2" i="80"/>
  <c r="CL2" i="80"/>
  <c r="CM2" i="80"/>
  <c r="CN2" i="80"/>
  <c r="CO2" i="80"/>
  <c r="CP2" i="80"/>
  <c r="CQ2" i="80"/>
  <c r="CR2" i="80"/>
  <c r="CS2" i="80"/>
  <c r="CT2" i="80"/>
  <c r="CU2" i="80"/>
  <c r="AZ3" i="80"/>
  <c r="AZ2" i="80"/>
  <c r="E2" i="80"/>
  <c r="F2" i="80"/>
  <c r="G2" i="80"/>
  <c r="H2" i="80"/>
  <c r="I2" i="80"/>
  <c r="J2" i="80"/>
  <c r="K2" i="80"/>
  <c r="L2" i="80"/>
  <c r="M2" i="80"/>
  <c r="N2" i="80"/>
  <c r="O2" i="80"/>
  <c r="P2" i="80"/>
  <c r="AE2" i="80"/>
  <c r="AF2" i="80"/>
  <c r="AG2" i="80"/>
  <c r="AH2" i="80"/>
  <c r="AI2" i="80"/>
  <c r="AJ2" i="80"/>
  <c r="AK2" i="80"/>
  <c r="AL2" i="80"/>
  <c r="AM2" i="80"/>
  <c r="AN2" i="80"/>
  <c r="AO2" i="80"/>
  <c r="AP2" i="80"/>
  <c r="AQ2" i="80"/>
  <c r="AR2" i="80"/>
  <c r="AS2" i="80"/>
  <c r="AT2" i="80"/>
  <c r="AU2" i="80"/>
  <c r="AV2" i="80"/>
  <c r="AW2" i="80"/>
  <c r="AX2" i="80"/>
  <c r="AY2" i="80"/>
  <c r="D2" i="80"/>
  <c r="AZ2" i="78"/>
  <c r="AZ3" i="78"/>
  <c r="AZ3" i="85" l="1"/>
  <c r="AZ3" i="86"/>
  <c r="AZ3" i="87" s="1"/>
  <c r="AZ2" i="86"/>
  <c r="AZ2" i="85"/>
  <c r="AB3" i="3"/>
  <c r="AC3" i="3" s="1"/>
  <c r="AB4" i="3"/>
  <c r="AC4" i="3" s="1"/>
  <c r="AB5" i="3"/>
  <c r="AC5" i="3" s="1"/>
  <c r="AB6" i="3"/>
  <c r="AC6" i="3" s="1"/>
  <c r="AB7" i="3"/>
  <c r="AC7" i="3" s="1"/>
  <c r="AB8" i="3"/>
  <c r="AC8" i="3" s="1"/>
  <c r="AB9" i="3"/>
  <c r="AC9" i="3" s="1"/>
  <c r="AB10" i="3"/>
  <c r="AC10" i="3" s="1"/>
  <c r="AB11" i="3"/>
  <c r="AC11" i="3" s="1"/>
  <c r="AB12" i="3"/>
  <c r="AC12" i="3" s="1"/>
  <c r="AB13" i="3"/>
  <c r="AC13" i="3" s="1"/>
  <c r="AB14" i="3"/>
  <c r="AC14" i="3" s="1"/>
  <c r="AB15" i="3"/>
  <c r="AC15" i="3" s="1"/>
  <c r="AB16" i="3"/>
  <c r="AC16" i="3" s="1"/>
  <c r="AB17" i="3"/>
  <c r="AC17" i="3" s="1"/>
  <c r="AB18" i="3"/>
  <c r="AC18" i="3" s="1"/>
  <c r="AB19" i="3"/>
  <c r="AC19" i="3" s="1"/>
  <c r="AB20" i="3"/>
  <c r="AC20" i="3" s="1"/>
  <c r="AB21" i="3"/>
  <c r="AC21" i="3" s="1"/>
  <c r="AB22" i="3"/>
  <c r="AC22" i="3" s="1"/>
  <c r="AB23" i="3"/>
  <c r="AC23" i="3" s="1"/>
  <c r="AB24" i="3"/>
  <c r="AC24" i="3" s="1"/>
  <c r="AB25" i="3"/>
  <c r="AC25" i="3" s="1"/>
  <c r="AB26" i="3"/>
  <c r="AC26" i="3" s="1"/>
  <c r="AB27" i="3"/>
  <c r="AC27" i="3" s="1"/>
  <c r="AB28" i="3"/>
  <c r="AC28" i="3" s="1"/>
  <c r="AB29" i="3"/>
  <c r="AC29" i="3" s="1"/>
  <c r="AB30" i="3"/>
  <c r="AC30" i="3" s="1"/>
  <c r="AB31" i="3"/>
  <c r="AC31" i="3" s="1"/>
  <c r="AB32" i="3"/>
  <c r="AC32" i="3" s="1"/>
  <c r="AB33" i="3"/>
  <c r="AC33" i="3" s="1"/>
  <c r="AB34" i="3"/>
  <c r="AC34" i="3" s="1"/>
  <c r="AB35" i="3"/>
  <c r="AC35" i="3" s="1"/>
  <c r="BE3" i="79"/>
  <c r="BE2" i="79"/>
  <c r="BE3" i="80"/>
  <c r="BE3" i="78"/>
  <c r="BE2" i="78"/>
  <c r="BC2" i="79"/>
  <c r="BC3" i="79"/>
  <c r="BC3" i="80"/>
  <c r="BC3" i="78"/>
  <c r="BC2" i="78"/>
  <c r="X9" i="3"/>
  <c r="X12" i="3"/>
  <c r="X13" i="3"/>
  <c r="X28" i="3"/>
  <c r="BE2" i="85" l="1"/>
  <c r="BE2" i="86"/>
  <c r="BC2" i="85"/>
  <c r="BC2" i="86"/>
  <c r="BC3" i="86"/>
  <c r="BC3" i="87" s="1"/>
  <c r="BC3" i="85"/>
  <c r="BE3" i="85"/>
  <c r="BE3" i="86"/>
  <c r="BE3" i="87" s="1"/>
  <c r="X20" i="3"/>
  <c r="X16" i="3"/>
  <c r="X8" i="3"/>
  <c r="X4" i="3"/>
  <c r="X32" i="3"/>
  <c r="X33" i="3"/>
  <c r="X29" i="3"/>
  <c r="X25" i="3"/>
  <c r="X21" i="3"/>
  <c r="X17" i="3"/>
  <c r="X5" i="3"/>
  <c r="X24" i="3"/>
  <c r="X35" i="3"/>
  <c r="X31" i="3"/>
  <c r="X27" i="3"/>
  <c r="X23" i="3"/>
  <c r="X19" i="3"/>
  <c r="X15" i="3"/>
  <c r="X11" i="3"/>
  <c r="X7" i="3"/>
  <c r="X3" i="3"/>
  <c r="X34" i="3"/>
  <c r="X30" i="3"/>
  <c r="X26" i="3"/>
  <c r="X22" i="3"/>
  <c r="X18" i="3"/>
  <c r="X14" i="3"/>
  <c r="X10" i="3"/>
  <c r="X6" i="3"/>
  <c r="R3" i="3"/>
  <c r="R4" i="3"/>
  <c r="R5" i="3"/>
  <c r="R6" i="3"/>
  <c r="R7" i="3"/>
  <c r="R8" i="3"/>
  <c r="R9" i="3"/>
  <c r="R10" i="3"/>
  <c r="R11" i="3"/>
  <c r="R12" i="3"/>
  <c r="R13" i="3"/>
  <c r="R14" i="3"/>
  <c r="R15" i="3"/>
  <c r="R16" i="3"/>
  <c r="R17" i="3"/>
  <c r="R18" i="3"/>
  <c r="R19" i="3"/>
  <c r="R20" i="3"/>
  <c r="R21" i="3"/>
  <c r="R22" i="3"/>
  <c r="R23" i="3"/>
  <c r="R24" i="3"/>
  <c r="R25" i="3"/>
  <c r="R26" i="3"/>
  <c r="R27" i="3"/>
  <c r="R28" i="3"/>
  <c r="R29" i="3"/>
  <c r="R30" i="3"/>
  <c r="R31" i="3"/>
  <c r="R32" i="3"/>
  <c r="R33" i="3"/>
  <c r="R34" i="3"/>
  <c r="R35" i="3"/>
  <c r="E3" i="79" l="1"/>
  <c r="F3" i="79"/>
  <c r="G3" i="79"/>
  <c r="H3" i="79"/>
  <c r="I3" i="79"/>
  <c r="J3" i="79"/>
  <c r="K3" i="79"/>
  <c r="L3" i="79"/>
  <c r="M3" i="79"/>
  <c r="N3" i="79"/>
  <c r="O3" i="79"/>
  <c r="P3" i="79"/>
  <c r="AE3" i="79"/>
  <c r="AF3" i="79"/>
  <c r="AG3" i="79"/>
  <c r="AH3" i="79"/>
  <c r="AI3" i="79"/>
  <c r="AJ3" i="79"/>
  <c r="AK3" i="79"/>
  <c r="AL3" i="79"/>
  <c r="AM3" i="79"/>
  <c r="AN3" i="79"/>
  <c r="AO3" i="79"/>
  <c r="AP3" i="79"/>
  <c r="AQ3" i="79"/>
  <c r="AR3" i="79"/>
  <c r="AS3" i="79"/>
  <c r="AT3" i="79"/>
  <c r="AU3" i="79"/>
  <c r="AV3" i="79"/>
  <c r="AW3" i="79"/>
  <c r="AX3" i="79"/>
  <c r="AY3" i="79"/>
  <c r="BA3" i="79"/>
  <c r="BB3" i="79"/>
  <c r="BD3" i="79"/>
  <c r="BF3" i="79"/>
  <c r="BG3" i="79"/>
  <c r="BH3" i="79"/>
  <c r="BI3" i="79"/>
  <c r="BJ3" i="79"/>
  <c r="BK3" i="79"/>
  <c r="BL3" i="79"/>
  <c r="BM3" i="79"/>
  <c r="BN3" i="79"/>
  <c r="BO3" i="79"/>
  <c r="BP3" i="79"/>
  <c r="BQ3" i="79"/>
  <c r="BR3" i="79"/>
  <c r="BS3" i="79"/>
  <c r="BT3" i="79"/>
  <c r="BU3" i="79"/>
  <c r="BV3" i="79"/>
  <c r="BW3" i="79"/>
  <c r="BX3" i="79"/>
  <c r="BY3" i="79"/>
  <c r="BZ3" i="79"/>
  <c r="CA3" i="79"/>
  <c r="CB3" i="79"/>
  <c r="CC3" i="79"/>
  <c r="CD3" i="79"/>
  <c r="CE3" i="79"/>
  <c r="CF3" i="79"/>
  <c r="CG3" i="79"/>
  <c r="CH3" i="79"/>
  <c r="CI3" i="79"/>
  <c r="CJ3" i="79"/>
  <c r="CK3" i="79"/>
  <c r="CL3" i="79"/>
  <c r="CM3" i="79"/>
  <c r="CN3" i="79"/>
  <c r="CO3" i="79"/>
  <c r="CP3" i="79"/>
  <c r="CQ3" i="79"/>
  <c r="CR3" i="79"/>
  <c r="CS3" i="79"/>
  <c r="CT3" i="79"/>
  <c r="CU3" i="79"/>
  <c r="D3" i="79"/>
  <c r="E2" i="79"/>
  <c r="F2" i="79"/>
  <c r="G2" i="79"/>
  <c r="H2" i="79"/>
  <c r="I2" i="79"/>
  <c r="J2" i="79"/>
  <c r="K2" i="79"/>
  <c r="L2" i="79"/>
  <c r="M2" i="79"/>
  <c r="N2" i="79"/>
  <c r="O2" i="79"/>
  <c r="P2" i="79"/>
  <c r="AE2" i="79"/>
  <c r="AF2" i="79"/>
  <c r="AG2" i="79"/>
  <c r="AH2" i="79"/>
  <c r="AI2" i="79"/>
  <c r="AJ2" i="79"/>
  <c r="AK2" i="79"/>
  <c r="AL2" i="79"/>
  <c r="AM2" i="79"/>
  <c r="AN2" i="79"/>
  <c r="AO2" i="79"/>
  <c r="AP2" i="79"/>
  <c r="AQ2" i="79"/>
  <c r="AR2" i="79"/>
  <c r="AS2" i="79"/>
  <c r="AT2" i="79"/>
  <c r="AU2" i="79"/>
  <c r="AV2" i="79"/>
  <c r="AW2" i="79"/>
  <c r="AX2" i="79"/>
  <c r="AY2" i="79"/>
  <c r="BA2" i="79"/>
  <c r="BB2" i="79"/>
  <c r="BD2" i="79"/>
  <c r="BF2" i="79"/>
  <c r="BG2" i="79"/>
  <c r="BH2" i="79"/>
  <c r="BI2" i="79"/>
  <c r="BJ2" i="79"/>
  <c r="BK2" i="79"/>
  <c r="BL2" i="79"/>
  <c r="BM2" i="79"/>
  <c r="BN2" i="79"/>
  <c r="BO2" i="79"/>
  <c r="BP2" i="79"/>
  <c r="BQ2" i="79"/>
  <c r="BR2" i="79"/>
  <c r="BS2" i="79"/>
  <c r="BT2" i="79"/>
  <c r="BU2" i="79"/>
  <c r="BV2" i="79"/>
  <c r="BW2" i="79"/>
  <c r="BX2" i="79"/>
  <c r="BY2" i="79"/>
  <c r="BZ2" i="79"/>
  <c r="CA2" i="79"/>
  <c r="CB2" i="79"/>
  <c r="CC2" i="79"/>
  <c r="CD2" i="79"/>
  <c r="CE2" i="79"/>
  <c r="CF2" i="79"/>
  <c r="CG2" i="79"/>
  <c r="CH2" i="79"/>
  <c r="CI2" i="79"/>
  <c r="CJ2" i="79"/>
  <c r="CK2" i="79"/>
  <c r="CL2" i="79"/>
  <c r="CM2" i="79"/>
  <c r="CN2" i="79"/>
  <c r="CO2" i="79"/>
  <c r="CP2" i="79"/>
  <c r="CQ2" i="79"/>
  <c r="CR2" i="79"/>
  <c r="CS2" i="79"/>
  <c r="CT2" i="79"/>
  <c r="CU2" i="79"/>
  <c r="CV2" i="79"/>
  <c r="D2" i="79"/>
  <c r="E2" i="78"/>
  <c r="F2" i="78"/>
  <c r="G2" i="78"/>
  <c r="H2" i="78"/>
  <c r="I2" i="78"/>
  <c r="J2" i="78"/>
  <c r="K2" i="78"/>
  <c r="L2" i="78"/>
  <c r="M2" i="78"/>
  <c r="N2" i="78"/>
  <c r="O2" i="78"/>
  <c r="P2" i="78"/>
  <c r="AE2" i="78"/>
  <c r="AF2" i="78"/>
  <c r="AG2" i="78"/>
  <c r="AH2" i="78"/>
  <c r="AI2" i="78"/>
  <c r="AJ2" i="78"/>
  <c r="AK2" i="78"/>
  <c r="AL2" i="78"/>
  <c r="AM2" i="78"/>
  <c r="AN2" i="78"/>
  <c r="AO2" i="78"/>
  <c r="AP2" i="78"/>
  <c r="AQ2" i="78"/>
  <c r="AR2" i="78"/>
  <c r="AS2" i="78"/>
  <c r="AT2" i="78"/>
  <c r="AU2" i="78"/>
  <c r="AV2" i="78"/>
  <c r="AW2" i="78"/>
  <c r="AX2" i="78"/>
  <c r="AY2" i="78"/>
  <c r="BA2" i="78"/>
  <c r="BB2" i="78"/>
  <c r="BD2" i="78"/>
  <c r="BF2" i="78"/>
  <c r="BG2" i="78"/>
  <c r="BH2" i="78"/>
  <c r="BI2" i="78"/>
  <c r="BJ2" i="78"/>
  <c r="BK2" i="78"/>
  <c r="BL2" i="78"/>
  <c r="BM2" i="78"/>
  <c r="BN2" i="78"/>
  <c r="BO2" i="78"/>
  <c r="BP2" i="78"/>
  <c r="BQ2" i="78"/>
  <c r="BR2" i="78"/>
  <c r="BS2" i="78"/>
  <c r="BT2" i="78"/>
  <c r="BU2" i="78"/>
  <c r="BV2" i="78"/>
  <c r="BW2" i="78"/>
  <c r="BX2" i="78"/>
  <c r="BY2" i="78"/>
  <c r="BZ2" i="78"/>
  <c r="CA2" i="78"/>
  <c r="CB2" i="78"/>
  <c r="CC2" i="78"/>
  <c r="CD2" i="78"/>
  <c r="CE2" i="78"/>
  <c r="CF2" i="78"/>
  <c r="CG2" i="78"/>
  <c r="CH2" i="78"/>
  <c r="CI2" i="78"/>
  <c r="CJ2" i="78"/>
  <c r="CK2" i="78"/>
  <c r="CL2" i="78"/>
  <c r="CM2" i="78"/>
  <c r="CN2" i="78"/>
  <c r="CO2" i="78"/>
  <c r="CP2" i="78"/>
  <c r="CQ2" i="78"/>
  <c r="CR2" i="78"/>
  <c r="CS2" i="78"/>
  <c r="CT2" i="78"/>
  <c r="CU2" i="78"/>
  <c r="D2" i="78"/>
  <c r="E3" i="80" l="1"/>
  <c r="F3" i="80"/>
  <c r="G3" i="80"/>
  <c r="H3" i="80"/>
  <c r="I3" i="80"/>
  <c r="J3" i="80"/>
  <c r="K3" i="80"/>
  <c r="L3" i="80"/>
  <c r="M3" i="80"/>
  <c r="N3" i="80"/>
  <c r="O3" i="80"/>
  <c r="P3" i="80"/>
  <c r="AE3" i="80"/>
  <c r="AF3" i="80"/>
  <c r="AG3" i="80"/>
  <c r="AH3" i="80"/>
  <c r="AI3" i="80"/>
  <c r="AJ3" i="80"/>
  <c r="AK3" i="80"/>
  <c r="AL3" i="80"/>
  <c r="AM3" i="80"/>
  <c r="AN3" i="80"/>
  <c r="AO3" i="80"/>
  <c r="AP3" i="80"/>
  <c r="AQ3" i="80"/>
  <c r="AR3" i="80"/>
  <c r="AS3" i="80"/>
  <c r="AT3" i="80"/>
  <c r="AU3" i="80"/>
  <c r="AV3" i="80"/>
  <c r="AW3" i="80"/>
  <c r="AX3" i="80"/>
  <c r="AY3" i="80"/>
  <c r="BA3" i="80"/>
  <c r="BB3" i="80"/>
  <c r="BD3" i="80"/>
  <c r="BF3" i="80"/>
  <c r="BG3" i="80"/>
  <c r="BH3" i="80"/>
  <c r="BI3" i="80"/>
  <c r="BJ3" i="80"/>
  <c r="BK3" i="80"/>
  <c r="BL3" i="80"/>
  <c r="BM3" i="80"/>
  <c r="BN3" i="80"/>
  <c r="BO3" i="80"/>
  <c r="BP3" i="80"/>
  <c r="BQ3" i="80"/>
  <c r="BR3" i="80"/>
  <c r="BS3" i="80"/>
  <c r="BT3" i="80"/>
  <c r="BU3" i="80"/>
  <c r="BV3" i="80"/>
  <c r="BW3" i="80"/>
  <c r="BX3" i="80"/>
  <c r="BY3" i="80"/>
  <c r="BZ3" i="80"/>
  <c r="CA3" i="80"/>
  <c r="CB3" i="80"/>
  <c r="CC3" i="80"/>
  <c r="CD3" i="80"/>
  <c r="CE3" i="80"/>
  <c r="CF3" i="80"/>
  <c r="CG3" i="80"/>
  <c r="CH3" i="80"/>
  <c r="CI3" i="80"/>
  <c r="CJ3" i="80"/>
  <c r="CK3" i="80"/>
  <c r="CL3" i="80"/>
  <c r="CM3" i="80"/>
  <c r="CN3" i="80"/>
  <c r="CO3" i="80"/>
  <c r="CP3" i="80"/>
  <c r="CQ3" i="80"/>
  <c r="CR3" i="80"/>
  <c r="CS3" i="80"/>
  <c r="CT3" i="80"/>
  <c r="CU3" i="80"/>
  <c r="D3" i="80"/>
  <c r="E3" i="78" l="1"/>
  <c r="F3" i="78"/>
  <c r="G3" i="78"/>
  <c r="H3" i="78"/>
  <c r="I3" i="78"/>
  <c r="J3" i="78"/>
  <c r="K3" i="78"/>
  <c r="K3" i="85" s="1"/>
  <c r="L3" i="78"/>
  <c r="L3" i="85" s="1"/>
  <c r="M3" i="78"/>
  <c r="M3" i="85" s="1"/>
  <c r="N3" i="78"/>
  <c r="O3" i="78"/>
  <c r="P3" i="78"/>
  <c r="P3" i="85" s="1"/>
  <c r="AE3" i="78"/>
  <c r="AF3" i="78"/>
  <c r="AG3" i="78"/>
  <c r="AH3" i="78"/>
  <c r="AI3" i="78"/>
  <c r="AI3" i="85" s="1"/>
  <c r="AJ3" i="78"/>
  <c r="AJ3" i="85" s="1"/>
  <c r="AK3" i="78"/>
  <c r="AL3" i="78"/>
  <c r="AM3" i="78"/>
  <c r="AM3" i="85" s="1"/>
  <c r="AN3" i="78"/>
  <c r="AN3" i="85" s="1"/>
  <c r="AO3" i="78"/>
  <c r="AO3" i="85" s="1"/>
  <c r="AP3" i="78"/>
  <c r="AQ3" i="78"/>
  <c r="AQ3" i="85" s="1"/>
  <c r="AR3" i="78"/>
  <c r="AS3" i="78"/>
  <c r="AT3" i="78"/>
  <c r="AT3" i="85" s="1"/>
  <c r="AU3" i="78"/>
  <c r="AV3" i="78"/>
  <c r="AW3" i="78"/>
  <c r="AW3" i="85" s="1"/>
  <c r="AX3" i="78"/>
  <c r="AY3" i="78"/>
  <c r="BA3" i="78"/>
  <c r="BB3" i="78"/>
  <c r="BD3" i="78"/>
  <c r="BF3" i="78"/>
  <c r="BF3" i="85" s="1"/>
  <c r="BG3" i="78"/>
  <c r="BH3" i="78"/>
  <c r="BI3" i="78"/>
  <c r="BJ3" i="78"/>
  <c r="BK3" i="78"/>
  <c r="BK3" i="85" s="1"/>
  <c r="BL3" i="78"/>
  <c r="BL3" i="85" s="1"/>
  <c r="BM3" i="78"/>
  <c r="BN3" i="78"/>
  <c r="BO3" i="78"/>
  <c r="BP3" i="78"/>
  <c r="BQ3" i="78"/>
  <c r="BR3" i="78"/>
  <c r="BT3" i="78"/>
  <c r="BU3" i="78"/>
  <c r="BU3" i="85" s="1"/>
  <c r="BV3" i="78"/>
  <c r="BV3" i="85" s="1"/>
  <c r="BW3" i="78"/>
  <c r="BX3" i="78"/>
  <c r="BX3" i="85" s="1"/>
  <c r="BY3" i="78"/>
  <c r="BY3" i="85" s="1"/>
  <c r="BZ3" i="78"/>
  <c r="CA3" i="78"/>
  <c r="CB3" i="78"/>
  <c r="CB3" i="85" s="1"/>
  <c r="CC3" i="78"/>
  <c r="CD3" i="78"/>
  <c r="CD3" i="85" s="1"/>
  <c r="CE3" i="78"/>
  <c r="CF3" i="78"/>
  <c r="CG3" i="78"/>
  <c r="CH3" i="78"/>
  <c r="CI3" i="78"/>
  <c r="CJ3" i="78"/>
  <c r="CJ3" i="85" s="1"/>
  <c r="CK3" i="78"/>
  <c r="CK3" i="85" s="1"/>
  <c r="CL3" i="78"/>
  <c r="CM3" i="78"/>
  <c r="CN3" i="78"/>
  <c r="CN3" i="85" s="1"/>
  <c r="CO3" i="78"/>
  <c r="CO3" i="85" s="1"/>
  <c r="CP3" i="78"/>
  <c r="CP3" i="85" s="1"/>
  <c r="CQ3" i="78"/>
  <c r="CR3" i="78"/>
  <c r="CR3" i="85" s="1"/>
  <c r="CS3" i="78"/>
  <c r="CT3" i="78"/>
  <c r="D3" i="78"/>
  <c r="D2" i="86"/>
  <c r="CR2" i="86" l="1"/>
  <c r="CR2" i="85"/>
  <c r="CJ2" i="85"/>
  <c r="CJ2" i="86"/>
  <c r="CB2" i="85"/>
  <c r="CB2" i="86"/>
  <c r="BT2" i="85"/>
  <c r="BT2" i="86"/>
  <c r="BL2" i="86"/>
  <c r="BL2" i="85"/>
  <c r="BB2" i="85"/>
  <c r="BB2" i="86"/>
  <c r="AS2" i="86"/>
  <c r="AS2" i="85"/>
  <c r="AK2" i="86"/>
  <c r="AK2" i="85"/>
  <c r="K2" i="85"/>
  <c r="K2" i="86"/>
  <c r="CH3" i="86"/>
  <c r="CH3" i="85"/>
  <c r="H3" i="86"/>
  <c r="H3" i="87" s="1"/>
  <c r="H3" i="85"/>
  <c r="CQ2" i="85"/>
  <c r="CQ2" i="86"/>
  <c r="CI2" i="85"/>
  <c r="CI2" i="86"/>
  <c r="CE2" i="85"/>
  <c r="CE2" i="86"/>
  <c r="CA2" i="85"/>
  <c r="CA2" i="86"/>
  <c r="BW2" i="85"/>
  <c r="BW2" i="86"/>
  <c r="BO2" i="86"/>
  <c r="BO2" i="85"/>
  <c r="BK2" i="85"/>
  <c r="BK2" i="86"/>
  <c r="BG2" i="86"/>
  <c r="BG2" i="85"/>
  <c r="BA2" i="86"/>
  <c r="BA2" i="85"/>
  <c r="AV2" i="86"/>
  <c r="AV2" i="85"/>
  <c r="AR2" i="86"/>
  <c r="AR2" i="85"/>
  <c r="AN2" i="86"/>
  <c r="AN2" i="85"/>
  <c r="AJ2" i="86"/>
  <c r="AJ2" i="85"/>
  <c r="AF2" i="86"/>
  <c r="AF2" i="85"/>
  <c r="N2" i="86"/>
  <c r="N2" i="85"/>
  <c r="J2" i="85"/>
  <c r="J2" i="86"/>
  <c r="F2" i="86"/>
  <c r="F2" i="85"/>
  <c r="CS3" i="85"/>
  <c r="CS3" i="86"/>
  <c r="CG3" i="85"/>
  <c r="CG3" i="86"/>
  <c r="CC3" i="85"/>
  <c r="CC3" i="86"/>
  <c r="BP3" i="85"/>
  <c r="BP3" i="86"/>
  <c r="BP3" i="87" s="1"/>
  <c r="BH3" i="86"/>
  <c r="BH3" i="87" s="1"/>
  <c r="BH3" i="85"/>
  <c r="BB3" i="85"/>
  <c r="BB3" i="86"/>
  <c r="BB3" i="87" s="1"/>
  <c r="AS3" i="86"/>
  <c r="AS3" i="87" s="1"/>
  <c r="AS3" i="85"/>
  <c r="AK3" i="86"/>
  <c r="AK3" i="87" s="1"/>
  <c r="AK3" i="85"/>
  <c r="AG3" i="85"/>
  <c r="AG3" i="86"/>
  <c r="AG3" i="87" s="1"/>
  <c r="O3" i="86"/>
  <c r="O3" i="87" s="1"/>
  <c r="O3" i="85"/>
  <c r="G3" i="85"/>
  <c r="G3" i="86"/>
  <c r="G3" i="87" s="1"/>
  <c r="CN2" i="86"/>
  <c r="CN2" i="85"/>
  <c r="CF2" i="86"/>
  <c r="CF2" i="85"/>
  <c r="BX2" i="86"/>
  <c r="BX2" i="85"/>
  <c r="BP2" i="86"/>
  <c r="BP2" i="85"/>
  <c r="BH2" i="86"/>
  <c r="BH2" i="85"/>
  <c r="AW2" i="85"/>
  <c r="AW2" i="86"/>
  <c r="AO2" i="85"/>
  <c r="AO2" i="86"/>
  <c r="AG2" i="85"/>
  <c r="AG2" i="86"/>
  <c r="O2" i="85"/>
  <c r="O2" i="86"/>
  <c r="G2" i="85"/>
  <c r="G2" i="86"/>
  <c r="CT3" i="85"/>
  <c r="CT3" i="86"/>
  <c r="CL3" i="85"/>
  <c r="CL3" i="86"/>
  <c r="BZ3" i="86"/>
  <c r="BZ3" i="85"/>
  <c r="BQ3" i="85"/>
  <c r="BQ3" i="86"/>
  <c r="BQ3" i="87" s="1"/>
  <c r="BM3" i="85"/>
  <c r="BM3" i="86"/>
  <c r="BM3" i="87" s="1"/>
  <c r="BI3" i="85"/>
  <c r="BI3" i="86"/>
  <c r="BI3" i="87" s="1"/>
  <c r="BD3" i="86"/>
  <c r="BD3" i="87" s="1"/>
  <c r="BD3" i="85"/>
  <c r="AX3" i="86"/>
  <c r="AX3" i="87" s="1"/>
  <c r="AX3" i="85"/>
  <c r="AP3" i="85"/>
  <c r="AP3" i="86"/>
  <c r="AP3" i="87" s="1"/>
  <c r="AL3" i="86"/>
  <c r="AL3" i="87" s="1"/>
  <c r="AL3" i="85"/>
  <c r="CU2" i="85"/>
  <c r="CU2" i="86"/>
  <c r="CM2" i="85"/>
  <c r="CM2" i="86"/>
  <c r="CT2" i="85"/>
  <c r="CT2" i="86"/>
  <c r="CP2" i="86"/>
  <c r="CP2" i="85"/>
  <c r="CL2" i="86"/>
  <c r="CL2" i="85"/>
  <c r="CH2" i="86"/>
  <c r="CH2" i="85"/>
  <c r="CD2" i="85"/>
  <c r="CD2" i="86"/>
  <c r="BZ2" i="86"/>
  <c r="BZ2" i="85"/>
  <c r="BV2" i="85"/>
  <c r="BV2" i="86"/>
  <c r="BR2" i="85"/>
  <c r="BR2" i="86"/>
  <c r="BN2" i="85"/>
  <c r="BN2" i="86"/>
  <c r="BJ2" i="85"/>
  <c r="BJ2" i="86"/>
  <c r="BF2" i="85"/>
  <c r="BF2" i="86"/>
  <c r="AY2" i="86"/>
  <c r="AY2" i="85"/>
  <c r="AU2" i="85"/>
  <c r="AU2" i="86"/>
  <c r="AQ2" i="86"/>
  <c r="AQ2" i="85"/>
  <c r="AM2" i="85"/>
  <c r="AM2" i="86"/>
  <c r="AI2" i="86"/>
  <c r="AI2" i="85"/>
  <c r="AE2" i="86"/>
  <c r="AE2" i="85"/>
  <c r="M2" i="86"/>
  <c r="M2" i="85"/>
  <c r="I2" i="86"/>
  <c r="I2" i="85"/>
  <c r="E2" i="86"/>
  <c r="E2" i="85"/>
  <c r="CF3" i="86"/>
  <c r="CF3" i="85"/>
  <c r="BT3" i="85"/>
  <c r="BT3" i="86"/>
  <c r="BT3" i="87" s="1"/>
  <c r="BO3" i="85"/>
  <c r="BO3" i="86"/>
  <c r="BO3" i="87" s="1"/>
  <c r="BG3" i="85"/>
  <c r="BG3" i="86"/>
  <c r="BG3" i="87" s="1"/>
  <c r="BA3" i="85"/>
  <c r="BA3" i="86"/>
  <c r="BA3" i="87" s="1"/>
  <c r="AV3" i="85"/>
  <c r="AV3" i="86"/>
  <c r="AV3" i="87" s="1"/>
  <c r="AR3" i="85"/>
  <c r="AR3" i="86"/>
  <c r="AR3" i="87" s="1"/>
  <c r="AF3" i="86"/>
  <c r="AF3" i="87" s="1"/>
  <c r="AF3" i="85"/>
  <c r="N3" i="85"/>
  <c r="N3" i="86"/>
  <c r="N3" i="87" s="1"/>
  <c r="J3" i="85"/>
  <c r="J3" i="86"/>
  <c r="J3" i="87" s="1"/>
  <c r="F3" i="85"/>
  <c r="F3" i="86"/>
  <c r="F3" i="87" s="1"/>
  <c r="AH3" i="86"/>
  <c r="AH3" i="87" s="1"/>
  <c r="AH3" i="85"/>
  <c r="CS2" i="86"/>
  <c r="CS2" i="85"/>
  <c r="CO2" i="86"/>
  <c r="CO2" i="85"/>
  <c r="CK2" i="86"/>
  <c r="CK2" i="85"/>
  <c r="CG2" i="86"/>
  <c r="CG2" i="85"/>
  <c r="CC2" i="86"/>
  <c r="CC2" i="85"/>
  <c r="BY2" i="86"/>
  <c r="BY2" i="85"/>
  <c r="BU2" i="86"/>
  <c r="BU2" i="85"/>
  <c r="BQ2" i="86"/>
  <c r="BQ2" i="85"/>
  <c r="BM2" i="85"/>
  <c r="BM2" i="86"/>
  <c r="BI2" i="86"/>
  <c r="BI2" i="85"/>
  <c r="BD2" i="86"/>
  <c r="BD2" i="85"/>
  <c r="AX2" i="85"/>
  <c r="AX2" i="86"/>
  <c r="AT2" i="85"/>
  <c r="AT2" i="86"/>
  <c r="AP2" i="85"/>
  <c r="AP2" i="86"/>
  <c r="AL2" i="85"/>
  <c r="AL2" i="86"/>
  <c r="AH2" i="85"/>
  <c r="AH2" i="86"/>
  <c r="P2" i="86"/>
  <c r="P2" i="85"/>
  <c r="L2" i="85"/>
  <c r="L2" i="86"/>
  <c r="H2" i="86"/>
  <c r="H2" i="85"/>
  <c r="CQ3" i="86"/>
  <c r="CQ3" i="85"/>
  <c r="CM3" i="85"/>
  <c r="CM3" i="86"/>
  <c r="CI3" i="86"/>
  <c r="CI3" i="85"/>
  <c r="CE3" i="86"/>
  <c r="CE3" i="85"/>
  <c r="CA3" i="85"/>
  <c r="CA3" i="86"/>
  <c r="BW3" i="85"/>
  <c r="BW3" i="86"/>
  <c r="BW3" i="87" s="1"/>
  <c r="BR3" i="86"/>
  <c r="BR3" i="87" s="1"/>
  <c r="BR3" i="85"/>
  <c r="BN3" i="86"/>
  <c r="BN3" i="87" s="1"/>
  <c r="BN3" i="85"/>
  <c r="BJ3" i="85"/>
  <c r="BJ3" i="86"/>
  <c r="BJ3" i="87" s="1"/>
  <c r="AY3" i="86"/>
  <c r="AY3" i="87" s="1"/>
  <c r="AY3" i="85"/>
  <c r="AU3" i="86"/>
  <c r="AU3" i="87" s="1"/>
  <c r="AU3" i="85"/>
  <c r="AE3" i="86"/>
  <c r="AE3" i="87" s="1"/>
  <c r="AE3" i="85"/>
  <c r="I3" i="86"/>
  <c r="I3" i="87" s="1"/>
  <c r="I3" i="85"/>
  <c r="E3" i="86"/>
  <c r="E3" i="87" s="1"/>
  <c r="E3" i="85"/>
  <c r="BS2" i="85"/>
  <c r="BS2" i="86"/>
  <c r="CM3" i="87" l="1"/>
  <c r="CM9" i="86"/>
  <c r="CM11" i="86"/>
  <c r="CM8" i="86"/>
  <c r="CM15" i="86"/>
  <c r="CM17" i="86"/>
  <c r="CM19" i="86"/>
  <c r="CM21" i="86"/>
  <c r="CM23" i="86"/>
  <c r="CM25" i="86"/>
  <c r="CM27" i="86"/>
  <c r="CM29" i="86"/>
  <c r="CM31" i="86"/>
  <c r="CM33" i="86"/>
  <c r="CM35" i="86"/>
  <c r="CM6" i="86"/>
  <c r="CM14" i="86"/>
  <c r="CM24" i="86"/>
  <c r="CM22" i="86"/>
  <c r="CM32" i="86"/>
  <c r="CM12" i="86"/>
  <c r="CM20" i="86"/>
  <c r="CM30" i="86"/>
  <c r="CM18" i="86"/>
  <c r="CM28" i="86"/>
  <c r="CM36" i="86"/>
  <c r="CE3" i="87"/>
  <c r="CE7" i="86"/>
  <c r="CE9" i="86"/>
  <c r="CE11" i="86"/>
  <c r="CE19" i="86"/>
  <c r="CE21" i="86"/>
  <c r="CE23" i="86"/>
  <c r="CE25" i="86"/>
  <c r="CE27" i="86"/>
  <c r="CE29" i="86"/>
  <c r="CE31" i="86"/>
  <c r="CE33" i="86"/>
  <c r="CE35" i="86"/>
  <c r="CE16" i="86"/>
  <c r="CE22" i="86"/>
  <c r="CE32" i="86"/>
  <c r="CE36" i="86"/>
  <c r="CE12" i="86"/>
  <c r="CE20" i="86"/>
  <c r="CE30" i="86"/>
  <c r="CE18" i="86"/>
  <c r="CE26" i="86"/>
  <c r="CE28" i="86"/>
  <c r="CE24" i="86"/>
  <c r="BZ8" i="86"/>
  <c r="BZ9" i="86"/>
  <c r="BZ18" i="86"/>
  <c r="BZ20" i="86"/>
  <c r="BZ22" i="86"/>
  <c r="BZ24" i="86"/>
  <c r="BZ26" i="86"/>
  <c r="BZ28" i="86"/>
  <c r="BZ30" i="86"/>
  <c r="BZ32" i="86"/>
  <c r="BZ34" i="86"/>
  <c r="BZ36" i="86"/>
  <c r="BZ10" i="86"/>
  <c r="BZ11" i="86"/>
  <c r="BZ14" i="86"/>
  <c r="BZ16" i="86"/>
  <c r="BZ3" i="87"/>
  <c r="BZ12" i="86"/>
  <c r="BZ13" i="86"/>
  <c r="BZ23" i="86"/>
  <c r="BZ33" i="86"/>
  <c r="BZ21" i="86"/>
  <c r="BZ31" i="86"/>
  <c r="BZ35" i="86"/>
  <c r="BZ17" i="86"/>
  <c r="BZ19" i="86"/>
  <c r="BZ29" i="86"/>
  <c r="BZ6" i="86"/>
  <c r="BZ7" i="86"/>
  <c r="BZ15" i="86"/>
  <c r="BZ27" i="86"/>
  <c r="BZ5" i="86"/>
  <c r="BZ25" i="86"/>
  <c r="CH7" i="86"/>
  <c r="CH10" i="86"/>
  <c r="CH4" i="86"/>
  <c r="CH18" i="86"/>
  <c r="CH20" i="86"/>
  <c r="CH22" i="86"/>
  <c r="CH24" i="86"/>
  <c r="CH26" i="86"/>
  <c r="CH28" i="86"/>
  <c r="CH30" i="86"/>
  <c r="CH32" i="86"/>
  <c r="CH34" i="86"/>
  <c r="CH6" i="86"/>
  <c r="CH12" i="86"/>
  <c r="CH14" i="86"/>
  <c r="CH16" i="86"/>
  <c r="CH3" i="87"/>
  <c r="CH5" i="86"/>
  <c r="CH8" i="86"/>
  <c r="CH17" i="86"/>
  <c r="CH25" i="86"/>
  <c r="CH27" i="86"/>
  <c r="CH15" i="86"/>
  <c r="CH33" i="86"/>
  <c r="CH9" i="86"/>
  <c r="CH23" i="86"/>
  <c r="CH11" i="86"/>
  <c r="CH21" i="86"/>
  <c r="CH31" i="86"/>
  <c r="CH35" i="86"/>
  <c r="CH19" i="86"/>
  <c r="CH36" i="86"/>
  <c r="CH13" i="86"/>
  <c r="CH29" i="86"/>
  <c r="CA3" i="87"/>
  <c r="CA5" i="86"/>
  <c r="CA7" i="86"/>
  <c r="CA9" i="86"/>
  <c r="CA11" i="86"/>
  <c r="CA15" i="86"/>
  <c r="CA19" i="86"/>
  <c r="CA21" i="86"/>
  <c r="CA23" i="86"/>
  <c r="CA25" i="86"/>
  <c r="CA27" i="86"/>
  <c r="CA29" i="86"/>
  <c r="CA31" i="86"/>
  <c r="CA33" i="86"/>
  <c r="CA35" i="86"/>
  <c r="CA8" i="86"/>
  <c r="CA6" i="86"/>
  <c r="CA16" i="86"/>
  <c r="CA24" i="86"/>
  <c r="CA34" i="86"/>
  <c r="CA22" i="86"/>
  <c r="CA36" i="86"/>
  <c r="CA12" i="86"/>
  <c r="CA32" i="86"/>
  <c r="CA20" i="86"/>
  <c r="CA30" i="86"/>
  <c r="CA14" i="86"/>
  <c r="CA28" i="86"/>
  <c r="CA10" i="86"/>
  <c r="CA18" i="86"/>
  <c r="CA26" i="86"/>
  <c r="CL10" i="86"/>
  <c r="CL18" i="86"/>
  <c r="CL20" i="86"/>
  <c r="CL22" i="86"/>
  <c r="CL24" i="86"/>
  <c r="CL28" i="86"/>
  <c r="CL30" i="86"/>
  <c r="CL32" i="86"/>
  <c r="CL6" i="86"/>
  <c r="CL9" i="86"/>
  <c r="CL12" i="86"/>
  <c r="CL14" i="86"/>
  <c r="CL15" i="86"/>
  <c r="CL23" i="86"/>
  <c r="CL33" i="86"/>
  <c r="CL11" i="86"/>
  <c r="CL31" i="86"/>
  <c r="CL21" i="86"/>
  <c r="CL35" i="86"/>
  <c r="CL13" i="86"/>
  <c r="CL19" i="86"/>
  <c r="CL29" i="86"/>
  <c r="CL17" i="86"/>
  <c r="CL25" i="86"/>
  <c r="CL8" i="86"/>
  <c r="CL27" i="86"/>
  <c r="CL36" i="86"/>
  <c r="CL3" i="87"/>
  <c r="CC3" i="87"/>
  <c r="CC18" i="86"/>
  <c r="CC20" i="86"/>
  <c r="CC22" i="86"/>
  <c r="CC24" i="86"/>
  <c r="CC26" i="86"/>
  <c r="CC28" i="86"/>
  <c r="CC30" i="86"/>
  <c r="CC32" i="86"/>
  <c r="CC36" i="86"/>
  <c r="CC19" i="86"/>
  <c r="CC29" i="86"/>
  <c r="CC25" i="86"/>
  <c r="CC27" i="86"/>
  <c r="CC23" i="86"/>
  <c r="CC33" i="86"/>
  <c r="CC9" i="86"/>
  <c r="CC21" i="86"/>
  <c r="CC35" i="86"/>
  <c r="CS6" i="86"/>
  <c r="CS8" i="86"/>
  <c r="CS10" i="86"/>
  <c r="CS3" i="87"/>
  <c r="CS12" i="86"/>
  <c r="CS14" i="86"/>
  <c r="CS16" i="86"/>
  <c r="CS18" i="86"/>
  <c r="CS20" i="86"/>
  <c r="CS22" i="86"/>
  <c r="CS24" i="86"/>
  <c r="CS26" i="86"/>
  <c r="CS28" i="86"/>
  <c r="CS30" i="86"/>
  <c r="CS32" i="86"/>
  <c r="CS34" i="86"/>
  <c r="CS36" i="86"/>
  <c r="CS7" i="86"/>
  <c r="CS9" i="86"/>
  <c r="CS13" i="86"/>
  <c r="CS17" i="86"/>
  <c r="CS25" i="86"/>
  <c r="CS27" i="86"/>
  <c r="CS4" i="86"/>
  <c r="CS5" i="86"/>
  <c r="CS15" i="86"/>
  <c r="CS23" i="86"/>
  <c r="CS33" i="86"/>
  <c r="CS11" i="86"/>
  <c r="CS21" i="86"/>
  <c r="CS31" i="86"/>
  <c r="CS19" i="86"/>
  <c r="CS35" i="86"/>
  <c r="CS29" i="86"/>
  <c r="CT5" i="86"/>
  <c r="CT6" i="86"/>
  <c r="CT11" i="86"/>
  <c r="CT4" i="86"/>
  <c r="CT16" i="86"/>
  <c r="CT18" i="86"/>
  <c r="CT20" i="86"/>
  <c r="CT22" i="86"/>
  <c r="CT24" i="86"/>
  <c r="CT26" i="86"/>
  <c r="CT28" i="86"/>
  <c r="CT30" i="86"/>
  <c r="CT32" i="86"/>
  <c r="CT34" i="86"/>
  <c r="CT12" i="86"/>
  <c r="CT14" i="86"/>
  <c r="CT3" i="87"/>
  <c r="CT8" i="86"/>
  <c r="CT10" i="86"/>
  <c r="CT19" i="86"/>
  <c r="CT29" i="86"/>
  <c r="CT7" i="86"/>
  <c r="CT9" i="86"/>
  <c r="CT17" i="86"/>
  <c r="CT27" i="86"/>
  <c r="CT36" i="86"/>
  <c r="CT13" i="86"/>
  <c r="CT25" i="86"/>
  <c r="CT15" i="86"/>
  <c r="CT23" i="86"/>
  <c r="CT33" i="86"/>
  <c r="CT21" i="86"/>
  <c r="CT35" i="86"/>
  <c r="CT31" i="86"/>
  <c r="CG6" i="86"/>
  <c r="CG8" i="86"/>
  <c r="CG10" i="86"/>
  <c r="CG12" i="86"/>
  <c r="CG3" i="87"/>
  <c r="CG14" i="86"/>
  <c r="CG16" i="86"/>
  <c r="CG18" i="86"/>
  <c r="CG20" i="86"/>
  <c r="CG22" i="86"/>
  <c r="CG24" i="86"/>
  <c r="CG26" i="86"/>
  <c r="CG28" i="86"/>
  <c r="CG30" i="86"/>
  <c r="CG32" i="86"/>
  <c r="CG34" i="86"/>
  <c r="CG36" i="86"/>
  <c r="CG5" i="86"/>
  <c r="CG9" i="86"/>
  <c r="CG7" i="86"/>
  <c r="CG15" i="86"/>
  <c r="CG23" i="86"/>
  <c r="CG33" i="86"/>
  <c r="CG11" i="86"/>
  <c r="CG21" i="86"/>
  <c r="CG31" i="86"/>
  <c r="CG35" i="86"/>
  <c r="CG13" i="86"/>
  <c r="CG19" i="86"/>
  <c r="CG29" i="86"/>
  <c r="CG17" i="86"/>
  <c r="CG4" i="86"/>
  <c r="CG25" i="86"/>
  <c r="CG27" i="86"/>
  <c r="CF5" i="86"/>
  <c r="CF6" i="86"/>
  <c r="CF9" i="86"/>
  <c r="CF12" i="86"/>
  <c r="CF17" i="86"/>
  <c r="CF19" i="86"/>
  <c r="CF21" i="86"/>
  <c r="CF23" i="86"/>
  <c r="CF25" i="86"/>
  <c r="CF27" i="86"/>
  <c r="CF29" i="86"/>
  <c r="CF31" i="86"/>
  <c r="CF33" i="86"/>
  <c r="CF35" i="86"/>
  <c r="CF11" i="86"/>
  <c r="CF13" i="86"/>
  <c r="CF15" i="86"/>
  <c r="CF10" i="86"/>
  <c r="CF14" i="86"/>
  <c r="CF24" i="86"/>
  <c r="CF16" i="86"/>
  <c r="CF22" i="86"/>
  <c r="CF32" i="86"/>
  <c r="CF34" i="86"/>
  <c r="CF36" i="86"/>
  <c r="CF20" i="86"/>
  <c r="CF30" i="86"/>
  <c r="CF3" i="87"/>
  <c r="CF7" i="86"/>
  <c r="CF18" i="86"/>
  <c r="CF26" i="86"/>
  <c r="CF28" i="86"/>
  <c r="CF8" i="86"/>
  <c r="CI3" i="87"/>
  <c r="CI5" i="86"/>
  <c r="CI7" i="86"/>
  <c r="CI9" i="86"/>
  <c r="CI11" i="86"/>
  <c r="CI8" i="86"/>
  <c r="CI13" i="86"/>
  <c r="CI15" i="86"/>
  <c r="CI17" i="86"/>
  <c r="CI19" i="86"/>
  <c r="CI21" i="86"/>
  <c r="CI23" i="86"/>
  <c r="CI25" i="86"/>
  <c r="CI27" i="86"/>
  <c r="CI29" i="86"/>
  <c r="CI31" i="86"/>
  <c r="CI33" i="86"/>
  <c r="CI35" i="86"/>
  <c r="CI10" i="86"/>
  <c r="CI18" i="86"/>
  <c r="CI26" i="86"/>
  <c r="CI28" i="86"/>
  <c r="CI14" i="86"/>
  <c r="CI6" i="86"/>
  <c r="CI24" i="86"/>
  <c r="CI12" i="86"/>
  <c r="CI16" i="86"/>
  <c r="CI22" i="86"/>
  <c r="CI32" i="86"/>
  <c r="CI34" i="86"/>
  <c r="CI20" i="86"/>
  <c r="CI4" i="86"/>
  <c r="CI30" i="86"/>
  <c r="CI36" i="86"/>
  <c r="CQ3" i="87"/>
  <c r="CQ5" i="86"/>
  <c r="CQ7" i="86"/>
  <c r="CQ9" i="86"/>
  <c r="CQ11" i="86"/>
  <c r="CQ8" i="86"/>
  <c r="CQ13" i="86"/>
  <c r="CQ15" i="86"/>
  <c r="CQ17" i="86"/>
  <c r="CQ19" i="86"/>
  <c r="CQ21" i="86"/>
  <c r="CQ23" i="86"/>
  <c r="CQ25" i="86"/>
  <c r="CQ27" i="86"/>
  <c r="CQ29" i="86"/>
  <c r="CQ31" i="86"/>
  <c r="CQ33" i="86"/>
  <c r="CQ35" i="86"/>
  <c r="CQ10" i="86"/>
  <c r="CQ6" i="86"/>
  <c r="CQ14" i="86"/>
  <c r="CQ24" i="86"/>
  <c r="CQ26" i="86"/>
  <c r="CQ12" i="86"/>
  <c r="CQ22" i="86"/>
  <c r="CQ32" i="86"/>
  <c r="CQ16" i="86"/>
  <c r="CQ20" i="86"/>
  <c r="CQ30" i="86"/>
  <c r="CQ34" i="86"/>
  <c r="CQ18" i="86"/>
  <c r="CQ4" i="86"/>
  <c r="CQ28" i="86"/>
  <c r="CQ36" i="86"/>
  <c r="D3" i="86" l="1"/>
  <c r="D3" i="87" s="1"/>
  <c r="D4" i="85"/>
  <c r="D3" i="85"/>
  <c r="D2" i="85"/>
  <c r="DV3" i="75" l="1"/>
  <c r="DV4" i="75"/>
  <c r="DV5" i="75"/>
  <c r="DV6" i="75"/>
  <c r="DV7" i="75"/>
  <c r="DV8" i="75"/>
  <c r="DV9" i="75"/>
  <c r="DV10" i="75"/>
  <c r="DV11" i="75"/>
  <c r="DV12" i="75"/>
  <c r="DV13" i="75"/>
  <c r="DV14" i="75"/>
  <c r="DV15" i="75"/>
  <c r="DV16" i="75"/>
  <c r="DV17" i="75"/>
  <c r="DV18" i="75"/>
  <c r="DV19" i="75"/>
  <c r="DV20" i="75"/>
  <c r="DV21" i="75"/>
  <c r="DV22" i="75"/>
  <c r="DV23" i="75"/>
  <c r="DV24" i="75"/>
  <c r="DV25" i="75"/>
  <c r="DV26" i="75"/>
  <c r="DV27" i="75"/>
  <c r="DV28" i="75"/>
  <c r="DV29" i="75"/>
  <c r="DV30" i="75"/>
  <c r="DV31" i="75"/>
  <c r="DV32" i="75"/>
  <c r="DV33" i="75"/>
  <c r="DV34" i="75"/>
  <c r="DV35" i="75"/>
  <c r="DL6" i="75" l="1"/>
  <c r="DM6" i="75"/>
  <c r="N4" i="4"/>
  <c r="N5" i="4"/>
  <c r="N6" i="4"/>
  <c r="N7" i="4"/>
  <c r="N8" i="4"/>
  <c r="N9" i="4"/>
  <c r="N10" i="4"/>
  <c r="N11" i="4"/>
  <c r="N12" i="4"/>
  <c r="N13" i="4"/>
  <c r="N14" i="4"/>
  <c r="N15" i="4"/>
  <c r="N16" i="4"/>
  <c r="N17" i="4"/>
  <c r="N18" i="4"/>
  <c r="N19" i="4"/>
  <c r="N20" i="4"/>
  <c r="N21" i="4"/>
  <c r="N22" i="4"/>
  <c r="N23" i="4"/>
  <c r="N24" i="4"/>
  <c r="N25" i="4"/>
  <c r="N26" i="4"/>
  <c r="N27" i="4"/>
  <c r="N28" i="4"/>
  <c r="N29" i="4"/>
  <c r="N30" i="4"/>
  <c r="N31" i="4"/>
  <c r="N32" i="4"/>
  <c r="N33" i="4"/>
  <c r="N34" i="4"/>
  <c r="N35" i="4"/>
  <c r="N3" i="4"/>
  <c r="AF5" i="86"/>
  <c r="AF6" i="86"/>
  <c r="AF7" i="86"/>
  <c r="AF8" i="86"/>
  <c r="AF9" i="86"/>
  <c r="AF10" i="86"/>
  <c r="AF11" i="86"/>
  <c r="AF12" i="86"/>
  <c r="AF13" i="86"/>
  <c r="AF14" i="86"/>
  <c r="AF15" i="86"/>
  <c r="AF16" i="86"/>
  <c r="AF17" i="86"/>
  <c r="AF18" i="86"/>
  <c r="AF19" i="86"/>
  <c r="AF20" i="86"/>
  <c r="AF21" i="86"/>
  <c r="AF22" i="86"/>
  <c r="AF23" i="86"/>
  <c r="AF24" i="86"/>
  <c r="AF25" i="86"/>
  <c r="AF26" i="86"/>
  <c r="AF27" i="86"/>
  <c r="AF28" i="86"/>
  <c r="AF29" i="86"/>
  <c r="AF30" i="86"/>
  <c r="AF31" i="86"/>
  <c r="AF32" i="86"/>
  <c r="AF33" i="86"/>
  <c r="AF34" i="86"/>
  <c r="AF35" i="86"/>
  <c r="AF36" i="86"/>
  <c r="AF4" i="86"/>
  <c r="AV4" i="3"/>
  <c r="AV5" i="3"/>
  <c r="AV6" i="3"/>
  <c r="AV7" i="3"/>
  <c r="AV8" i="3"/>
  <c r="AV9" i="3"/>
  <c r="AV10" i="3"/>
  <c r="AV11" i="3"/>
  <c r="AV12" i="3"/>
  <c r="AV13" i="3"/>
  <c r="AV14" i="3"/>
  <c r="AV15" i="3"/>
  <c r="AV16" i="3"/>
  <c r="AV17" i="3"/>
  <c r="AV18" i="3"/>
  <c r="AV19" i="3"/>
  <c r="AV20" i="3"/>
  <c r="AV21" i="3"/>
  <c r="AV22" i="3"/>
  <c r="AV23" i="3"/>
  <c r="AV24" i="3"/>
  <c r="AV25" i="3"/>
  <c r="AV26" i="3"/>
  <c r="AV27" i="3"/>
  <c r="AV28" i="3"/>
  <c r="AV29" i="3"/>
  <c r="AV30" i="3"/>
  <c r="AV31" i="3"/>
  <c r="AV32" i="3"/>
  <c r="AV33" i="3"/>
  <c r="AV34" i="3"/>
  <c r="AV35" i="3"/>
  <c r="AV3" i="3"/>
  <c r="AI4" i="3"/>
  <c r="AI5" i="3"/>
  <c r="AI6" i="3"/>
  <c r="AI7" i="3"/>
  <c r="AI8" i="3"/>
  <c r="AI9" i="3"/>
  <c r="AI10" i="3"/>
  <c r="AI11" i="3"/>
  <c r="AI12" i="3"/>
  <c r="AI13" i="3"/>
  <c r="AI14" i="3"/>
  <c r="AI15" i="3"/>
  <c r="AI16" i="3"/>
  <c r="AI17" i="3"/>
  <c r="AI18" i="3"/>
  <c r="AI19" i="3"/>
  <c r="AI20" i="3"/>
  <c r="AI21" i="3"/>
  <c r="AI22" i="3"/>
  <c r="AI23" i="3"/>
  <c r="AI24" i="3"/>
  <c r="AI25" i="3"/>
  <c r="AI26" i="3"/>
  <c r="AI27" i="3"/>
  <c r="AI28" i="3"/>
  <c r="AI29" i="3"/>
  <c r="AI30" i="3"/>
  <c r="AI31" i="3"/>
  <c r="AI32" i="3"/>
  <c r="AI33" i="3"/>
  <c r="AI34" i="3"/>
  <c r="AI35" i="3"/>
  <c r="AI3" i="3"/>
  <c r="AG4" i="3"/>
  <c r="AG5" i="3"/>
  <c r="AG6" i="3"/>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 i="3"/>
  <c r="AA12" i="3"/>
  <c r="T3" i="3"/>
  <c r="U3" i="3" s="1"/>
  <c r="DM3" i="75"/>
  <c r="DL3" i="75"/>
  <c r="AL6" i="79"/>
  <c r="AL5" i="87" s="1"/>
  <c r="AL7" i="79"/>
  <c r="AL6" i="87" s="1"/>
  <c r="AL8" i="79"/>
  <c r="AL7" i="87" s="1"/>
  <c r="AL9" i="79"/>
  <c r="AL8" i="87" s="1"/>
  <c r="AL10" i="79"/>
  <c r="AL9" i="87" s="1"/>
  <c r="AL11" i="79"/>
  <c r="AL10" i="87" s="1"/>
  <c r="AL12" i="79"/>
  <c r="AL11" i="87" s="1"/>
  <c r="AL13" i="79"/>
  <c r="AL12" i="87" s="1"/>
  <c r="AL14" i="79"/>
  <c r="AL13" i="87" s="1"/>
  <c r="AL15" i="79"/>
  <c r="AL14" i="87" s="1"/>
  <c r="AL16" i="79"/>
  <c r="AL15" i="87" s="1"/>
  <c r="AL17" i="79"/>
  <c r="AL16" i="87" s="1"/>
  <c r="AL18" i="79"/>
  <c r="AL17" i="87" s="1"/>
  <c r="AL19" i="79"/>
  <c r="AL18" i="87" s="1"/>
  <c r="AL20" i="79"/>
  <c r="AL19" i="87" s="1"/>
  <c r="AL21" i="79"/>
  <c r="AL20" i="87" s="1"/>
  <c r="AL22" i="79"/>
  <c r="AL21" i="87" s="1"/>
  <c r="AL23" i="79"/>
  <c r="AL22" i="87" s="1"/>
  <c r="AL24" i="79"/>
  <c r="AL23" i="87" s="1"/>
  <c r="AL25" i="79"/>
  <c r="AL24" i="87" s="1"/>
  <c r="AL26" i="79"/>
  <c r="AL25" i="87" s="1"/>
  <c r="AL27" i="79"/>
  <c r="AL26" i="87" s="1"/>
  <c r="AL28" i="79"/>
  <c r="AL27" i="87" s="1"/>
  <c r="AL29" i="79"/>
  <c r="AL28" i="87" s="1"/>
  <c r="AL30" i="79"/>
  <c r="AL29" i="87" s="1"/>
  <c r="AL31" i="79"/>
  <c r="AL30" i="87" s="1"/>
  <c r="AL32" i="79"/>
  <c r="AL31" i="87" s="1"/>
  <c r="AL33" i="79"/>
  <c r="AL32" i="87" s="1"/>
  <c r="AL34" i="79"/>
  <c r="AL33" i="87" s="1"/>
  <c r="AL35" i="79"/>
  <c r="AL34" i="87" s="1"/>
  <c r="AL36" i="79"/>
  <c r="AL35" i="87" s="1"/>
  <c r="AL37" i="79"/>
  <c r="AL36" i="87" s="1"/>
  <c r="AL5" i="79"/>
  <c r="AL4" i="87" s="1"/>
  <c r="A35" i="89"/>
  <c r="A34" i="89"/>
  <c r="A33" i="89"/>
  <c r="A32" i="89"/>
  <c r="A31" i="89"/>
  <c r="A30" i="89"/>
  <c r="A29" i="89"/>
  <c r="A28" i="89"/>
  <c r="A27" i="89"/>
  <c r="A26" i="89"/>
  <c r="A25" i="89"/>
  <c r="A24" i="89"/>
  <c r="A23" i="89"/>
  <c r="A22" i="89"/>
  <c r="A21" i="89"/>
  <c r="A20" i="89"/>
  <c r="A19" i="89"/>
  <c r="A18" i="89"/>
  <c r="A17" i="89"/>
  <c r="A16" i="89"/>
  <c r="A15" i="89"/>
  <c r="A14" i="89"/>
  <c r="A13" i="89"/>
  <c r="A12" i="89"/>
  <c r="A11" i="89"/>
  <c r="A10" i="89"/>
  <c r="A9" i="89"/>
  <c r="A8" i="89"/>
  <c r="A7" i="89"/>
  <c r="A6" i="89"/>
  <c r="A5" i="89"/>
  <c r="A4" i="89"/>
  <c r="A3" i="89"/>
  <c r="D5" i="87"/>
  <c r="D6" i="87"/>
  <c r="CV6" i="87" s="1"/>
  <c r="CW6" i="87" s="1"/>
  <c r="D7" i="87"/>
  <c r="CV7" i="87" s="1"/>
  <c r="CW7" i="87" s="1"/>
  <c r="D8" i="87"/>
  <c r="D9" i="87"/>
  <c r="D10" i="87"/>
  <c r="CV10" i="87" s="1"/>
  <c r="CW10" i="87" s="1"/>
  <c r="D11" i="87"/>
  <c r="CV11" i="87" s="1"/>
  <c r="CW11" i="87" s="1"/>
  <c r="D12" i="87"/>
  <c r="D13" i="87"/>
  <c r="D14" i="87"/>
  <c r="CV14" i="87" s="1"/>
  <c r="CW14" i="87" s="1"/>
  <c r="D15" i="87"/>
  <c r="CV15" i="87" s="1"/>
  <c r="CW15" i="87" s="1"/>
  <c r="D16" i="87"/>
  <c r="D17" i="87"/>
  <c r="D18" i="87"/>
  <c r="CV18" i="87" s="1"/>
  <c r="CW18" i="87" s="1"/>
  <c r="D19" i="87"/>
  <c r="CV19" i="87" s="1"/>
  <c r="CW19" i="87" s="1"/>
  <c r="D20" i="87"/>
  <c r="D21" i="87"/>
  <c r="D22" i="87"/>
  <c r="CV22" i="87" s="1"/>
  <c r="CW22" i="87" s="1"/>
  <c r="D23" i="87"/>
  <c r="CV23" i="87" s="1"/>
  <c r="CW23" i="87" s="1"/>
  <c r="D24" i="87"/>
  <c r="D25" i="87"/>
  <c r="D26" i="87"/>
  <c r="CV26" i="87" s="1"/>
  <c r="CW26" i="87" s="1"/>
  <c r="D27" i="87"/>
  <c r="CV27" i="87" s="1"/>
  <c r="CW27" i="87" s="1"/>
  <c r="D28" i="87"/>
  <c r="D29" i="87"/>
  <c r="D30" i="87"/>
  <c r="CV30" i="87" s="1"/>
  <c r="CW30" i="87" s="1"/>
  <c r="D31" i="87"/>
  <c r="CV31" i="87" s="1"/>
  <c r="CW31" i="87" s="1"/>
  <c r="D32" i="87"/>
  <c r="D33" i="87"/>
  <c r="D34" i="87"/>
  <c r="CV34" i="87" s="1"/>
  <c r="CW34" i="87" s="1"/>
  <c r="D35" i="87"/>
  <c r="CV35" i="87" s="1"/>
  <c r="CW35" i="87" s="1"/>
  <c r="D36" i="87"/>
  <c r="Q5" i="86"/>
  <c r="R5" i="86"/>
  <c r="S5" i="86"/>
  <c r="T5" i="86"/>
  <c r="Q6" i="86"/>
  <c r="R6" i="86"/>
  <c r="S6" i="86"/>
  <c r="T6" i="86"/>
  <c r="Q7" i="86"/>
  <c r="R7" i="86"/>
  <c r="S7" i="86"/>
  <c r="T7" i="86"/>
  <c r="Q8" i="86"/>
  <c r="R8" i="86"/>
  <c r="S8" i="86"/>
  <c r="T8" i="86"/>
  <c r="Q9" i="86"/>
  <c r="R9" i="86"/>
  <c r="S9" i="86"/>
  <c r="T9" i="86"/>
  <c r="Q10" i="86"/>
  <c r="R10" i="86"/>
  <c r="S10" i="86"/>
  <c r="T10" i="86"/>
  <c r="Q11" i="86"/>
  <c r="R11" i="86"/>
  <c r="S11" i="86"/>
  <c r="T11" i="86"/>
  <c r="Q12" i="86"/>
  <c r="R12" i="86"/>
  <c r="S12" i="86"/>
  <c r="T12" i="86"/>
  <c r="Q13" i="86"/>
  <c r="R13" i="86"/>
  <c r="S13" i="86"/>
  <c r="T13" i="86"/>
  <c r="Q14" i="86"/>
  <c r="R14" i="86"/>
  <c r="S14" i="86"/>
  <c r="T14" i="86"/>
  <c r="Q15" i="86"/>
  <c r="R15" i="86"/>
  <c r="S15" i="86"/>
  <c r="T15" i="86"/>
  <c r="Q16" i="86"/>
  <c r="R16" i="86"/>
  <c r="S16" i="86"/>
  <c r="T16" i="86"/>
  <c r="Q17" i="86"/>
  <c r="R17" i="86"/>
  <c r="S17" i="86"/>
  <c r="T17" i="86"/>
  <c r="Q18" i="86"/>
  <c r="R18" i="86"/>
  <c r="S18" i="86"/>
  <c r="T18" i="86"/>
  <c r="Q19" i="86"/>
  <c r="R19" i="86"/>
  <c r="S19" i="86"/>
  <c r="T19" i="86"/>
  <c r="Q20" i="86"/>
  <c r="R20" i="86"/>
  <c r="S20" i="86"/>
  <c r="T20" i="86"/>
  <c r="Q21" i="86"/>
  <c r="R21" i="86"/>
  <c r="S21" i="86"/>
  <c r="T21" i="86"/>
  <c r="Q22" i="86"/>
  <c r="R22" i="86"/>
  <c r="S22" i="86"/>
  <c r="T22" i="86"/>
  <c r="Q23" i="86"/>
  <c r="R23" i="86"/>
  <c r="S23" i="86"/>
  <c r="T23" i="86"/>
  <c r="Q24" i="86"/>
  <c r="R24" i="86"/>
  <c r="S24" i="86"/>
  <c r="T24" i="86"/>
  <c r="Q25" i="86"/>
  <c r="R25" i="86"/>
  <c r="S25" i="86"/>
  <c r="T25" i="86"/>
  <c r="Q26" i="86"/>
  <c r="R26" i="86"/>
  <c r="S26" i="86"/>
  <c r="T26" i="86"/>
  <c r="Q27" i="86"/>
  <c r="R27" i="86"/>
  <c r="S27" i="86"/>
  <c r="T27" i="86"/>
  <c r="Q28" i="86"/>
  <c r="R28" i="86"/>
  <c r="S28" i="86"/>
  <c r="T28" i="86"/>
  <c r="Q29" i="86"/>
  <c r="R29" i="86"/>
  <c r="S29" i="86"/>
  <c r="T29" i="86"/>
  <c r="Q30" i="86"/>
  <c r="R30" i="86"/>
  <c r="S30" i="86"/>
  <c r="T30" i="86"/>
  <c r="Q31" i="86"/>
  <c r="R31" i="86"/>
  <c r="S31" i="86"/>
  <c r="T31" i="86"/>
  <c r="Q32" i="86"/>
  <c r="R32" i="86"/>
  <c r="S32" i="86"/>
  <c r="T32" i="86"/>
  <c r="Q33" i="86"/>
  <c r="R33" i="86"/>
  <c r="S33" i="86"/>
  <c r="T33" i="86"/>
  <c r="Q34" i="86"/>
  <c r="R34" i="86"/>
  <c r="S34" i="86"/>
  <c r="T34" i="86"/>
  <c r="Q35" i="86"/>
  <c r="R35" i="86"/>
  <c r="S35" i="86"/>
  <c r="T35" i="86"/>
  <c r="Q36" i="86"/>
  <c r="R36" i="86"/>
  <c r="S36" i="86"/>
  <c r="T36" i="86"/>
  <c r="T4" i="86"/>
  <c r="S4" i="86"/>
  <c r="R4" i="86"/>
  <c r="Q4" i="86"/>
  <c r="D5" i="86"/>
  <c r="E5" i="86"/>
  <c r="F5" i="86"/>
  <c r="G5" i="86"/>
  <c r="H5" i="86"/>
  <c r="I5" i="86"/>
  <c r="J5" i="86"/>
  <c r="K5" i="86"/>
  <c r="L5" i="86"/>
  <c r="M5" i="86"/>
  <c r="N5" i="86"/>
  <c r="O5" i="86"/>
  <c r="P5" i="86"/>
  <c r="U5" i="86"/>
  <c r="V5" i="86"/>
  <c r="W5" i="86"/>
  <c r="X5" i="86"/>
  <c r="Y5" i="86"/>
  <c r="Z5" i="86"/>
  <c r="AB5" i="86"/>
  <c r="AC5" i="86"/>
  <c r="AD5" i="86"/>
  <c r="AE5" i="86"/>
  <c r="AG5" i="86"/>
  <c r="AH5" i="86"/>
  <c r="AI5" i="86"/>
  <c r="AJ5" i="86"/>
  <c r="AK5" i="86"/>
  <c r="AL5" i="86"/>
  <c r="AM5" i="86"/>
  <c r="AN5" i="86"/>
  <c r="AO5" i="86"/>
  <c r="AP5" i="86"/>
  <c r="AQ5" i="86"/>
  <c r="AR5" i="86"/>
  <c r="AS5" i="86"/>
  <c r="AT5" i="86"/>
  <c r="AU5" i="86"/>
  <c r="AV5" i="86"/>
  <c r="AW5" i="86"/>
  <c r="AX5" i="86"/>
  <c r="AY5" i="86"/>
  <c r="AZ5" i="86"/>
  <c r="BA5" i="86"/>
  <c r="BB5" i="86"/>
  <c r="BC5" i="86"/>
  <c r="BD5" i="86"/>
  <c r="BE5" i="86"/>
  <c r="BF5" i="86"/>
  <c r="BG5" i="86"/>
  <c r="BH5" i="86"/>
  <c r="BI5" i="86"/>
  <c r="BJ5" i="86"/>
  <c r="BK5" i="86"/>
  <c r="BL5" i="86"/>
  <c r="BM5" i="86"/>
  <c r="BN5" i="86"/>
  <c r="BO5" i="86"/>
  <c r="BP5" i="86"/>
  <c r="BQ5" i="86"/>
  <c r="BR5" i="86"/>
  <c r="BS5" i="86"/>
  <c r="BT5" i="86"/>
  <c r="BU5" i="86"/>
  <c r="BV5" i="86"/>
  <c r="BW5" i="86"/>
  <c r="BX5" i="86"/>
  <c r="BY5" i="86"/>
  <c r="D6" i="86"/>
  <c r="E6" i="86"/>
  <c r="F6" i="86"/>
  <c r="G6" i="86"/>
  <c r="H6" i="86"/>
  <c r="I6" i="86"/>
  <c r="J6" i="86"/>
  <c r="K6" i="86"/>
  <c r="L6" i="86"/>
  <c r="M6" i="86"/>
  <c r="N6" i="86"/>
  <c r="O6" i="86"/>
  <c r="P6" i="86"/>
  <c r="U6" i="86"/>
  <c r="V6" i="86"/>
  <c r="W6" i="86"/>
  <c r="X6" i="86"/>
  <c r="Y6" i="86"/>
  <c r="Z6" i="86"/>
  <c r="AB6" i="86"/>
  <c r="AC6" i="86"/>
  <c r="AD6" i="86"/>
  <c r="AE6" i="86"/>
  <c r="AG6" i="86"/>
  <c r="AH6" i="86"/>
  <c r="AI6" i="86"/>
  <c r="AJ6" i="86"/>
  <c r="AK6" i="86"/>
  <c r="AL6" i="86"/>
  <c r="AM6" i="86"/>
  <c r="AN6" i="86"/>
  <c r="AO6" i="86"/>
  <c r="AP6" i="86"/>
  <c r="AQ6" i="86"/>
  <c r="AR6" i="86"/>
  <c r="AS6" i="86"/>
  <c r="AT6" i="86"/>
  <c r="AU6" i="86"/>
  <c r="AV6" i="86"/>
  <c r="AW6" i="86"/>
  <c r="AX6" i="86"/>
  <c r="AY6" i="86"/>
  <c r="AZ6" i="86"/>
  <c r="BA6" i="86"/>
  <c r="BB6" i="86"/>
  <c r="BC6" i="86"/>
  <c r="BD6" i="86"/>
  <c r="BE6" i="86"/>
  <c r="BF6" i="86"/>
  <c r="BG6" i="86"/>
  <c r="BH6" i="86"/>
  <c r="BI6" i="86"/>
  <c r="BJ6" i="86"/>
  <c r="BK6" i="86"/>
  <c r="BL6" i="86"/>
  <c r="BM6" i="86"/>
  <c r="BN6" i="86"/>
  <c r="BO6" i="86"/>
  <c r="BP6" i="86"/>
  <c r="BQ6" i="86"/>
  <c r="BR6" i="86"/>
  <c r="BS6" i="86"/>
  <c r="BT6" i="86"/>
  <c r="BU6" i="86"/>
  <c r="BV6" i="86"/>
  <c r="BW6" i="86"/>
  <c r="BX6" i="86"/>
  <c r="BY6" i="86"/>
  <c r="D7" i="86"/>
  <c r="E7" i="86"/>
  <c r="F7" i="86"/>
  <c r="G7" i="86"/>
  <c r="H7" i="86"/>
  <c r="I7" i="86"/>
  <c r="J7" i="86"/>
  <c r="K7" i="86"/>
  <c r="L7" i="86"/>
  <c r="M7" i="86"/>
  <c r="N7" i="86"/>
  <c r="O7" i="86"/>
  <c r="P7" i="86"/>
  <c r="U7" i="86"/>
  <c r="V7" i="86"/>
  <c r="W7" i="86"/>
  <c r="X7" i="86"/>
  <c r="Y7" i="86"/>
  <c r="Z7" i="86"/>
  <c r="AB7" i="86"/>
  <c r="AC7" i="86"/>
  <c r="AD7" i="86"/>
  <c r="AE7" i="86"/>
  <c r="AG7" i="86"/>
  <c r="AH7" i="86"/>
  <c r="AI7" i="86"/>
  <c r="AJ7" i="86"/>
  <c r="AK7" i="86"/>
  <c r="AL7" i="86"/>
  <c r="AM7" i="86"/>
  <c r="AN7" i="86"/>
  <c r="AO7" i="86"/>
  <c r="AP7" i="86"/>
  <c r="AQ7" i="86"/>
  <c r="AR7" i="86"/>
  <c r="AS7" i="86"/>
  <c r="AT7" i="86"/>
  <c r="AU7" i="86"/>
  <c r="AV7" i="86"/>
  <c r="AW7" i="86"/>
  <c r="AX7" i="86"/>
  <c r="AY7" i="86"/>
  <c r="AZ7" i="86"/>
  <c r="BA7" i="86"/>
  <c r="BB7" i="86"/>
  <c r="BC7" i="86"/>
  <c r="BD7" i="86"/>
  <c r="BE7" i="86"/>
  <c r="BF7" i="86"/>
  <c r="BG7" i="86"/>
  <c r="BH7" i="86"/>
  <c r="BI7" i="86"/>
  <c r="BJ7" i="86"/>
  <c r="BK7" i="86"/>
  <c r="BL7" i="86"/>
  <c r="BM7" i="86"/>
  <c r="BN7" i="86"/>
  <c r="BO7" i="86"/>
  <c r="BP7" i="86"/>
  <c r="BQ7" i="86"/>
  <c r="BR7" i="86"/>
  <c r="BS7" i="86"/>
  <c r="BT7" i="86"/>
  <c r="BU7" i="86"/>
  <c r="BV7" i="86"/>
  <c r="BW7" i="86"/>
  <c r="BX7" i="86"/>
  <c r="BY7" i="86"/>
  <c r="D8" i="86"/>
  <c r="E8" i="86"/>
  <c r="F8" i="86"/>
  <c r="G8" i="86"/>
  <c r="H8" i="86"/>
  <c r="I8" i="86"/>
  <c r="J8" i="86"/>
  <c r="K8" i="86"/>
  <c r="L8" i="86"/>
  <c r="M8" i="86"/>
  <c r="N8" i="86"/>
  <c r="O8" i="86"/>
  <c r="P8" i="86"/>
  <c r="U8" i="86"/>
  <c r="V8" i="86"/>
  <c r="W8" i="86"/>
  <c r="X8" i="86"/>
  <c r="Y8" i="86"/>
  <c r="Z8" i="86"/>
  <c r="AB8" i="86"/>
  <c r="AC8" i="86"/>
  <c r="AD8" i="86"/>
  <c r="AE8" i="86"/>
  <c r="AG8" i="86"/>
  <c r="AH8" i="86"/>
  <c r="AI8" i="86"/>
  <c r="AJ8" i="86"/>
  <c r="AK8" i="86"/>
  <c r="AL8" i="86"/>
  <c r="AM8" i="86"/>
  <c r="AN8" i="86"/>
  <c r="AO8" i="86"/>
  <c r="AP8" i="86"/>
  <c r="AQ8" i="86"/>
  <c r="AR8" i="86"/>
  <c r="AS8" i="86"/>
  <c r="AT8" i="86"/>
  <c r="AU8" i="86"/>
  <c r="AV8" i="86"/>
  <c r="AW8" i="86"/>
  <c r="AX8" i="86"/>
  <c r="AY8" i="86"/>
  <c r="AZ8" i="86"/>
  <c r="BA8" i="86"/>
  <c r="BB8" i="86"/>
  <c r="BC8" i="86"/>
  <c r="BD8" i="86"/>
  <c r="BE8" i="86"/>
  <c r="BF8" i="86"/>
  <c r="BG8" i="86"/>
  <c r="BH8" i="86"/>
  <c r="BI8" i="86"/>
  <c r="BJ8" i="86"/>
  <c r="BK8" i="86"/>
  <c r="BL8" i="86"/>
  <c r="BM8" i="86"/>
  <c r="BN8" i="86"/>
  <c r="BO8" i="86"/>
  <c r="BP8" i="86"/>
  <c r="BQ8" i="86"/>
  <c r="BR8" i="86"/>
  <c r="BS8" i="86"/>
  <c r="BT8" i="86"/>
  <c r="BU8" i="86"/>
  <c r="BV8" i="86"/>
  <c r="BW8" i="86"/>
  <c r="BX8" i="86"/>
  <c r="BY8" i="86"/>
  <c r="D9" i="86"/>
  <c r="E9" i="86"/>
  <c r="F9" i="86"/>
  <c r="G9" i="86"/>
  <c r="H9" i="86"/>
  <c r="I9" i="86"/>
  <c r="J9" i="86"/>
  <c r="K9" i="86"/>
  <c r="L9" i="86"/>
  <c r="M9" i="86"/>
  <c r="N9" i="86"/>
  <c r="O9" i="86"/>
  <c r="P9" i="86"/>
  <c r="U9" i="86"/>
  <c r="V9" i="86"/>
  <c r="W9" i="86"/>
  <c r="X9" i="86"/>
  <c r="Y9" i="86"/>
  <c r="Z9" i="86"/>
  <c r="AB9" i="86"/>
  <c r="AC9" i="86"/>
  <c r="AD9" i="86"/>
  <c r="AE9" i="86"/>
  <c r="AG9" i="86"/>
  <c r="AH9" i="86"/>
  <c r="AI9" i="86"/>
  <c r="AJ9" i="86"/>
  <c r="AK9" i="86"/>
  <c r="AL9" i="86"/>
  <c r="AM9" i="86"/>
  <c r="AN9" i="86"/>
  <c r="AO9" i="86"/>
  <c r="AP9" i="86"/>
  <c r="AQ9" i="86"/>
  <c r="AR9" i="86"/>
  <c r="AS9" i="86"/>
  <c r="AT9" i="86"/>
  <c r="AU9" i="86"/>
  <c r="AV9" i="86"/>
  <c r="AW9" i="86"/>
  <c r="AX9" i="86"/>
  <c r="AY9" i="86"/>
  <c r="AZ9" i="86"/>
  <c r="BA9" i="86"/>
  <c r="BB9" i="86"/>
  <c r="BC9" i="86"/>
  <c r="BD9" i="86"/>
  <c r="BE9" i="86"/>
  <c r="BF9" i="86"/>
  <c r="BG9" i="86"/>
  <c r="BH9" i="86"/>
  <c r="BI9" i="86"/>
  <c r="BJ9" i="86"/>
  <c r="BK9" i="86"/>
  <c r="BL9" i="86"/>
  <c r="BM9" i="86"/>
  <c r="BN9" i="86"/>
  <c r="BO9" i="86"/>
  <c r="BP9" i="86"/>
  <c r="BQ9" i="86"/>
  <c r="BR9" i="86"/>
  <c r="BS9" i="86"/>
  <c r="BT9" i="86"/>
  <c r="BU9" i="86"/>
  <c r="BV9" i="86"/>
  <c r="BW9" i="86"/>
  <c r="BX9" i="86"/>
  <c r="BY9" i="86"/>
  <c r="D10" i="86"/>
  <c r="E10" i="86"/>
  <c r="F10" i="86"/>
  <c r="G10" i="86"/>
  <c r="H10" i="86"/>
  <c r="I10" i="86"/>
  <c r="J10" i="86"/>
  <c r="K10" i="86"/>
  <c r="L10" i="86"/>
  <c r="M10" i="86"/>
  <c r="N10" i="86"/>
  <c r="O10" i="86"/>
  <c r="P10" i="86"/>
  <c r="U10" i="86"/>
  <c r="V10" i="86"/>
  <c r="W10" i="86"/>
  <c r="X10" i="86"/>
  <c r="Y10" i="86"/>
  <c r="Z10" i="86"/>
  <c r="AB10" i="86"/>
  <c r="AC10" i="86"/>
  <c r="AD10" i="86"/>
  <c r="AE10" i="86"/>
  <c r="AG10" i="86"/>
  <c r="AH10" i="86"/>
  <c r="AI10" i="86"/>
  <c r="AJ10" i="86"/>
  <c r="AK10" i="86"/>
  <c r="AL10" i="86"/>
  <c r="AM10" i="86"/>
  <c r="AN10" i="86"/>
  <c r="AO10" i="86"/>
  <c r="AP10" i="86"/>
  <c r="AQ10" i="86"/>
  <c r="AR10" i="86"/>
  <c r="AS10" i="86"/>
  <c r="AT10" i="86"/>
  <c r="AU10" i="86"/>
  <c r="AV10" i="86"/>
  <c r="AW10" i="86"/>
  <c r="AX10" i="86"/>
  <c r="AY10" i="86"/>
  <c r="AZ10" i="86"/>
  <c r="BA10" i="86"/>
  <c r="BB10" i="86"/>
  <c r="BC10" i="86"/>
  <c r="BD10" i="86"/>
  <c r="BE10" i="86"/>
  <c r="BF10" i="86"/>
  <c r="BG10" i="86"/>
  <c r="BH10" i="86"/>
  <c r="BI10" i="86"/>
  <c r="BJ10" i="86"/>
  <c r="BK10" i="86"/>
  <c r="BL10" i="86"/>
  <c r="BM10" i="86"/>
  <c r="BN10" i="86"/>
  <c r="BO10" i="86"/>
  <c r="BP10" i="86"/>
  <c r="BQ10" i="86"/>
  <c r="BR10" i="86"/>
  <c r="BS10" i="86"/>
  <c r="BT10" i="86"/>
  <c r="BU10" i="86"/>
  <c r="BV10" i="86"/>
  <c r="BW10" i="86"/>
  <c r="BX10" i="86"/>
  <c r="BY10" i="86"/>
  <c r="D11" i="86"/>
  <c r="E11" i="86"/>
  <c r="F11" i="86"/>
  <c r="G11" i="86"/>
  <c r="H11" i="86"/>
  <c r="I11" i="86"/>
  <c r="J11" i="86"/>
  <c r="K11" i="86"/>
  <c r="L11" i="86"/>
  <c r="M11" i="86"/>
  <c r="N11" i="86"/>
  <c r="O11" i="86"/>
  <c r="P11" i="86"/>
  <c r="U11" i="86"/>
  <c r="V11" i="86"/>
  <c r="W11" i="86"/>
  <c r="X11" i="86"/>
  <c r="Y11" i="86"/>
  <c r="Z11" i="86"/>
  <c r="AB11" i="86"/>
  <c r="AC11" i="86"/>
  <c r="AD11" i="86"/>
  <c r="AE11" i="86"/>
  <c r="AG11" i="86"/>
  <c r="AH11" i="86"/>
  <c r="AI11" i="86"/>
  <c r="AJ11" i="86"/>
  <c r="AK11" i="86"/>
  <c r="AL11" i="86"/>
  <c r="AM11" i="86"/>
  <c r="AN11" i="86"/>
  <c r="AO11" i="86"/>
  <c r="AP11" i="86"/>
  <c r="AQ11" i="86"/>
  <c r="AR11" i="86"/>
  <c r="AS11" i="86"/>
  <c r="AT11" i="86"/>
  <c r="AU11" i="86"/>
  <c r="AV11" i="86"/>
  <c r="AW11" i="86"/>
  <c r="AX11" i="86"/>
  <c r="AY11" i="86"/>
  <c r="AZ11" i="86"/>
  <c r="BA11" i="86"/>
  <c r="BB11" i="86"/>
  <c r="BC11" i="86"/>
  <c r="BD11" i="86"/>
  <c r="BE11" i="86"/>
  <c r="BF11" i="86"/>
  <c r="BG11" i="86"/>
  <c r="BH11" i="86"/>
  <c r="BI11" i="86"/>
  <c r="BJ11" i="86"/>
  <c r="BK11" i="86"/>
  <c r="BL11" i="86"/>
  <c r="BM11" i="86"/>
  <c r="BN11" i="86"/>
  <c r="BO11" i="86"/>
  <c r="BP11" i="86"/>
  <c r="BQ11" i="86"/>
  <c r="BR11" i="86"/>
  <c r="BS11" i="86"/>
  <c r="BT11" i="86"/>
  <c r="BU11" i="86"/>
  <c r="BV11" i="86"/>
  <c r="BW11" i="86"/>
  <c r="BX11" i="86"/>
  <c r="BY11" i="86"/>
  <c r="D12" i="86"/>
  <c r="E12" i="86"/>
  <c r="F12" i="86"/>
  <c r="G12" i="86"/>
  <c r="H12" i="86"/>
  <c r="I12" i="86"/>
  <c r="J12" i="86"/>
  <c r="K12" i="86"/>
  <c r="L12" i="86"/>
  <c r="M12" i="86"/>
  <c r="N12" i="86"/>
  <c r="O12" i="86"/>
  <c r="P12" i="86"/>
  <c r="U12" i="86"/>
  <c r="V12" i="86"/>
  <c r="W12" i="86"/>
  <c r="X12" i="86"/>
  <c r="Y12" i="86"/>
  <c r="Z12" i="86"/>
  <c r="AB12" i="86"/>
  <c r="AC12" i="86"/>
  <c r="AD12" i="86"/>
  <c r="AE12" i="86"/>
  <c r="AG12" i="86"/>
  <c r="AH12" i="86"/>
  <c r="AI12" i="86"/>
  <c r="AJ12" i="86"/>
  <c r="AK12" i="86"/>
  <c r="AL12" i="86"/>
  <c r="AM12" i="86"/>
  <c r="AN12" i="86"/>
  <c r="AO12" i="86"/>
  <c r="AP12" i="86"/>
  <c r="AQ12" i="86"/>
  <c r="AR12" i="86"/>
  <c r="AS12" i="86"/>
  <c r="AT12" i="86"/>
  <c r="AU12" i="86"/>
  <c r="AV12" i="86"/>
  <c r="AW12" i="86"/>
  <c r="AX12" i="86"/>
  <c r="AY12" i="86"/>
  <c r="AZ12" i="86"/>
  <c r="BA12" i="86"/>
  <c r="BB12" i="86"/>
  <c r="BC12" i="86"/>
  <c r="BD12" i="86"/>
  <c r="BE12" i="86"/>
  <c r="BF12" i="86"/>
  <c r="BG12" i="86"/>
  <c r="BH12" i="86"/>
  <c r="BI12" i="86"/>
  <c r="BJ12" i="86"/>
  <c r="BK12" i="86"/>
  <c r="BL12" i="86"/>
  <c r="BM12" i="86"/>
  <c r="BN12" i="86"/>
  <c r="BO12" i="86"/>
  <c r="BP12" i="86"/>
  <c r="BQ12" i="86"/>
  <c r="BR12" i="86"/>
  <c r="BS12" i="86"/>
  <c r="BT12" i="86"/>
  <c r="BU12" i="86"/>
  <c r="BV12" i="86"/>
  <c r="BW12" i="86"/>
  <c r="BX12" i="86"/>
  <c r="BY12" i="86"/>
  <c r="D13" i="86"/>
  <c r="E13" i="86"/>
  <c r="F13" i="86"/>
  <c r="G13" i="86"/>
  <c r="H13" i="86"/>
  <c r="I13" i="86"/>
  <c r="J13" i="86"/>
  <c r="K13" i="86"/>
  <c r="L13" i="86"/>
  <c r="M13" i="86"/>
  <c r="N13" i="86"/>
  <c r="O13" i="86"/>
  <c r="P13" i="86"/>
  <c r="U13" i="86"/>
  <c r="V13" i="86"/>
  <c r="W13" i="86"/>
  <c r="X13" i="86"/>
  <c r="Y13" i="86"/>
  <c r="Z13" i="86"/>
  <c r="AB13" i="86"/>
  <c r="AC13" i="86"/>
  <c r="AD13" i="86"/>
  <c r="AE13" i="86"/>
  <c r="AG13" i="86"/>
  <c r="AH13" i="86"/>
  <c r="AI13" i="86"/>
  <c r="AJ13" i="86"/>
  <c r="AK13" i="86"/>
  <c r="AL13" i="86"/>
  <c r="AM13" i="86"/>
  <c r="AN13" i="86"/>
  <c r="AO13" i="86"/>
  <c r="AP13" i="86"/>
  <c r="AQ13" i="86"/>
  <c r="AR13" i="86"/>
  <c r="AS13" i="86"/>
  <c r="AT13" i="86"/>
  <c r="AU13" i="86"/>
  <c r="AV13" i="86"/>
  <c r="AW13" i="86"/>
  <c r="AX13" i="86"/>
  <c r="AY13" i="86"/>
  <c r="AZ13" i="86"/>
  <c r="BA13" i="86"/>
  <c r="BB13" i="86"/>
  <c r="BC13" i="86"/>
  <c r="BD13" i="86"/>
  <c r="BE13" i="86"/>
  <c r="BF13" i="86"/>
  <c r="BG13" i="86"/>
  <c r="BH13" i="86"/>
  <c r="BI13" i="86"/>
  <c r="BJ13" i="86"/>
  <c r="BK13" i="86"/>
  <c r="BL13" i="86"/>
  <c r="BM13" i="86"/>
  <c r="BN13" i="86"/>
  <c r="BO13" i="86"/>
  <c r="BP13" i="86"/>
  <c r="BQ13" i="86"/>
  <c r="BR13" i="86"/>
  <c r="BS13" i="86"/>
  <c r="BT13" i="86"/>
  <c r="BU13" i="86"/>
  <c r="BV13" i="86"/>
  <c r="BW13" i="86"/>
  <c r="BX13" i="86"/>
  <c r="BY13" i="86"/>
  <c r="D14" i="86"/>
  <c r="E14" i="86"/>
  <c r="F14" i="86"/>
  <c r="G14" i="86"/>
  <c r="H14" i="86"/>
  <c r="I14" i="86"/>
  <c r="J14" i="86"/>
  <c r="K14" i="86"/>
  <c r="L14" i="86"/>
  <c r="M14" i="86"/>
  <c r="N14" i="86"/>
  <c r="O14" i="86"/>
  <c r="P14" i="86"/>
  <c r="U14" i="86"/>
  <c r="V14" i="86"/>
  <c r="W14" i="86"/>
  <c r="X14" i="86"/>
  <c r="Y14" i="86"/>
  <c r="Z14" i="86"/>
  <c r="AB14" i="86"/>
  <c r="AC14" i="86"/>
  <c r="AD14" i="86"/>
  <c r="AE14" i="86"/>
  <c r="AG14" i="86"/>
  <c r="AH14" i="86"/>
  <c r="AI14" i="86"/>
  <c r="AJ14" i="86"/>
  <c r="AK14" i="86"/>
  <c r="AL14" i="86"/>
  <c r="AM14" i="86"/>
  <c r="AN14" i="86"/>
  <c r="AO14" i="86"/>
  <c r="AP14" i="86"/>
  <c r="AQ14" i="86"/>
  <c r="AR14" i="86"/>
  <c r="AS14" i="86"/>
  <c r="AT14" i="86"/>
  <c r="AU14" i="86"/>
  <c r="AV14" i="86"/>
  <c r="AW14" i="86"/>
  <c r="AX14" i="86"/>
  <c r="AY14" i="86"/>
  <c r="AZ14" i="86"/>
  <c r="BA14" i="86"/>
  <c r="BB14" i="86"/>
  <c r="BC14" i="86"/>
  <c r="BD14" i="86"/>
  <c r="BE14" i="86"/>
  <c r="BF14" i="86"/>
  <c r="BG14" i="86"/>
  <c r="BH14" i="86"/>
  <c r="BI14" i="86"/>
  <c r="BJ14" i="86"/>
  <c r="BK14" i="86"/>
  <c r="BL14" i="86"/>
  <c r="BM14" i="86"/>
  <c r="BN14" i="86"/>
  <c r="BO14" i="86"/>
  <c r="BP14" i="86"/>
  <c r="BQ14" i="86"/>
  <c r="BR14" i="86"/>
  <c r="BS14" i="86"/>
  <c r="BT14" i="86"/>
  <c r="BU14" i="86"/>
  <c r="BV14" i="86"/>
  <c r="BW14" i="86"/>
  <c r="BX14" i="86"/>
  <c r="BY14" i="86"/>
  <c r="D15" i="86"/>
  <c r="E15" i="86"/>
  <c r="F15" i="86"/>
  <c r="G15" i="86"/>
  <c r="H15" i="86"/>
  <c r="I15" i="86"/>
  <c r="J15" i="86"/>
  <c r="K15" i="86"/>
  <c r="L15" i="86"/>
  <c r="M15" i="86"/>
  <c r="N15" i="86"/>
  <c r="O15" i="86"/>
  <c r="P15" i="86"/>
  <c r="U15" i="86"/>
  <c r="V15" i="86"/>
  <c r="W15" i="86"/>
  <c r="X15" i="86"/>
  <c r="Y15" i="86"/>
  <c r="Z15" i="86"/>
  <c r="AB15" i="86"/>
  <c r="AC15" i="86"/>
  <c r="AD15" i="86"/>
  <c r="AE15" i="86"/>
  <c r="AG15" i="86"/>
  <c r="AH15" i="86"/>
  <c r="AI15" i="86"/>
  <c r="AJ15" i="86"/>
  <c r="AK15" i="86"/>
  <c r="AL15" i="86"/>
  <c r="AM15" i="86"/>
  <c r="AN15" i="86"/>
  <c r="AO15" i="86"/>
  <c r="AP15" i="86"/>
  <c r="AQ15" i="86"/>
  <c r="AR15" i="86"/>
  <c r="AS15" i="86"/>
  <c r="AT15" i="86"/>
  <c r="AU15" i="86"/>
  <c r="AV15" i="86"/>
  <c r="AW15" i="86"/>
  <c r="AX15" i="86"/>
  <c r="AY15" i="86"/>
  <c r="AZ15" i="86"/>
  <c r="BA15" i="86"/>
  <c r="BB15" i="86"/>
  <c r="BC15" i="86"/>
  <c r="BD15" i="86"/>
  <c r="BE15" i="86"/>
  <c r="BF15" i="86"/>
  <c r="BG15" i="86"/>
  <c r="BH15" i="86"/>
  <c r="BI15" i="86"/>
  <c r="BJ15" i="86"/>
  <c r="BK15" i="86"/>
  <c r="BL15" i="86"/>
  <c r="BM15" i="86"/>
  <c r="BN15" i="86"/>
  <c r="BO15" i="86"/>
  <c r="BP15" i="86"/>
  <c r="BQ15" i="86"/>
  <c r="BR15" i="86"/>
  <c r="BS15" i="86"/>
  <c r="BT15" i="86"/>
  <c r="BU15" i="86"/>
  <c r="BV15" i="86"/>
  <c r="BW15" i="86"/>
  <c r="BX15" i="86"/>
  <c r="BY15" i="86"/>
  <c r="D16" i="86"/>
  <c r="E16" i="86"/>
  <c r="F16" i="86"/>
  <c r="G16" i="86"/>
  <c r="H16" i="86"/>
  <c r="I16" i="86"/>
  <c r="J16" i="86"/>
  <c r="K16" i="86"/>
  <c r="L16" i="86"/>
  <c r="M16" i="86"/>
  <c r="N16" i="86"/>
  <c r="O16" i="86"/>
  <c r="P16" i="86"/>
  <c r="U16" i="86"/>
  <c r="V16" i="86"/>
  <c r="W16" i="86"/>
  <c r="X16" i="86"/>
  <c r="Y16" i="86"/>
  <c r="Z16" i="86"/>
  <c r="AB16" i="86"/>
  <c r="AC16" i="86"/>
  <c r="AD16" i="86"/>
  <c r="AE16" i="86"/>
  <c r="AG16" i="86"/>
  <c r="AH16" i="86"/>
  <c r="AI16" i="86"/>
  <c r="AJ16" i="86"/>
  <c r="AK16" i="86"/>
  <c r="AL16" i="86"/>
  <c r="AM16" i="86"/>
  <c r="AN16" i="86"/>
  <c r="AO16" i="86"/>
  <c r="AP16" i="86"/>
  <c r="AQ16" i="86"/>
  <c r="AR16" i="86"/>
  <c r="AS16" i="86"/>
  <c r="AT16" i="86"/>
  <c r="AU16" i="86"/>
  <c r="AV16" i="86"/>
  <c r="AW16" i="86"/>
  <c r="AX16" i="86"/>
  <c r="AY16" i="86"/>
  <c r="AZ16" i="86"/>
  <c r="BA16" i="86"/>
  <c r="BB16" i="86"/>
  <c r="BC16" i="86"/>
  <c r="BD16" i="86"/>
  <c r="BE16" i="86"/>
  <c r="BF16" i="86"/>
  <c r="BG16" i="86"/>
  <c r="BH16" i="86"/>
  <c r="BI16" i="86"/>
  <c r="BJ16" i="86"/>
  <c r="BK16" i="86"/>
  <c r="BL16" i="86"/>
  <c r="BM16" i="86"/>
  <c r="BN16" i="86"/>
  <c r="BO16" i="86"/>
  <c r="BP16" i="86"/>
  <c r="BQ16" i="86"/>
  <c r="BR16" i="86"/>
  <c r="BS16" i="86"/>
  <c r="BT16" i="86"/>
  <c r="BU16" i="86"/>
  <c r="BV16" i="86"/>
  <c r="BW16" i="86"/>
  <c r="BX16" i="86"/>
  <c r="BY16" i="86"/>
  <c r="D17" i="86"/>
  <c r="E17" i="86"/>
  <c r="F17" i="86"/>
  <c r="G17" i="86"/>
  <c r="H17" i="86"/>
  <c r="I17" i="86"/>
  <c r="J17" i="86"/>
  <c r="K17" i="86"/>
  <c r="L17" i="86"/>
  <c r="M17" i="86"/>
  <c r="N17" i="86"/>
  <c r="O17" i="86"/>
  <c r="P17" i="86"/>
  <c r="U17" i="86"/>
  <c r="V17" i="86"/>
  <c r="W17" i="86"/>
  <c r="X17" i="86"/>
  <c r="Y17" i="86"/>
  <c r="Z17" i="86"/>
  <c r="AB17" i="86"/>
  <c r="AC17" i="86"/>
  <c r="AD17" i="86"/>
  <c r="AE17" i="86"/>
  <c r="AG17" i="86"/>
  <c r="AH17" i="86"/>
  <c r="AI17" i="86"/>
  <c r="AJ17" i="86"/>
  <c r="AK17" i="86"/>
  <c r="AL17" i="86"/>
  <c r="AM17" i="86"/>
  <c r="AN17" i="86"/>
  <c r="AO17" i="86"/>
  <c r="AP17" i="86"/>
  <c r="AQ17" i="86"/>
  <c r="AR17" i="86"/>
  <c r="AS17" i="86"/>
  <c r="AT17" i="86"/>
  <c r="AU17" i="86"/>
  <c r="AV17" i="86"/>
  <c r="AW17" i="86"/>
  <c r="AX17" i="86"/>
  <c r="AY17" i="86"/>
  <c r="AZ17" i="86"/>
  <c r="BA17" i="86"/>
  <c r="BB17" i="86"/>
  <c r="BC17" i="86"/>
  <c r="BD17" i="86"/>
  <c r="BE17" i="86"/>
  <c r="BF17" i="86"/>
  <c r="BG17" i="86"/>
  <c r="BH17" i="86"/>
  <c r="BI17" i="86"/>
  <c r="BJ17" i="86"/>
  <c r="BK17" i="86"/>
  <c r="BL17" i="86"/>
  <c r="BM17" i="86"/>
  <c r="BN17" i="86"/>
  <c r="BO17" i="86"/>
  <c r="BP17" i="86"/>
  <c r="BQ17" i="86"/>
  <c r="BR17" i="86"/>
  <c r="BS17" i="86"/>
  <c r="BT17" i="86"/>
  <c r="BU17" i="86"/>
  <c r="BV17" i="86"/>
  <c r="BW17" i="86"/>
  <c r="BX17" i="86"/>
  <c r="BY17" i="86"/>
  <c r="D18" i="86"/>
  <c r="E18" i="86"/>
  <c r="F18" i="86"/>
  <c r="G18" i="86"/>
  <c r="H18" i="86"/>
  <c r="I18" i="86"/>
  <c r="J18" i="86"/>
  <c r="K18" i="86"/>
  <c r="L18" i="86"/>
  <c r="M18" i="86"/>
  <c r="N18" i="86"/>
  <c r="O18" i="86"/>
  <c r="P18" i="86"/>
  <c r="U18" i="86"/>
  <c r="V18" i="86"/>
  <c r="W18" i="86"/>
  <c r="X18" i="86"/>
  <c r="Y18" i="86"/>
  <c r="Z18" i="86"/>
  <c r="AB18" i="86"/>
  <c r="AC18" i="86"/>
  <c r="AD18" i="86"/>
  <c r="AE18" i="86"/>
  <c r="AG18" i="86"/>
  <c r="AH18" i="86"/>
  <c r="AI18" i="86"/>
  <c r="AJ18" i="86"/>
  <c r="AK18" i="86"/>
  <c r="AL18" i="86"/>
  <c r="AM18" i="86"/>
  <c r="AN18" i="86"/>
  <c r="AO18" i="86"/>
  <c r="AP18" i="86"/>
  <c r="AQ18" i="86"/>
  <c r="AR18" i="86"/>
  <c r="AS18" i="86"/>
  <c r="AT18" i="86"/>
  <c r="AU18" i="86"/>
  <c r="AV18" i="86"/>
  <c r="AW18" i="86"/>
  <c r="AX18" i="86"/>
  <c r="AY18" i="86"/>
  <c r="AZ18" i="86"/>
  <c r="BA18" i="86"/>
  <c r="BB18" i="86"/>
  <c r="BC18" i="86"/>
  <c r="BD18" i="86"/>
  <c r="BE18" i="86"/>
  <c r="BF18" i="86"/>
  <c r="BG18" i="86"/>
  <c r="BH18" i="86"/>
  <c r="BI18" i="86"/>
  <c r="BJ18" i="86"/>
  <c r="BK18" i="86"/>
  <c r="BL18" i="86"/>
  <c r="BM18" i="86"/>
  <c r="BN18" i="86"/>
  <c r="BO18" i="86"/>
  <c r="BP18" i="86"/>
  <c r="BQ18" i="86"/>
  <c r="BR18" i="86"/>
  <c r="BS18" i="86"/>
  <c r="BT18" i="86"/>
  <c r="BU18" i="86"/>
  <c r="BV18" i="86"/>
  <c r="BW18" i="86"/>
  <c r="BX18" i="86"/>
  <c r="BY18" i="86"/>
  <c r="D19" i="86"/>
  <c r="E19" i="86"/>
  <c r="F19" i="86"/>
  <c r="G19" i="86"/>
  <c r="H19" i="86"/>
  <c r="I19" i="86"/>
  <c r="J19" i="86"/>
  <c r="K19" i="86"/>
  <c r="L19" i="86"/>
  <c r="M19" i="86"/>
  <c r="N19" i="86"/>
  <c r="O19" i="86"/>
  <c r="P19" i="86"/>
  <c r="U19" i="86"/>
  <c r="V19" i="86"/>
  <c r="W19" i="86"/>
  <c r="X19" i="86"/>
  <c r="Y19" i="86"/>
  <c r="Z19" i="86"/>
  <c r="AB19" i="86"/>
  <c r="AC19" i="86"/>
  <c r="AD19" i="86"/>
  <c r="AE19" i="86"/>
  <c r="AG19" i="86"/>
  <c r="AH19" i="86"/>
  <c r="AI19" i="86"/>
  <c r="AJ19" i="86"/>
  <c r="AK19" i="86"/>
  <c r="AL19" i="86"/>
  <c r="AM19" i="86"/>
  <c r="AN19" i="86"/>
  <c r="AO19" i="86"/>
  <c r="AP19" i="86"/>
  <c r="AQ19" i="86"/>
  <c r="AR19" i="86"/>
  <c r="AS19" i="86"/>
  <c r="AT19" i="86"/>
  <c r="AU19" i="86"/>
  <c r="AV19" i="86"/>
  <c r="AW19" i="86"/>
  <c r="AX19" i="86"/>
  <c r="AY19" i="86"/>
  <c r="AZ19" i="86"/>
  <c r="BA19" i="86"/>
  <c r="BB19" i="86"/>
  <c r="BC19" i="86"/>
  <c r="BD19" i="86"/>
  <c r="BE19" i="86"/>
  <c r="BF19" i="86"/>
  <c r="BG19" i="86"/>
  <c r="BH19" i="86"/>
  <c r="BI19" i="86"/>
  <c r="BJ19" i="86"/>
  <c r="BK19" i="86"/>
  <c r="BL19" i="86"/>
  <c r="BM19" i="86"/>
  <c r="BN19" i="86"/>
  <c r="BO19" i="86"/>
  <c r="BP19" i="86"/>
  <c r="BQ19" i="86"/>
  <c r="BR19" i="86"/>
  <c r="BS19" i="86"/>
  <c r="BT19" i="86"/>
  <c r="BU19" i="86"/>
  <c r="BV19" i="86"/>
  <c r="BW19" i="86"/>
  <c r="BX19" i="86"/>
  <c r="BY19" i="86"/>
  <c r="D20" i="86"/>
  <c r="E20" i="86"/>
  <c r="F20" i="86"/>
  <c r="G20" i="86"/>
  <c r="H20" i="86"/>
  <c r="I20" i="86"/>
  <c r="J20" i="86"/>
  <c r="K20" i="86"/>
  <c r="L20" i="86"/>
  <c r="M20" i="86"/>
  <c r="N20" i="86"/>
  <c r="O20" i="86"/>
  <c r="P20" i="86"/>
  <c r="U20" i="86"/>
  <c r="V20" i="86"/>
  <c r="W20" i="86"/>
  <c r="X20" i="86"/>
  <c r="Y20" i="86"/>
  <c r="Z20" i="86"/>
  <c r="AB20" i="86"/>
  <c r="AC20" i="86"/>
  <c r="AD20" i="86"/>
  <c r="AE20" i="86"/>
  <c r="AG20" i="86"/>
  <c r="AH20" i="86"/>
  <c r="AI20" i="86"/>
  <c r="AJ20" i="86"/>
  <c r="AK20" i="86"/>
  <c r="AL20" i="86"/>
  <c r="AM20" i="86"/>
  <c r="AN20" i="86"/>
  <c r="AO20" i="86"/>
  <c r="AP20" i="86"/>
  <c r="AQ20" i="86"/>
  <c r="AR20" i="86"/>
  <c r="AS20" i="86"/>
  <c r="AT20" i="86"/>
  <c r="AU20" i="86"/>
  <c r="AV20" i="86"/>
  <c r="AW20" i="86"/>
  <c r="AX20" i="86"/>
  <c r="AY20" i="86"/>
  <c r="AZ20" i="86"/>
  <c r="BA20" i="86"/>
  <c r="BB20" i="86"/>
  <c r="BC20" i="86"/>
  <c r="BD20" i="86"/>
  <c r="BE20" i="86"/>
  <c r="BF20" i="86"/>
  <c r="BG20" i="86"/>
  <c r="BH20" i="86"/>
  <c r="BI20" i="86"/>
  <c r="BJ20" i="86"/>
  <c r="BK20" i="86"/>
  <c r="BL20" i="86"/>
  <c r="BM20" i="86"/>
  <c r="BN20" i="86"/>
  <c r="BO20" i="86"/>
  <c r="BP20" i="86"/>
  <c r="BQ20" i="86"/>
  <c r="BR20" i="86"/>
  <c r="BS20" i="86"/>
  <c r="BT20" i="86"/>
  <c r="BU20" i="86"/>
  <c r="BV20" i="86"/>
  <c r="BW20" i="86"/>
  <c r="BX20" i="86"/>
  <c r="BY20" i="86"/>
  <c r="D21" i="86"/>
  <c r="E21" i="86"/>
  <c r="F21" i="86"/>
  <c r="G21" i="86"/>
  <c r="H21" i="86"/>
  <c r="I21" i="86"/>
  <c r="J21" i="86"/>
  <c r="K21" i="86"/>
  <c r="L21" i="86"/>
  <c r="M21" i="86"/>
  <c r="N21" i="86"/>
  <c r="O21" i="86"/>
  <c r="P21" i="86"/>
  <c r="U21" i="86"/>
  <c r="V21" i="86"/>
  <c r="W21" i="86"/>
  <c r="X21" i="86"/>
  <c r="Y21" i="86"/>
  <c r="Z21" i="86"/>
  <c r="AB21" i="86"/>
  <c r="AC21" i="86"/>
  <c r="AD21" i="86"/>
  <c r="AE21" i="86"/>
  <c r="AG21" i="86"/>
  <c r="AH21" i="86"/>
  <c r="AI21" i="86"/>
  <c r="AJ21" i="86"/>
  <c r="AK21" i="86"/>
  <c r="AL21" i="86"/>
  <c r="AM21" i="86"/>
  <c r="AN21" i="86"/>
  <c r="AO21" i="86"/>
  <c r="AP21" i="86"/>
  <c r="AQ21" i="86"/>
  <c r="AR21" i="86"/>
  <c r="AS21" i="86"/>
  <c r="AT21" i="86"/>
  <c r="AU21" i="86"/>
  <c r="AV21" i="86"/>
  <c r="AW21" i="86"/>
  <c r="AX21" i="86"/>
  <c r="AY21" i="86"/>
  <c r="AZ21" i="86"/>
  <c r="BA21" i="86"/>
  <c r="BB21" i="86"/>
  <c r="BC21" i="86"/>
  <c r="BD21" i="86"/>
  <c r="BE21" i="86"/>
  <c r="BF21" i="86"/>
  <c r="BG21" i="86"/>
  <c r="BH21" i="86"/>
  <c r="BI21" i="86"/>
  <c r="BJ21" i="86"/>
  <c r="BK21" i="86"/>
  <c r="BL21" i="86"/>
  <c r="BM21" i="86"/>
  <c r="BN21" i="86"/>
  <c r="BO21" i="86"/>
  <c r="BP21" i="86"/>
  <c r="BQ21" i="86"/>
  <c r="BR21" i="86"/>
  <c r="BS21" i="86"/>
  <c r="BT21" i="86"/>
  <c r="BU21" i="86"/>
  <c r="BV21" i="86"/>
  <c r="BW21" i="86"/>
  <c r="BX21" i="86"/>
  <c r="BY21" i="86"/>
  <c r="D22" i="86"/>
  <c r="E22" i="86"/>
  <c r="F22" i="86"/>
  <c r="G22" i="86"/>
  <c r="H22" i="86"/>
  <c r="I22" i="86"/>
  <c r="J22" i="86"/>
  <c r="K22" i="86"/>
  <c r="L22" i="86"/>
  <c r="M22" i="86"/>
  <c r="N22" i="86"/>
  <c r="O22" i="86"/>
  <c r="P22" i="86"/>
  <c r="U22" i="86"/>
  <c r="V22" i="86"/>
  <c r="W22" i="86"/>
  <c r="X22" i="86"/>
  <c r="Y22" i="86"/>
  <c r="Z22" i="86"/>
  <c r="AB22" i="86"/>
  <c r="AC22" i="86"/>
  <c r="AD22" i="86"/>
  <c r="AE22" i="86"/>
  <c r="AG22" i="86"/>
  <c r="AH22" i="86"/>
  <c r="AI22" i="86"/>
  <c r="AJ22" i="86"/>
  <c r="AK22" i="86"/>
  <c r="AL22" i="86"/>
  <c r="AM22" i="86"/>
  <c r="AN22" i="86"/>
  <c r="AO22" i="86"/>
  <c r="AP22" i="86"/>
  <c r="AQ22" i="86"/>
  <c r="AR22" i="86"/>
  <c r="AS22" i="86"/>
  <c r="AT22" i="86"/>
  <c r="AU22" i="86"/>
  <c r="AV22" i="86"/>
  <c r="AW22" i="86"/>
  <c r="AX22" i="86"/>
  <c r="AY22" i="86"/>
  <c r="AZ22" i="86"/>
  <c r="BA22" i="86"/>
  <c r="BB22" i="86"/>
  <c r="BC22" i="86"/>
  <c r="BD22" i="86"/>
  <c r="BE22" i="86"/>
  <c r="BF22" i="86"/>
  <c r="BG22" i="86"/>
  <c r="BH22" i="86"/>
  <c r="BI22" i="86"/>
  <c r="BJ22" i="86"/>
  <c r="BK22" i="86"/>
  <c r="BL22" i="86"/>
  <c r="BM22" i="86"/>
  <c r="BN22" i="86"/>
  <c r="BO22" i="86"/>
  <c r="BP22" i="86"/>
  <c r="BQ22" i="86"/>
  <c r="BR22" i="86"/>
  <c r="BS22" i="86"/>
  <c r="BT22" i="86"/>
  <c r="BU22" i="86"/>
  <c r="BV22" i="86"/>
  <c r="BW22" i="86"/>
  <c r="BX22" i="86"/>
  <c r="BY22" i="86"/>
  <c r="D23" i="86"/>
  <c r="E23" i="86"/>
  <c r="F23" i="86"/>
  <c r="G23" i="86"/>
  <c r="H23" i="86"/>
  <c r="I23" i="86"/>
  <c r="J23" i="86"/>
  <c r="K23" i="86"/>
  <c r="L23" i="86"/>
  <c r="M23" i="86"/>
  <c r="N23" i="86"/>
  <c r="O23" i="86"/>
  <c r="P23" i="86"/>
  <c r="U23" i="86"/>
  <c r="V23" i="86"/>
  <c r="W23" i="86"/>
  <c r="X23" i="86"/>
  <c r="Y23" i="86"/>
  <c r="Z23" i="86"/>
  <c r="AB23" i="86"/>
  <c r="AC23" i="86"/>
  <c r="AD23" i="86"/>
  <c r="AE23" i="86"/>
  <c r="AG23" i="86"/>
  <c r="AH23" i="86"/>
  <c r="AI23" i="86"/>
  <c r="AJ23" i="86"/>
  <c r="AK23" i="86"/>
  <c r="AL23" i="86"/>
  <c r="AM23" i="86"/>
  <c r="AN23" i="86"/>
  <c r="AO23" i="86"/>
  <c r="AP23" i="86"/>
  <c r="AQ23" i="86"/>
  <c r="AR23" i="86"/>
  <c r="AS23" i="86"/>
  <c r="AT23" i="86"/>
  <c r="AU23" i="86"/>
  <c r="AV23" i="86"/>
  <c r="AW23" i="86"/>
  <c r="AX23" i="86"/>
  <c r="AY23" i="86"/>
  <c r="AZ23" i="86"/>
  <c r="BA23" i="86"/>
  <c r="BB23" i="86"/>
  <c r="BC23" i="86"/>
  <c r="BD23" i="86"/>
  <c r="BE23" i="86"/>
  <c r="BF23" i="86"/>
  <c r="BG23" i="86"/>
  <c r="BH23" i="86"/>
  <c r="BI23" i="86"/>
  <c r="BJ23" i="86"/>
  <c r="BK23" i="86"/>
  <c r="BL23" i="86"/>
  <c r="BM23" i="86"/>
  <c r="BN23" i="86"/>
  <c r="BO23" i="86"/>
  <c r="BP23" i="86"/>
  <c r="BQ23" i="86"/>
  <c r="BR23" i="86"/>
  <c r="BS23" i="86"/>
  <c r="BT23" i="86"/>
  <c r="BU23" i="86"/>
  <c r="BV23" i="86"/>
  <c r="BW23" i="86"/>
  <c r="BX23" i="86"/>
  <c r="BY23" i="86"/>
  <c r="D24" i="86"/>
  <c r="E24" i="86"/>
  <c r="F24" i="86"/>
  <c r="G24" i="86"/>
  <c r="H24" i="86"/>
  <c r="I24" i="86"/>
  <c r="J24" i="86"/>
  <c r="K24" i="86"/>
  <c r="L24" i="86"/>
  <c r="M24" i="86"/>
  <c r="N24" i="86"/>
  <c r="O24" i="86"/>
  <c r="P24" i="86"/>
  <c r="U24" i="86"/>
  <c r="V24" i="86"/>
  <c r="W24" i="86"/>
  <c r="X24" i="86"/>
  <c r="Y24" i="86"/>
  <c r="Z24" i="86"/>
  <c r="AB24" i="86"/>
  <c r="AC24" i="86"/>
  <c r="AD24" i="86"/>
  <c r="AE24" i="86"/>
  <c r="AG24" i="86"/>
  <c r="AH24" i="86"/>
  <c r="AI24" i="86"/>
  <c r="AJ24" i="86"/>
  <c r="AK24" i="86"/>
  <c r="AL24" i="86"/>
  <c r="AM24" i="86"/>
  <c r="AN24" i="86"/>
  <c r="AO24" i="86"/>
  <c r="AP24" i="86"/>
  <c r="AQ24" i="86"/>
  <c r="AR24" i="86"/>
  <c r="AS24" i="86"/>
  <c r="AT24" i="86"/>
  <c r="AU24" i="86"/>
  <c r="AV24" i="86"/>
  <c r="AW24" i="86"/>
  <c r="AX24" i="86"/>
  <c r="AY24" i="86"/>
  <c r="AZ24" i="86"/>
  <c r="BA24" i="86"/>
  <c r="BB24" i="86"/>
  <c r="BC24" i="86"/>
  <c r="BD24" i="86"/>
  <c r="BE24" i="86"/>
  <c r="BF24" i="86"/>
  <c r="BG24" i="86"/>
  <c r="BH24" i="86"/>
  <c r="BI24" i="86"/>
  <c r="BJ24" i="86"/>
  <c r="BK24" i="86"/>
  <c r="BL24" i="86"/>
  <c r="BM24" i="86"/>
  <c r="BN24" i="86"/>
  <c r="BO24" i="86"/>
  <c r="BP24" i="86"/>
  <c r="BQ24" i="86"/>
  <c r="BR24" i="86"/>
  <c r="BS24" i="86"/>
  <c r="BT24" i="86"/>
  <c r="BU24" i="86"/>
  <c r="BV24" i="86"/>
  <c r="BW24" i="86"/>
  <c r="BX24" i="86"/>
  <c r="BY24" i="86"/>
  <c r="D25" i="86"/>
  <c r="E25" i="86"/>
  <c r="F25" i="86"/>
  <c r="G25" i="86"/>
  <c r="H25" i="86"/>
  <c r="I25" i="86"/>
  <c r="J25" i="86"/>
  <c r="K25" i="86"/>
  <c r="L25" i="86"/>
  <c r="M25" i="86"/>
  <c r="N25" i="86"/>
  <c r="O25" i="86"/>
  <c r="P25" i="86"/>
  <c r="U25" i="86"/>
  <c r="V25" i="86"/>
  <c r="W25" i="86"/>
  <c r="X25" i="86"/>
  <c r="Y25" i="86"/>
  <c r="Z25" i="86"/>
  <c r="AB25" i="86"/>
  <c r="AC25" i="86"/>
  <c r="AD25" i="86"/>
  <c r="AE25" i="86"/>
  <c r="AG25" i="86"/>
  <c r="AH25" i="86"/>
  <c r="AI25" i="86"/>
  <c r="AJ25" i="86"/>
  <c r="AK25" i="86"/>
  <c r="AL25" i="86"/>
  <c r="AM25" i="86"/>
  <c r="AN25" i="86"/>
  <c r="AO25" i="86"/>
  <c r="AP25" i="86"/>
  <c r="AQ25" i="86"/>
  <c r="AR25" i="86"/>
  <c r="AS25" i="86"/>
  <c r="AT25" i="86"/>
  <c r="AU25" i="86"/>
  <c r="AV25" i="86"/>
  <c r="AW25" i="86"/>
  <c r="AX25" i="86"/>
  <c r="AY25" i="86"/>
  <c r="AZ25" i="86"/>
  <c r="BA25" i="86"/>
  <c r="BB25" i="86"/>
  <c r="BC25" i="86"/>
  <c r="BD25" i="86"/>
  <c r="BE25" i="86"/>
  <c r="BF25" i="86"/>
  <c r="BG25" i="86"/>
  <c r="BH25" i="86"/>
  <c r="BI25" i="86"/>
  <c r="BJ25" i="86"/>
  <c r="BK25" i="86"/>
  <c r="BL25" i="86"/>
  <c r="BM25" i="86"/>
  <c r="BN25" i="86"/>
  <c r="BO25" i="86"/>
  <c r="BP25" i="86"/>
  <c r="BQ25" i="86"/>
  <c r="BR25" i="86"/>
  <c r="BS25" i="86"/>
  <c r="BT25" i="86"/>
  <c r="BU25" i="86"/>
  <c r="BV25" i="86"/>
  <c r="BW25" i="86"/>
  <c r="BX25" i="86"/>
  <c r="BY25" i="86"/>
  <c r="D26" i="86"/>
  <c r="E26" i="86"/>
  <c r="F26" i="86"/>
  <c r="G26" i="86"/>
  <c r="H26" i="86"/>
  <c r="I26" i="86"/>
  <c r="J26" i="86"/>
  <c r="K26" i="86"/>
  <c r="L26" i="86"/>
  <c r="M26" i="86"/>
  <c r="N26" i="86"/>
  <c r="O26" i="86"/>
  <c r="P26" i="86"/>
  <c r="U26" i="86"/>
  <c r="V26" i="86"/>
  <c r="W26" i="86"/>
  <c r="X26" i="86"/>
  <c r="Y26" i="86"/>
  <c r="Z26" i="86"/>
  <c r="AB26" i="86"/>
  <c r="AC26" i="86"/>
  <c r="AD26" i="86"/>
  <c r="AE26" i="86"/>
  <c r="AG26" i="86"/>
  <c r="AH26" i="86"/>
  <c r="AI26" i="86"/>
  <c r="AJ26" i="86"/>
  <c r="AK26" i="86"/>
  <c r="AL26" i="86"/>
  <c r="AM26" i="86"/>
  <c r="AN26" i="86"/>
  <c r="AO26" i="86"/>
  <c r="AP26" i="86"/>
  <c r="AQ26" i="86"/>
  <c r="AR26" i="86"/>
  <c r="AS26" i="86"/>
  <c r="AT26" i="86"/>
  <c r="AU26" i="86"/>
  <c r="AV26" i="86"/>
  <c r="AW26" i="86"/>
  <c r="AX26" i="86"/>
  <c r="AY26" i="86"/>
  <c r="AZ26" i="86"/>
  <c r="BA26" i="86"/>
  <c r="BB26" i="86"/>
  <c r="BC26" i="86"/>
  <c r="BD26" i="86"/>
  <c r="BE26" i="86"/>
  <c r="BF26" i="86"/>
  <c r="BG26" i="86"/>
  <c r="BH26" i="86"/>
  <c r="BI26" i="86"/>
  <c r="BJ26" i="86"/>
  <c r="BK26" i="86"/>
  <c r="BL26" i="86"/>
  <c r="BM26" i="86"/>
  <c r="BN26" i="86"/>
  <c r="BO26" i="86"/>
  <c r="BP26" i="86"/>
  <c r="BQ26" i="86"/>
  <c r="BR26" i="86"/>
  <c r="BS26" i="86"/>
  <c r="BT26" i="86"/>
  <c r="BU26" i="86"/>
  <c r="BV26" i="86"/>
  <c r="BW26" i="86"/>
  <c r="BX26" i="86"/>
  <c r="BY26" i="86"/>
  <c r="D27" i="86"/>
  <c r="E27" i="86"/>
  <c r="F27" i="86"/>
  <c r="G27" i="86"/>
  <c r="H27" i="86"/>
  <c r="I27" i="86"/>
  <c r="J27" i="86"/>
  <c r="K27" i="86"/>
  <c r="L27" i="86"/>
  <c r="M27" i="86"/>
  <c r="N27" i="86"/>
  <c r="O27" i="86"/>
  <c r="P27" i="86"/>
  <c r="U27" i="86"/>
  <c r="V27" i="86"/>
  <c r="W27" i="86"/>
  <c r="X27" i="86"/>
  <c r="Y27" i="86"/>
  <c r="Z27" i="86"/>
  <c r="AB27" i="86"/>
  <c r="AC27" i="86"/>
  <c r="AD27" i="86"/>
  <c r="AE27" i="86"/>
  <c r="AG27" i="86"/>
  <c r="AH27" i="86"/>
  <c r="AI27" i="86"/>
  <c r="AJ27" i="86"/>
  <c r="AK27" i="86"/>
  <c r="AL27" i="86"/>
  <c r="AM27" i="86"/>
  <c r="AN27" i="86"/>
  <c r="AO27" i="86"/>
  <c r="AP27" i="86"/>
  <c r="AQ27" i="86"/>
  <c r="AR27" i="86"/>
  <c r="AS27" i="86"/>
  <c r="AT27" i="86"/>
  <c r="AU27" i="86"/>
  <c r="AV27" i="86"/>
  <c r="AW27" i="86"/>
  <c r="AX27" i="86"/>
  <c r="AY27" i="86"/>
  <c r="AZ27" i="86"/>
  <c r="BA27" i="86"/>
  <c r="BB27" i="86"/>
  <c r="BC27" i="86"/>
  <c r="BD27" i="86"/>
  <c r="BE27" i="86"/>
  <c r="BF27" i="86"/>
  <c r="BG27" i="86"/>
  <c r="BH27" i="86"/>
  <c r="BI27" i="86"/>
  <c r="BJ27" i="86"/>
  <c r="BK27" i="86"/>
  <c r="BL27" i="86"/>
  <c r="BM27" i="86"/>
  <c r="BN27" i="86"/>
  <c r="BO27" i="86"/>
  <c r="BP27" i="86"/>
  <c r="BQ27" i="86"/>
  <c r="BR27" i="86"/>
  <c r="BS27" i="86"/>
  <c r="BT27" i="86"/>
  <c r="BU27" i="86"/>
  <c r="BV27" i="86"/>
  <c r="BW27" i="86"/>
  <c r="BX27" i="86"/>
  <c r="BY27" i="86"/>
  <c r="D28" i="86"/>
  <c r="E28" i="86"/>
  <c r="F28" i="86"/>
  <c r="G28" i="86"/>
  <c r="H28" i="86"/>
  <c r="I28" i="86"/>
  <c r="J28" i="86"/>
  <c r="K28" i="86"/>
  <c r="L28" i="86"/>
  <c r="M28" i="86"/>
  <c r="N28" i="86"/>
  <c r="O28" i="86"/>
  <c r="P28" i="86"/>
  <c r="U28" i="86"/>
  <c r="V28" i="86"/>
  <c r="W28" i="86"/>
  <c r="X28" i="86"/>
  <c r="Y28" i="86"/>
  <c r="Z28" i="86"/>
  <c r="AB28" i="86"/>
  <c r="AC28" i="86"/>
  <c r="AD28" i="86"/>
  <c r="AE28" i="86"/>
  <c r="AG28" i="86"/>
  <c r="AH28" i="86"/>
  <c r="AI28" i="86"/>
  <c r="AJ28" i="86"/>
  <c r="AK28" i="86"/>
  <c r="AL28" i="86"/>
  <c r="AM28" i="86"/>
  <c r="AN28" i="86"/>
  <c r="AO28" i="86"/>
  <c r="AP28" i="86"/>
  <c r="AQ28" i="86"/>
  <c r="AR28" i="86"/>
  <c r="AS28" i="86"/>
  <c r="AT28" i="86"/>
  <c r="AU28" i="86"/>
  <c r="AV28" i="86"/>
  <c r="AW28" i="86"/>
  <c r="AX28" i="86"/>
  <c r="AY28" i="86"/>
  <c r="AZ28" i="86"/>
  <c r="BA28" i="86"/>
  <c r="BB28" i="86"/>
  <c r="BC28" i="86"/>
  <c r="BD28" i="86"/>
  <c r="BE28" i="86"/>
  <c r="BF28" i="86"/>
  <c r="BG28" i="86"/>
  <c r="BH28" i="86"/>
  <c r="BI28" i="86"/>
  <c r="BJ28" i="86"/>
  <c r="BK28" i="86"/>
  <c r="BL28" i="86"/>
  <c r="BM28" i="86"/>
  <c r="BN28" i="86"/>
  <c r="BO28" i="86"/>
  <c r="BP28" i="86"/>
  <c r="BQ28" i="86"/>
  <c r="BR28" i="86"/>
  <c r="BS28" i="86"/>
  <c r="BT28" i="86"/>
  <c r="BU28" i="86"/>
  <c r="BV28" i="86"/>
  <c r="BW28" i="86"/>
  <c r="BX28" i="86"/>
  <c r="BY28" i="86"/>
  <c r="D29" i="86"/>
  <c r="E29" i="86"/>
  <c r="F29" i="86"/>
  <c r="G29" i="86"/>
  <c r="H29" i="86"/>
  <c r="I29" i="86"/>
  <c r="J29" i="86"/>
  <c r="K29" i="86"/>
  <c r="L29" i="86"/>
  <c r="M29" i="86"/>
  <c r="N29" i="86"/>
  <c r="O29" i="86"/>
  <c r="P29" i="86"/>
  <c r="U29" i="86"/>
  <c r="V29" i="86"/>
  <c r="W29" i="86"/>
  <c r="X29" i="86"/>
  <c r="Y29" i="86"/>
  <c r="Z29" i="86"/>
  <c r="AB29" i="86"/>
  <c r="AC29" i="86"/>
  <c r="AD29" i="86"/>
  <c r="AE29" i="86"/>
  <c r="AG29" i="86"/>
  <c r="AH29" i="86"/>
  <c r="AI29" i="86"/>
  <c r="AJ29" i="86"/>
  <c r="AK29" i="86"/>
  <c r="AL29" i="86"/>
  <c r="AM29" i="86"/>
  <c r="AN29" i="86"/>
  <c r="AO29" i="86"/>
  <c r="AP29" i="86"/>
  <c r="AQ29" i="86"/>
  <c r="AR29" i="86"/>
  <c r="AS29" i="86"/>
  <c r="AT29" i="86"/>
  <c r="AU29" i="86"/>
  <c r="AV29" i="86"/>
  <c r="AW29" i="86"/>
  <c r="AX29" i="86"/>
  <c r="AY29" i="86"/>
  <c r="AZ29" i="86"/>
  <c r="BA29" i="86"/>
  <c r="BB29" i="86"/>
  <c r="BC29" i="86"/>
  <c r="BD29" i="86"/>
  <c r="BE29" i="86"/>
  <c r="BF29" i="86"/>
  <c r="BG29" i="86"/>
  <c r="BH29" i="86"/>
  <c r="BI29" i="86"/>
  <c r="BJ29" i="86"/>
  <c r="BK29" i="86"/>
  <c r="BL29" i="86"/>
  <c r="BM29" i="86"/>
  <c r="BN29" i="86"/>
  <c r="BO29" i="86"/>
  <c r="BP29" i="86"/>
  <c r="BQ29" i="86"/>
  <c r="BR29" i="86"/>
  <c r="BS29" i="86"/>
  <c r="BT29" i="86"/>
  <c r="BU29" i="86"/>
  <c r="BV29" i="86"/>
  <c r="BW29" i="86"/>
  <c r="BX29" i="86"/>
  <c r="BY29" i="86"/>
  <c r="D30" i="86"/>
  <c r="E30" i="86"/>
  <c r="F30" i="86"/>
  <c r="G30" i="86"/>
  <c r="H30" i="86"/>
  <c r="I30" i="86"/>
  <c r="J30" i="86"/>
  <c r="K30" i="86"/>
  <c r="L30" i="86"/>
  <c r="M30" i="86"/>
  <c r="N30" i="86"/>
  <c r="O30" i="86"/>
  <c r="P30" i="86"/>
  <c r="U30" i="86"/>
  <c r="V30" i="86"/>
  <c r="W30" i="86"/>
  <c r="X30" i="86"/>
  <c r="Y30" i="86"/>
  <c r="Z30" i="86"/>
  <c r="AB30" i="86"/>
  <c r="AC30" i="86"/>
  <c r="AD30" i="86"/>
  <c r="AE30" i="86"/>
  <c r="AG30" i="86"/>
  <c r="AH30" i="86"/>
  <c r="AI30" i="86"/>
  <c r="AJ30" i="86"/>
  <c r="AK30" i="86"/>
  <c r="AL30" i="86"/>
  <c r="AM30" i="86"/>
  <c r="AN30" i="86"/>
  <c r="AO30" i="86"/>
  <c r="AP30" i="86"/>
  <c r="AQ30" i="86"/>
  <c r="AR30" i="86"/>
  <c r="AS30" i="86"/>
  <c r="AT30" i="86"/>
  <c r="AU30" i="86"/>
  <c r="AV30" i="86"/>
  <c r="AW30" i="86"/>
  <c r="AX30" i="86"/>
  <c r="AY30" i="86"/>
  <c r="AZ30" i="86"/>
  <c r="BA30" i="86"/>
  <c r="BB30" i="86"/>
  <c r="BC30" i="86"/>
  <c r="BD30" i="86"/>
  <c r="BE30" i="86"/>
  <c r="BF30" i="86"/>
  <c r="BG30" i="86"/>
  <c r="BH30" i="86"/>
  <c r="BI30" i="86"/>
  <c r="BJ30" i="86"/>
  <c r="BK30" i="86"/>
  <c r="BL30" i="86"/>
  <c r="BM30" i="86"/>
  <c r="BN30" i="86"/>
  <c r="BO30" i="86"/>
  <c r="BP30" i="86"/>
  <c r="BQ30" i="86"/>
  <c r="BR30" i="86"/>
  <c r="BS30" i="86"/>
  <c r="BT30" i="86"/>
  <c r="BU30" i="86"/>
  <c r="BV30" i="86"/>
  <c r="BW30" i="86"/>
  <c r="BX30" i="86"/>
  <c r="BY30" i="86"/>
  <c r="D31" i="86"/>
  <c r="E31" i="86"/>
  <c r="F31" i="86"/>
  <c r="G31" i="86"/>
  <c r="H31" i="86"/>
  <c r="I31" i="86"/>
  <c r="J31" i="86"/>
  <c r="K31" i="86"/>
  <c r="L31" i="86"/>
  <c r="M31" i="86"/>
  <c r="N31" i="86"/>
  <c r="O31" i="86"/>
  <c r="P31" i="86"/>
  <c r="U31" i="86"/>
  <c r="V31" i="86"/>
  <c r="W31" i="86"/>
  <c r="X31" i="86"/>
  <c r="Y31" i="86"/>
  <c r="Z31" i="86"/>
  <c r="AB31" i="86"/>
  <c r="AC31" i="86"/>
  <c r="AD31" i="86"/>
  <c r="AE31" i="86"/>
  <c r="AG31" i="86"/>
  <c r="AH31" i="86"/>
  <c r="AI31" i="86"/>
  <c r="AJ31" i="86"/>
  <c r="AK31" i="86"/>
  <c r="AL31" i="86"/>
  <c r="AM31" i="86"/>
  <c r="AN31" i="86"/>
  <c r="AO31" i="86"/>
  <c r="AP31" i="86"/>
  <c r="AQ31" i="86"/>
  <c r="AR31" i="86"/>
  <c r="AS31" i="86"/>
  <c r="AT31" i="86"/>
  <c r="AU31" i="86"/>
  <c r="AV31" i="86"/>
  <c r="AW31" i="86"/>
  <c r="AX31" i="86"/>
  <c r="AY31" i="86"/>
  <c r="AZ31" i="86"/>
  <c r="BA31" i="86"/>
  <c r="BB31" i="86"/>
  <c r="BC31" i="86"/>
  <c r="BD31" i="86"/>
  <c r="BE31" i="86"/>
  <c r="BF31" i="86"/>
  <c r="BG31" i="86"/>
  <c r="BH31" i="86"/>
  <c r="BI31" i="86"/>
  <c r="BJ31" i="86"/>
  <c r="BK31" i="86"/>
  <c r="BL31" i="86"/>
  <c r="BM31" i="86"/>
  <c r="BN31" i="86"/>
  <c r="BO31" i="86"/>
  <c r="BP31" i="86"/>
  <c r="BQ31" i="86"/>
  <c r="BR31" i="86"/>
  <c r="BS31" i="86"/>
  <c r="BT31" i="86"/>
  <c r="BU31" i="86"/>
  <c r="BV31" i="86"/>
  <c r="BW31" i="86"/>
  <c r="BX31" i="86"/>
  <c r="BY31" i="86"/>
  <c r="D32" i="86"/>
  <c r="E32" i="86"/>
  <c r="F32" i="86"/>
  <c r="G32" i="86"/>
  <c r="H32" i="86"/>
  <c r="I32" i="86"/>
  <c r="J32" i="86"/>
  <c r="K32" i="86"/>
  <c r="L32" i="86"/>
  <c r="M32" i="86"/>
  <c r="N32" i="86"/>
  <c r="O32" i="86"/>
  <c r="P32" i="86"/>
  <c r="U32" i="86"/>
  <c r="V32" i="86"/>
  <c r="W32" i="86"/>
  <c r="X32" i="86"/>
  <c r="Y32" i="86"/>
  <c r="Z32" i="86"/>
  <c r="AB32" i="86"/>
  <c r="AC32" i="86"/>
  <c r="AD32" i="86"/>
  <c r="AE32" i="86"/>
  <c r="AG32" i="86"/>
  <c r="AH32" i="86"/>
  <c r="AI32" i="86"/>
  <c r="AJ32" i="86"/>
  <c r="AK32" i="86"/>
  <c r="AL32" i="86"/>
  <c r="AM32" i="86"/>
  <c r="AN32" i="86"/>
  <c r="AO32" i="86"/>
  <c r="AP32" i="86"/>
  <c r="AQ32" i="86"/>
  <c r="AR32" i="86"/>
  <c r="AS32" i="86"/>
  <c r="AT32" i="86"/>
  <c r="AU32" i="86"/>
  <c r="AV32" i="86"/>
  <c r="AW32" i="86"/>
  <c r="AX32" i="86"/>
  <c r="AY32" i="86"/>
  <c r="AZ32" i="86"/>
  <c r="BA32" i="86"/>
  <c r="BB32" i="86"/>
  <c r="BC32" i="86"/>
  <c r="BD32" i="86"/>
  <c r="BE32" i="86"/>
  <c r="BF32" i="86"/>
  <c r="BG32" i="86"/>
  <c r="BH32" i="86"/>
  <c r="BI32" i="86"/>
  <c r="BJ32" i="86"/>
  <c r="BK32" i="86"/>
  <c r="BL32" i="86"/>
  <c r="BM32" i="86"/>
  <c r="BN32" i="86"/>
  <c r="BO32" i="86"/>
  <c r="BP32" i="86"/>
  <c r="BQ32" i="86"/>
  <c r="BR32" i="86"/>
  <c r="BS32" i="86"/>
  <c r="BT32" i="86"/>
  <c r="BU32" i="86"/>
  <c r="BV32" i="86"/>
  <c r="BW32" i="86"/>
  <c r="BX32" i="86"/>
  <c r="BY32" i="86"/>
  <c r="D33" i="86"/>
  <c r="E33" i="86"/>
  <c r="F33" i="86"/>
  <c r="G33" i="86"/>
  <c r="H33" i="86"/>
  <c r="I33" i="86"/>
  <c r="J33" i="86"/>
  <c r="K33" i="86"/>
  <c r="L33" i="86"/>
  <c r="M33" i="86"/>
  <c r="N33" i="86"/>
  <c r="O33" i="86"/>
  <c r="P33" i="86"/>
  <c r="U33" i="86"/>
  <c r="V33" i="86"/>
  <c r="W33" i="86"/>
  <c r="X33" i="86"/>
  <c r="Y33" i="86"/>
  <c r="Z33" i="86"/>
  <c r="AB33" i="86"/>
  <c r="AC33" i="86"/>
  <c r="AD33" i="86"/>
  <c r="AE33" i="86"/>
  <c r="AG33" i="86"/>
  <c r="AH33" i="86"/>
  <c r="AI33" i="86"/>
  <c r="AJ33" i="86"/>
  <c r="AK33" i="86"/>
  <c r="AL33" i="86"/>
  <c r="AM33" i="86"/>
  <c r="AN33" i="86"/>
  <c r="AO33" i="86"/>
  <c r="AP33" i="86"/>
  <c r="AQ33" i="86"/>
  <c r="AR33" i="86"/>
  <c r="AS33" i="86"/>
  <c r="AT33" i="86"/>
  <c r="AU33" i="86"/>
  <c r="AV33" i="86"/>
  <c r="AW33" i="86"/>
  <c r="AX33" i="86"/>
  <c r="AY33" i="86"/>
  <c r="AZ33" i="86"/>
  <c r="BA33" i="86"/>
  <c r="BB33" i="86"/>
  <c r="BC33" i="86"/>
  <c r="BD33" i="86"/>
  <c r="BE33" i="86"/>
  <c r="BF33" i="86"/>
  <c r="BG33" i="86"/>
  <c r="BH33" i="86"/>
  <c r="BI33" i="86"/>
  <c r="BJ33" i="86"/>
  <c r="BK33" i="86"/>
  <c r="BL33" i="86"/>
  <c r="BM33" i="86"/>
  <c r="BN33" i="86"/>
  <c r="BO33" i="86"/>
  <c r="BP33" i="86"/>
  <c r="BQ33" i="86"/>
  <c r="BR33" i="86"/>
  <c r="BS33" i="86"/>
  <c r="BT33" i="86"/>
  <c r="BU33" i="86"/>
  <c r="BV33" i="86"/>
  <c r="BW33" i="86"/>
  <c r="BX33" i="86"/>
  <c r="BY33" i="86"/>
  <c r="D34" i="86"/>
  <c r="E34" i="86"/>
  <c r="F34" i="86"/>
  <c r="G34" i="86"/>
  <c r="H34" i="86"/>
  <c r="I34" i="86"/>
  <c r="J34" i="86"/>
  <c r="K34" i="86"/>
  <c r="L34" i="86"/>
  <c r="M34" i="86"/>
  <c r="N34" i="86"/>
  <c r="O34" i="86"/>
  <c r="P34" i="86"/>
  <c r="U34" i="86"/>
  <c r="V34" i="86"/>
  <c r="W34" i="86"/>
  <c r="X34" i="86"/>
  <c r="Y34" i="86"/>
  <c r="Z34" i="86"/>
  <c r="AB34" i="86"/>
  <c r="AC34" i="86"/>
  <c r="AD34" i="86"/>
  <c r="AE34" i="86"/>
  <c r="AG34" i="86"/>
  <c r="AH34" i="86"/>
  <c r="AI34" i="86"/>
  <c r="AJ34" i="86"/>
  <c r="AK34" i="86"/>
  <c r="AL34" i="86"/>
  <c r="AM34" i="86"/>
  <c r="AN34" i="86"/>
  <c r="AO34" i="86"/>
  <c r="AP34" i="86"/>
  <c r="AQ34" i="86"/>
  <c r="AR34" i="86"/>
  <c r="AS34" i="86"/>
  <c r="AT34" i="86"/>
  <c r="AU34" i="86"/>
  <c r="AV34" i="86"/>
  <c r="AW34" i="86"/>
  <c r="AX34" i="86"/>
  <c r="AY34" i="86"/>
  <c r="AZ34" i="86"/>
  <c r="BA34" i="86"/>
  <c r="BB34" i="86"/>
  <c r="BC34" i="86"/>
  <c r="BD34" i="86"/>
  <c r="BE34" i="86"/>
  <c r="BF34" i="86"/>
  <c r="BG34" i="86"/>
  <c r="BH34" i="86"/>
  <c r="BI34" i="86"/>
  <c r="BJ34" i="86"/>
  <c r="BK34" i="86"/>
  <c r="BL34" i="86"/>
  <c r="BM34" i="86"/>
  <c r="BN34" i="86"/>
  <c r="BO34" i="86"/>
  <c r="BP34" i="86"/>
  <c r="BQ34" i="86"/>
  <c r="BR34" i="86"/>
  <c r="BS34" i="86"/>
  <c r="BT34" i="86"/>
  <c r="BU34" i="86"/>
  <c r="BV34" i="86"/>
  <c r="BW34" i="86"/>
  <c r="BX34" i="86"/>
  <c r="BY34" i="86"/>
  <c r="D35" i="86"/>
  <c r="E35" i="86"/>
  <c r="F35" i="86"/>
  <c r="G35" i="86"/>
  <c r="H35" i="86"/>
  <c r="I35" i="86"/>
  <c r="J35" i="86"/>
  <c r="K35" i="86"/>
  <c r="L35" i="86"/>
  <c r="M35" i="86"/>
  <c r="N35" i="86"/>
  <c r="O35" i="86"/>
  <c r="P35" i="86"/>
  <c r="U35" i="86"/>
  <c r="V35" i="86"/>
  <c r="W35" i="86"/>
  <c r="X35" i="86"/>
  <c r="Y35" i="86"/>
  <c r="Z35" i="86"/>
  <c r="AB35" i="86"/>
  <c r="AC35" i="86"/>
  <c r="AD35" i="86"/>
  <c r="AE35" i="86"/>
  <c r="AG35" i="86"/>
  <c r="AH35" i="86"/>
  <c r="AI35" i="86"/>
  <c r="AJ35" i="86"/>
  <c r="AK35" i="86"/>
  <c r="AL35" i="86"/>
  <c r="AM35" i="86"/>
  <c r="AN35" i="86"/>
  <c r="AO35" i="86"/>
  <c r="AP35" i="86"/>
  <c r="AQ35" i="86"/>
  <c r="AR35" i="86"/>
  <c r="AS35" i="86"/>
  <c r="AT35" i="86"/>
  <c r="AU35" i="86"/>
  <c r="AV35" i="86"/>
  <c r="AW35" i="86"/>
  <c r="AX35" i="86"/>
  <c r="AY35" i="86"/>
  <c r="AZ35" i="86"/>
  <c r="BA35" i="86"/>
  <c r="BB35" i="86"/>
  <c r="BC35" i="86"/>
  <c r="BD35" i="86"/>
  <c r="BE35" i="86"/>
  <c r="BF35" i="86"/>
  <c r="BG35" i="86"/>
  <c r="BH35" i="86"/>
  <c r="BI35" i="86"/>
  <c r="BJ35" i="86"/>
  <c r="BK35" i="86"/>
  <c r="BL35" i="86"/>
  <c r="BM35" i="86"/>
  <c r="BN35" i="86"/>
  <c r="BO35" i="86"/>
  <c r="BP35" i="86"/>
  <c r="BQ35" i="86"/>
  <c r="BR35" i="86"/>
  <c r="BS35" i="86"/>
  <c r="BT35" i="86"/>
  <c r="BU35" i="86"/>
  <c r="BV35" i="86"/>
  <c r="BW35" i="86"/>
  <c r="BX35" i="86"/>
  <c r="BY35" i="86"/>
  <c r="D36" i="86"/>
  <c r="E36" i="86"/>
  <c r="F36" i="86"/>
  <c r="G36" i="86"/>
  <c r="H36" i="86"/>
  <c r="I36" i="86"/>
  <c r="J36" i="86"/>
  <c r="K36" i="86"/>
  <c r="L36" i="86"/>
  <c r="M36" i="86"/>
  <c r="N36" i="86"/>
  <c r="O36" i="86"/>
  <c r="P36" i="86"/>
  <c r="U36" i="86"/>
  <c r="V36" i="86"/>
  <c r="W36" i="86"/>
  <c r="X36" i="86"/>
  <c r="Y36" i="86"/>
  <c r="Z36" i="86"/>
  <c r="AB36" i="86"/>
  <c r="AC36" i="86"/>
  <c r="AD36" i="86"/>
  <c r="AE36" i="86"/>
  <c r="AG36" i="86"/>
  <c r="AH36" i="86"/>
  <c r="AI36" i="86"/>
  <c r="AJ36" i="86"/>
  <c r="AK36" i="86"/>
  <c r="AL36" i="86"/>
  <c r="AM36" i="86"/>
  <c r="AN36" i="86"/>
  <c r="AO36" i="86"/>
  <c r="AP36" i="86"/>
  <c r="AQ36" i="86"/>
  <c r="AR36" i="86"/>
  <c r="AS36" i="86"/>
  <c r="AT36" i="86"/>
  <c r="AU36" i="86"/>
  <c r="AV36" i="86"/>
  <c r="AW36" i="86"/>
  <c r="AX36" i="86"/>
  <c r="AY36" i="86"/>
  <c r="AZ36" i="86"/>
  <c r="BA36" i="86"/>
  <c r="BB36" i="86"/>
  <c r="BC36" i="86"/>
  <c r="BD36" i="86"/>
  <c r="BE36" i="86"/>
  <c r="BF36" i="86"/>
  <c r="BG36" i="86"/>
  <c r="BH36" i="86"/>
  <c r="BI36" i="86"/>
  <c r="BJ36" i="86"/>
  <c r="BK36" i="86"/>
  <c r="BL36" i="86"/>
  <c r="BM36" i="86"/>
  <c r="BN36" i="86"/>
  <c r="BO36" i="86"/>
  <c r="BP36" i="86"/>
  <c r="BQ36" i="86"/>
  <c r="BR36" i="86"/>
  <c r="BS36" i="86"/>
  <c r="BT36" i="86"/>
  <c r="BU36" i="86"/>
  <c r="BV36" i="86"/>
  <c r="BW36" i="86"/>
  <c r="BX36" i="86"/>
  <c r="BY36" i="86"/>
  <c r="Y4" i="86"/>
  <c r="X4" i="86"/>
  <c r="D4" i="3"/>
  <c r="E4" i="3" s="1"/>
  <c r="D5" i="3"/>
  <c r="E5" i="3" s="1"/>
  <c r="D6" i="3"/>
  <c r="E6" i="3" s="1"/>
  <c r="D7" i="3"/>
  <c r="E7" i="3" s="1"/>
  <c r="D8" i="3"/>
  <c r="E8" i="3" s="1"/>
  <c r="D9" i="3"/>
  <c r="E9" i="3" s="1"/>
  <c r="D10" i="3"/>
  <c r="E10" i="3" s="1"/>
  <c r="D11" i="3"/>
  <c r="E11" i="3" s="1"/>
  <c r="D12" i="3"/>
  <c r="E12" i="3" s="1"/>
  <c r="D13" i="3"/>
  <c r="E13" i="3" s="1"/>
  <c r="D14" i="3"/>
  <c r="E14" i="3" s="1"/>
  <c r="D15" i="3"/>
  <c r="E15" i="3" s="1"/>
  <c r="D16" i="3"/>
  <c r="E16" i="3" s="1"/>
  <c r="D17" i="3"/>
  <c r="E17" i="3" s="1"/>
  <c r="D18" i="3"/>
  <c r="E18" i="3" s="1"/>
  <c r="D19" i="3"/>
  <c r="E19" i="3" s="1"/>
  <c r="D20" i="3"/>
  <c r="E20" i="3" s="1"/>
  <c r="D21" i="3"/>
  <c r="E21" i="3" s="1"/>
  <c r="D22" i="3"/>
  <c r="E22" i="3" s="1"/>
  <c r="D23" i="3"/>
  <c r="E23" i="3" s="1"/>
  <c r="D24" i="3"/>
  <c r="E24" i="3" s="1"/>
  <c r="D25" i="3"/>
  <c r="E25" i="3" s="1"/>
  <c r="D26" i="3"/>
  <c r="E26" i="3" s="1"/>
  <c r="D27" i="3"/>
  <c r="E27" i="3" s="1"/>
  <c r="D28" i="3"/>
  <c r="E28" i="3" s="1"/>
  <c r="D29" i="3"/>
  <c r="E29" i="3" s="1"/>
  <c r="D30" i="3"/>
  <c r="E30" i="3" s="1"/>
  <c r="D31" i="3"/>
  <c r="E31" i="3" s="1"/>
  <c r="D32" i="3"/>
  <c r="E32" i="3" s="1"/>
  <c r="D33" i="3"/>
  <c r="E33" i="3" s="1"/>
  <c r="D34" i="3"/>
  <c r="E34" i="3" s="1"/>
  <c r="D35" i="3"/>
  <c r="E35" i="3" s="1"/>
  <c r="D3" i="3"/>
  <c r="E3" i="3" s="1"/>
  <c r="W3" i="7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4" i="5"/>
  <c r="D4" i="87"/>
  <c r="A36" i="87"/>
  <c r="A35" i="87"/>
  <c r="A34" i="87"/>
  <c r="A33" i="87"/>
  <c r="A32" i="87"/>
  <c r="A31" i="87"/>
  <c r="A30" i="87"/>
  <c r="A29" i="87"/>
  <c r="A28" i="87"/>
  <c r="A27" i="87"/>
  <c r="A26" i="87"/>
  <c r="A25" i="87"/>
  <c r="A24" i="87"/>
  <c r="A23" i="87"/>
  <c r="A22" i="87"/>
  <c r="A21" i="87"/>
  <c r="A20" i="87"/>
  <c r="A19" i="87"/>
  <c r="A18" i="87"/>
  <c r="A17" i="87"/>
  <c r="A16" i="87"/>
  <c r="A15" i="87"/>
  <c r="A14" i="87"/>
  <c r="A13" i="87"/>
  <c r="A12" i="87"/>
  <c r="A11" i="87"/>
  <c r="A10" i="87"/>
  <c r="A9" i="87"/>
  <c r="A8" i="87"/>
  <c r="A7" i="87"/>
  <c r="A6" i="87"/>
  <c r="A5" i="87"/>
  <c r="A4" i="87"/>
  <c r="CF4" i="86"/>
  <c r="CE4" i="86"/>
  <c r="CD4" i="86"/>
  <c r="CC4" i="86"/>
  <c r="CB4" i="86"/>
  <c r="CA4" i="86"/>
  <c r="BZ4" i="86"/>
  <c r="BY4" i="86"/>
  <c r="BX4" i="86"/>
  <c r="BW4" i="86"/>
  <c r="BV4" i="86"/>
  <c r="BU4" i="86"/>
  <c r="BT4" i="86"/>
  <c r="BS4" i="86"/>
  <c r="BR4" i="86"/>
  <c r="BQ4" i="86"/>
  <c r="BP4" i="86"/>
  <c r="BO4" i="86"/>
  <c r="BN4" i="86"/>
  <c r="BM4" i="86"/>
  <c r="BL4" i="86"/>
  <c r="BK4" i="86"/>
  <c r="BJ4" i="86"/>
  <c r="BI4" i="86"/>
  <c r="BH4" i="86"/>
  <c r="BG4" i="86"/>
  <c r="BF4" i="86"/>
  <c r="BE4" i="86"/>
  <c r="BD4" i="86"/>
  <c r="BC4" i="86"/>
  <c r="BB4" i="86"/>
  <c r="BA4" i="86"/>
  <c r="AZ4" i="86"/>
  <c r="AY4" i="86"/>
  <c r="AX4" i="86"/>
  <c r="AW4" i="86"/>
  <c r="AV4" i="86"/>
  <c r="AU4" i="86"/>
  <c r="AT4" i="86"/>
  <c r="AS4" i="86"/>
  <c r="AR4" i="86"/>
  <c r="AQ4" i="86"/>
  <c r="AP4" i="86"/>
  <c r="AO4" i="86"/>
  <c r="AN4" i="86"/>
  <c r="AM4" i="86"/>
  <c r="AL4" i="86"/>
  <c r="AK4" i="86"/>
  <c r="AJ4" i="86"/>
  <c r="AI4" i="86"/>
  <c r="AH4" i="86"/>
  <c r="AG4" i="86"/>
  <c r="AE4" i="86"/>
  <c r="AD4" i="86"/>
  <c r="AC4" i="86"/>
  <c r="AB4" i="86"/>
  <c r="Z4" i="86"/>
  <c r="W4" i="86"/>
  <c r="V4" i="86"/>
  <c r="U4" i="86"/>
  <c r="P4" i="86"/>
  <c r="O4" i="86"/>
  <c r="N4" i="86"/>
  <c r="M4" i="86"/>
  <c r="L4" i="86"/>
  <c r="K4" i="86"/>
  <c r="J4" i="86"/>
  <c r="I4" i="86"/>
  <c r="H4" i="86"/>
  <c r="G4" i="86"/>
  <c r="F4" i="86"/>
  <c r="E4" i="86"/>
  <c r="D4" i="86"/>
  <c r="A36" i="86"/>
  <c r="A35" i="86"/>
  <c r="A34" i="86"/>
  <c r="A33" i="86"/>
  <c r="A32" i="86"/>
  <c r="A31" i="86"/>
  <c r="A30" i="86"/>
  <c r="A29" i="86"/>
  <c r="A28" i="86"/>
  <c r="A27" i="86"/>
  <c r="A26" i="86"/>
  <c r="A25" i="86"/>
  <c r="A24" i="86"/>
  <c r="A23" i="86"/>
  <c r="A22" i="86"/>
  <c r="A21" i="86"/>
  <c r="A20" i="86"/>
  <c r="A19" i="86"/>
  <c r="A18" i="86"/>
  <c r="A17" i="86"/>
  <c r="A16" i="86"/>
  <c r="A15" i="86"/>
  <c r="A14" i="86"/>
  <c r="A13" i="86"/>
  <c r="A12" i="86"/>
  <c r="A11" i="86"/>
  <c r="A10" i="86"/>
  <c r="A9" i="86"/>
  <c r="A8" i="86"/>
  <c r="A7" i="86"/>
  <c r="A6" i="86"/>
  <c r="A5" i="86"/>
  <c r="A4" i="86"/>
  <c r="A36" i="85"/>
  <c r="A35" i="85"/>
  <c r="A34" i="85"/>
  <c r="A33" i="85"/>
  <c r="A32" i="85"/>
  <c r="A31" i="85"/>
  <c r="A30" i="85"/>
  <c r="A29" i="85"/>
  <c r="A28" i="85"/>
  <c r="A27" i="85"/>
  <c r="A26" i="85"/>
  <c r="A25" i="85"/>
  <c r="A24" i="85"/>
  <c r="A23" i="85"/>
  <c r="A22" i="85"/>
  <c r="A21" i="85"/>
  <c r="A20" i="85"/>
  <c r="A19" i="85"/>
  <c r="A18" i="85"/>
  <c r="A17" i="85"/>
  <c r="A16" i="85"/>
  <c r="A15" i="85"/>
  <c r="A14" i="85"/>
  <c r="A13" i="85"/>
  <c r="A12" i="85"/>
  <c r="A11" i="85"/>
  <c r="A10" i="85"/>
  <c r="A9" i="85"/>
  <c r="A8" i="85"/>
  <c r="A7" i="85"/>
  <c r="A6" i="85"/>
  <c r="A5" i="85"/>
  <c r="A4" i="85"/>
  <c r="DM4" i="75"/>
  <c r="DM5" i="75"/>
  <c r="DM7" i="75"/>
  <c r="DM8" i="75"/>
  <c r="DM9" i="75"/>
  <c r="DM10" i="75"/>
  <c r="DM11" i="75"/>
  <c r="DM12" i="75"/>
  <c r="DM13" i="75"/>
  <c r="DM14" i="75"/>
  <c r="DM15" i="75"/>
  <c r="DM16" i="75"/>
  <c r="DM17" i="75"/>
  <c r="DM18" i="75"/>
  <c r="DM19" i="75"/>
  <c r="DM20" i="75"/>
  <c r="DM21" i="75"/>
  <c r="DM22" i="75"/>
  <c r="DM23" i="75"/>
  <c r="DM24" i="75"/>
  <c r="DM25" i="75"/>
  <c r="DM26" i="75"/>
  <c r="DM27" i="75"/>
  <c r="DM28" i="75"/>
  <c r="DM29" i="75"/>
  <c r="DM30" i="75"/>
  <c r="DM31" i="75"/>
  <c r="DM32" i="75"/>
  <c r="DM33" i="75"/>
  <c r="DM34" i="75"/>
  <c r="DM35" i="75"/>
  <c r="DO4" i="75"/>
  <c r="DP4" i="75"/>
  <c r="DO5" i="75"/>
  <c r="DP5" i="75"/>
  <c r="DO6" i="75"/>
  <c r="DP6" i="75"/>
  <c r="DO7" i="75"/>
  <c r="DP7" i="75"/>
  <c r="DO8" i="75"/>
  <c r="DP8" i="75"/>
  <c r="DO9" i="75"/>
  <c r="DP9" i="75"/>
  <c r="DO10" i="75"/>
  <c r="DP10" i="75"/>
  <c r="DO11" i="75"/>
  <c r="DP11" i="75"/>
  <c r="DO12" i="75"/>
  <c r="DP12" i="75"/>
  <c r="DO13" i="75"/>
  <c r="DP13" i="75"/>
  <c r="DO14" i="75"/>
  <c r="DP14" i="75"/>
  <c r="DO15" i="75"/>
  <c r="DP15" i="75"/>
  <c r="DO16" i="75"/>
  <c r="DP16" i="75"/>
  <c r="DO17" i="75"/>
  <c r="DP17" i="75"/>
  <c r="DO18" i="75"/>
  <c r="DP18" i="75"/>
  <c r="DO19" i="75"/>
  <c r="DP19" i="75"/>
  <c r="DO20" i="75"/>
  <c r="DP20" i="75"/>
  <c r="DO21" i="75"/>
  <c r="DP21" i="75"/>
  <c r="DO22" i="75"/>
  <c r="DP22" i="75"/>
  <c r="DO23" i="75"/>
  <c r="DP23" i="75"/>
  <c r="DO24" i="75"/>
  <c r="DP24" i="75"/>
  <c r="DO25" i="75"/>
  <c r="DP25" i="75"/>
  <c r="DO26" i="75"/>
  <c r="DP26" i="75"/>
  <c r="DO27" i="75"/>
  <c r="DP27" i="75"/>
  <c r="DO28" i="75"/>
  <c r="DP28" i="75"/>
  <c r="DO29" i="75"/>
  <c r="DP29" i="75"/>
  <c r="DO30" i="75"/>
  <c r="DP30" i="75"/>
  <c r="DO31" i="75"/>
  <c r="DP31" i="75"/>
  <c r="DO32" i="75"/>
  <c r="DP32" i="75"/>
  <c r="DO33" i="75"/>
  <c r="DP33" i="75"/>
  <c r="DO34" i="75"/>
  <c r="DP34" i="75"/>
  <c r="DO35" i="75"/>
  <c r="DP35" i="75"/>
  <c r="DP3" i="75"/>
  <c r="DO3" i="75"/>
  <c r="DL4" i="75"/>
  <c r="DL5" i="75"/>
  <c r="DL7" i="75"/>
  <c r="DL8" i="75"/>
  <c r="DL9" i="75"/>
  <c r="DL10" i="75"/>
  <c r="DL11" i="75"/>
  <c r="DL12" i="75"/>
  <c r="DL13" i="75"/>
  <c r="DL14" i="75"/>
  <c r="DL15" i="75"/>
  <c r="DL16" i="75"/>
  <c r="DL17" i="75"/>
  <c r="DL18" i="75"/>
  <c r="DL19" i="75"/>
  <c r="DL20" i="75"/>
  <c r="DL21" i="75"/>
  <c r="DL22" i="75"/>
  <c r="DL23" i="75"/>
  <c r="DL24" i="75"/>
  <c r="DL25" i="75"/>
  <c r="DL26" i="75"/>
  <c r="DL27" i="75"/>
  <c r="DL28" i="75"/>
  <c r="DL29" i="75"/>
  <c r="DL30" i="75"/>
  <c r="DL31" i="75"/>
  <c r="DL32" i="75"/>
  <c r="DL33" i="75"/>
  <c r="DL34" i="75"/>
  <c r="DL35" i="75"/>
  <c r="AO4" i="4"/>
  <c r="AO5" i="4"/>
  <c r="AO6" i="4"/>
  <c r="AO7" i="4"/>
  <c r="AO8" i="4"/>
  <c r="AO9" i="4"/>
  <c r="AO10" i="4"/>
  <c r="AO11" i="4"/>
  <c r="AO12" i="4"/>
  <c r="AO13" i="4"/>
  <c r="AO14" i="4"/>
  <c r="AO15" i="4"/>
  <c r="AO16" i="4"/>
  <c r="AO17" i="4"/>
  <c r="AO18" i="4"/>
  <c r="AO19" i="4"/>
  <c r="AO20" i="4"/>
  <c r="AO21" i="4"/>
  <c r="AO22" i="4"/>
  <c r="AO23" i="4"/>
  <c r="AO24" i="4"/>
  <c r="AO25" i="4"/>
  <c r="AO26" i="4"/>
  <c r="AO27" i="4"/>
  <c r="AO28" i="4"/>
  <c r="AO29" i="4"/>
  <c r="AO30" i="4"/>
  <c r="AO31" i="4"/>
  <c r="AO32" i="4"/>
  <c r="AO33" i="4"/>
  <c r="AO34" i="4"/>
  <c r="AO35" i="4"/>
  <c r="AO3" i="4"/>
  <c r="AQ4" i="4"/>
  <c r="AQ5" i="4"/>
  <c r="AQ6" i="4"/>
  <c r="AQ7" i="4"/>
  <c r="AQ8" i="4"/>
  <c r="AQ9" i="4"/>
  <c r="AQ10" i="4"/>
  <c r="AQ11" i="4"/>
  <c r="AQ12" i="4"/>
  <c r="AQ13" i="4"/>
  <c r="AQ14" i="4"/>
  <c r="AQ15" i="4"/>
  <c r="AQ16" i="4"/>
  <c r="AQ17" i="4"/>
  <c r="AQ18" i="4"/>
  <c r="AQ19" i="4"/>
  <c r="AQ20" i="4"/>
  <c r="AQ21" i="4"/>
  <c r="AQ22" i="4"/>
  <c r="AQ23" i="4"/>
  <c r="AQ24" i="4"/>
  <c r="AQ25" i="4"/>
  <c r="AQ26" i="4"/>
  <c r="AQ27" i="4"/>
  <c r="AQ28" i="4"/>
  <c r="AQ29" i="4"/>
  <c r="AQ30" i="4"/>
  <c r="AQ31" i="4"/>
  <c r="AQ32" i="4"/>
  <c r="AQ33" i="4"/>
  <c r="AQ34" i="4"/>
  <c r="AQ35" i="4"/>
  <c r="AQ3" i="4"/>
  <c r="AN4" i="4"/>
  <c r="AN5" i="4"/>
  <c r="AN6" i="4"/>
  <c r="AN7" i="4"/>
  <c r="AN8" i="4"/>
  <c r="AN9" i="4"/>
  <c r="AN10" i="4"/>
  <c r="AN11" i="4"/>
  <c r="AN12" i="4"/>
  <c r="AN13" i="4"/>
  <c r="AN14" i="4"/>
  <c r="AN15" i="4"/>
  <c r="AN16" i="4"/>
  <c r="AN17" i="4"/>
  <c r="AN18" i="4"/>
  <c r="AN19" i="4"/>
  <c r="AN20" i="4"/>
  <c r="AN21" i="4"/>
  <c r="AN22" i="4"/>
  <c r="AN23" i="4"/>
  <c r="AN24" i="4"/>
  <c r="AN25" i="4"/>
  <c r="AN26" i="4"/>
  <c r="AN27" i="4"/>
  <c r="AN28" i="4"/>
  <c r="AN29" i="4"/>
  <c r="AN30" i="4"/>
  <c r="AN31" i="4"/>
  <c r="AN32" i="4"/>
  <c r="AN33" i="4"/>
  <c r="AN34" i="4"/>
  <c r="AN35" i="4"/>
  <c r="AN3" i="4"/>
  <c r="AT4" i="4"/>
  <c r="AT5" i="4"/>
  <c r="AT6" i="4"/>
  <c r="AT7" i="4"/>
  <c r="AT8" i="4"/>
  <c r="AT9" i="4"/>
  <c r="AT10" i="4"/>
  <c r="AT11" i="4"/>
  <c r="AT12" i="4"/>
  <c r="AT13" i="4"/>
  <c r="AT14" i="4"/>
  <c r="AT15" i="4"/>
  <c r="AT16" i="4"/>
  <c r="AT17" i="4"/>
  <c r="AT18" i="4"/>
  <c r="AT19" i="4"/>
  <c r="AT20" i="4"/>
  <c r="AT21" i="4"/>
  <c r="AT22" i="4"/>
  <c r="AT23" i="4"/>
  <c r="AT24" i="4"/>
  <c r="AT25" i="4"/>
  <c r="AT26" i="4"/>
  <c r="AT27" i="4"/>
  <c r="AT28" i="4"/>
  <c r="AT29" i="4"/>
  <c r="AT30" i="4"/>
  <c r="AT31" i="4"/>
  <c r="AT32" i="4"/>
  <c r="AT33" i="4"/>
  <c r="AT34" i="4"/>
  <c r="AT35" i="4"/>
  <c r="AT3" i="4"/>
  <c r="AS4" i="4"/>
  <c r="AS5" i="4"/>
  <c r="AS6" i="4"/>
  <c r="AS7" i="4"/>
  <c r="AS8" i="4"/>
  <c r="AS9" i="4"/>
  <c r="AS10" i="4"/>
  <c r="AS11" i="4"/>
  <c r="AS12" i="4"/>
  <c r="AS13" i="4"/>
  <c r="AS14" i="4"/>
  <c r="AS15" i="4"/>
  <c r="AS16" i="4"/>
  <c r="AS17" i="4"/>
  <c r="AS18" i="4"/>
  <c r="AS19" i="4"/>
  <c r="AS20" i="4"/>
  <c r="AS21" i="4"/>
  <c r="AS22" i="4"/>
  <c r="AS23" i="4"/>
  <c r="AS24" i="4"/>
  <c r="AS25" i="4"/>
  <c r="AS26" i="4"/>
  <c r="AS27" i="4"/>
  <c r="AS28" i="4"/>
  <c r="AS29" i="4"/>
  <c r="AS30" i="4"/>
  <c r="AS31" i="4"/>
  <c r="AS32" i="4"/>
  <c r="AS33" i="4"/>
  <c r="AS34" i="4"/>
  <c r="AS35" i="4"/>
  <c r="AS3" i="4"/>
  <c r="AI4" i="4"/>
  <c r="AI5" i="4"/>
  <c r="AI6" i="4"/>
  <c r="AI7" i="4"/>
  <c r="AI8" i="4"/>
  <c r="AI9" i="4"/>
  <c r="AI10" i="4"/>
  <c r="AI11" i="4"/>
  <c r="AI12" i="4"/>
  <c r="AI13" i="4"/>
  <c r="AI14" i="4"/>
  <c r="AI15" i="4"/>
  <c r="AI16" i="4"/>
  <c r="AI17" i="4"/>
  <c r="AI18" i="4"/>
  <c r="AI19" i="4"/>
  <c r="AI20" i="4"/>
  <c r="AI21" i="4"/>
  <c r="AI22" i="4"/>
  <c r="AI23" i="4"/>
  <c r="AI24" i="4"/>
  <c r="AI25" i="4"/>
  <c r="AI26" i="4"/>
  <c r="AI27" i="4"/>
  <c r="AI28" i="4"/>
  <c r="AI29" i="4"/>
  <c r="AI30" i="4"/>
  <c r="AI31" i="4"/>
  <c r="AI32" i="4"/>
  <c r="AI33" i="4"/>
  <c r="AI34" i="4"/>
  <c r="AI35" i="4"/>
  <c r="AI3" i="4"/>
  <c r="AJ4" i="4"/>
  <c r="AJ5" i="4"/>
  <c r="AJ6" i="4"/>
  <c r="AJ7" i="4"/>
  <c r="AJ8" i="4"/>
  <c r="AJ9" i="4"/>
  <c r="AJ10" i="4"/>
  <c r="AJ11" i="4"/>
  <c r="AJ12" i="4"/>
  <c r="AJ13" i="4"/>
  <c r="AJ14" i="4"/>
  <c r="AJ15" i="4"/>
  <c r="AJ16" i="4"/>
  <c r="AJ17" i="4"/>
  <c r="AJ18" i="4"/>
  <c r="AJ19" i="4"/>
  <c r="AJ20" i="4"/>
  <c r="AJ21" i="4"/>
  <c r="AJ22" i="4"/>
  <c r="AJ23" i="4"/>
  <c r="AJ24" i="4"/>
  <c r="AJ25" i="4"/>
  <c r="AJ26" i="4"/>
  <c r="AJ27" i="4"/>
  <c r="AJ28" i="4"/>
  <c r="AJ29" i="4"/>
  <c r="AJ30" i="4"/>
  <c r="AJ31" i="4"/>
  <c r="AJ32" i="4"/>
  <c r="AJ33" i="4"/>
  <c r="AJ34" i="4"/>
  <c r="AJ35" i="4"/>
  <c r="AJ3" i="4"/>
  <c r="AE4" i="4"/>
  <c r="AE5" i="4"/>
  <c r="AE6" i="4"/>
  <c r="AE7" i="4"/>
  <c r="AE8" i="4"/>
  <c r="AE9" i="4"/>
  <c r="AE10" i="4"/>
  <c r="AE11" i="4"/>
  <c r="AE12" i="4"/>
  <c r="AE13" i="4"/>
  <c r="AE14" i="4"/>
  <c r="AE15" i="4"/>
  <c r="AE16" i="4"/>
  <c r="AE17" i="4"/>
  <c r="AE18" i="4"/>
  <c r="AE19" i="4"/>
  <c r="AE20" i="4"/>
  <c r="AE21" i="4"/>
  <c r="AE22" i="4"/>
  <c r="AE23" i="4"/>
  <c r="AE24" i="4"/>
  <c r="AE25" i="4"/>
  <c r="AE26" i="4"/>
  <c r="AE27" i="4"/>
  <c r="AE28" i="4"/>
  <c r="AE29" i="4"/>
  <c r="AE30" i="4"/>
  <c r="AE31" i="4"/>
  <c r="AE32" i="4"/>
  <c r="AE33" i="4"/>
  <c r="AE34" i="4"/>
  <c r="AE35" i="4"/>
  <c r="AE3" i="4"/>
  <c r="Y4" i="4"/>
  <c r="Z4" i="4"/>
  <c r="Y5" i="4"/>
  <c r="Z5" i="4"/>
  <c r="Y6" i="4"/>
  <c r="Z6" i="4"/>
  <c r="Y7" i="4"/>
  <c r="Z7" i="4"/>
  <c r="Y8" i="4"/>
  <c r="Z8" i="4"/>
  <c r="Y9" i="4"/>
  <c r="Z9" i="4"/>
  <c r="Y10" i="4"/>
  <c r="Z10" i="4"/>
  <c r="Y11" i="4"/>
  <c r="Z11" i="4"/>
  <c r="Y12" i="4"/>
  <c r="Z12" i="4"/>
  <c r="Y13" i="4"/>
  <c r="Z13" i="4"/>
  <c r="Y14" i="4"/>
  <c r="Z14" i="4"/>
  <c r="Y15" i="4"/>
  <c r="Z15" i="4"/>
  <c r="Y16" i="4"/>
  <c r="Z16" i="4"/>
  <c r="Y17" i="4"/>
  <c r="Z17" i="4"/>
  <c r="Y18" i="4"/>
  <c r="Z18" i="4"/>
  <c r="Y19" i="4"/>
  <c r="Z19" i="4"/>
  <c r="Y20" i="4"/>
  <c r="Z20" i="4"/>
  <c r="Y21" i="4"/>
  <c r="Z21" i="4"/>
  <c r="Y22" i="4"/>
  <c r="Z22" i="4"/>
  <c r="Y23" i="4"/>
  <c r="Z23" i="4"/>
  <c r="Y24" i="4"/>
  <c r="Z24" i="4"/>
  <c r="Y25" i="4"/>
  <c r="Z25" i="4"/>
  <c r="Y26" i="4"/>
  <c r="Z26" i="4"/>
  <c r="Y27" i="4"/>
  <c r="Z27" i="4"/>
  <c r="Y28" i="4"/>
  <c r="Z28" i="4"/>
  <c r="Y29" i="4"/>
  <c r="Z29" i="4"/>
  <c r="Y30" i="4"/>
  <c r="Z30" i="4"/>
  <c r="Y31" i="4"/>
  <c r="Z31" i="4"/>
  <c r="Y32" i="4"/>
  <c r="Z32" i="4"/>
  <c r="Y33" i="4"/>
  <c r="Z33" i="4"/>
  <c r="Y34" i="4"/>
  <c r="Z34" i="4"/>
  <c r="Y35" i="4"/>
  <c r="Z35" i="4"/>
  <c r="Z3" i="4"/>
  <c r="Y3" i="4"/>
  <c r="L4" i="4"/>
  <c r="L5" i="4"/>
  <c r="L6" i="4"/>
  <c r="L7" i="4"/>
  <c r="L8" i="4"/>
  <c r="L9" i="4"/>
  <c r="L10" i="4"/>
  <c r="L11" i="4"/>
  <c r="L12" i="4"/>
  <c r="L13" i="4"/>
  <c r="L14" i="4"/>
  <c r="L15" i="4"/>
  <c r="L16" i="4"/>
  <c r="L17" i="4"/>
  <c r="L18" i="4"/>
  <c r="L19" i="4"/>
  <c r="L20" i="4"/>
  <c r="L21" i="4"/>
  <c r="L22" i="4"/>
  <c r="L23" i="4"/>
  <c r="L24" i="4"/>
  <c r="L25" i="4"/>
  <c r="L26" i="4"/>
  <c r="L27" i="4"/>
  <c r="L28" i="4"/>
  <c r="L29" i="4"/>
  <c r="L30" i="4"/>
  <c r="L31" i="4"/>
  <c r="L32" i="4"/>
  <c r="L33" i="4"/>
  <c r="L34" i="4"/>
  <c r="L35" i="4"/>
  <c r="L3" i="4"/>
  <c r="K4" i="4"/>
  <c r="K5" i="4"/>
  <c r="K6" i="4"/>
  <c r="K7" i="4"/>
  <c r="K8" i="4"/>
  <c r="K9" i="4"/>
  <c r="K10" i="4"/>
  <c r="K11" i="4"/>
  <c r="K12" i="4"/>
  <c r="K13" i="4"/>
  <c r="K14" i="4"/>
  <c r="K15" i="4"/>
  <c r="K16" i="4"/>
  <c r="K17" i="4"/>
  <c r="K18" i="4"/>
  <c r="K19" i="4"/>
  <c r="K20" i="4"/>
  <c r="K21" i="4"/>
  <c r="K22" i="4"/>
  <c r="K23" i="4"/>
  <c r="K24" i="4"/>
  <c r="K25" i="4"/>
  <c r="K26" i="4"/>
  <c r="K27" i="4"/>
  <c r="K28" i="4"/>
  <c r="K29" i="4"/>
  <c r="K30" i="4"/>
  <c r="K31" i="4"/>
  <c r="K32" i="4"/>
  <c r="K33" i="4"/>
  <c r="K34" i="4"/>
  <c r="K35" i="4"/>
  <c r="K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 i="4"/>
  <c r="D4" i="4"/>
  <c r="D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 i="4"/>
  <c r="AN4" i="3"/>
  <c r="AN5" i="3"/>
  <c r="AN6" i="3"/>
  <c r="AN7" i="3"/>
  <c r="AN8" i="3"/>
  <c r="AN9" i="3"/>
  <c r="AN10" i="3"/>
  <c r="AN11" i="3"/>
  <c r="AN12" i="3"/>
  <c r="AN13" i="3"/>
  <c r="AN14" i="3"/>
  <c r="AN15" i="3"/>
  <c r="AN16" i="3"/>
  <c r="AN17" i="3"/>
  <c r="AN18" i="3"/>
  <c r="AN19" i="3"/>
  <c r="AN20" i="3"/>
  <c r="AN21" i="3"/>
  <c r="AN22" i="3"/>
  <c r="AN23" i="3"/>
  <c r="AN24" i="3"/>
  <c r="AN25" i="3"/>
  <c r="AN26" i="3"/>
  <c r="AN27" i="3"/>
  <c r="AN28" i="3"/>
  <c r="AN29" i="3"/>
  <c r="AN30" i="3"/>
  <c r="AN31" i="3"/>
  <c r="AN32" i="3"/>
  <c r="AN33" i="3"/>
  <c r="AN34" i="3"/>
  <c r="AN35" i="3"/>
  <c r="AN3" i="3"/>
  <c r="AM4" i="3"/>
  <c r="AM5" i="3"/>
  <c r="AM6" i="3"/>
  <c r="AM7" i="3"/>
  <c r="AM8"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 i="3"/>
  <c r="AH4" i="3"/>
  <c r="AH5" i="3"/>
  <c r="AH6" i="3"/>
  <c r="AH7" i="3"/>
  <c r="AH8" i="3"/>
  <c r="AH9" i="3"/>
  <c r="AH10" i="3"/>
  <c r="AH11" i="3"/>
  <c r="AH12" i="3"/>
  <c r="AH13" i="3"/>
  <c r="AH14" i="3"/>
  <c r="AH15" i="3"/>
  <c r="AH16" i="3"/>
  <c r="AH17" i="3"/>
  <c r="AH18" i="3"/>
  <c r="AH19" i="3"/>
  <c r="AH20" i="3"/>
  <c r="AH21" i="3"/>
  <c r="AH22" i="3"/>
  <c r="AH23" i="3"/>
  <c r="AH24" i="3"/>
  <c r="AH25" i="3"/>
  <c r="AH26" i="3"/>
  <c r="AH27" i="3"/>
  <c r="AH28" i="3"/>
  <c r="AH29" i="3"/>
  <c r="AH30" i="3"/>
  <c r="AH31" i="3"/>
  <c r="AH32" i="3"/>
  <c r="AH33" i="3"/>
  <c r="AH34" i="3"/>
  <c r="AH35" i="3"/>
  <c r="AH3" i="3"/>
  <c r="AF4" i="3"/>
  <c r="AF5" i="3"/>
  <c r="AF6" i="3"/>
  <c r="AF7" i="3"/>
  <c r="AF8" i="3"/>
  <c r="AF9" i="3"/>
  <c r="AF10" i="3"/>
  <c r="AF11" i="3"/>
  <c r="AF12" i="3"/>
  <c r="AF13" i="3"/>
  <c r="AF14" i="3"/>
  <c r="AF15" i="3"/>
  <c r="AF16" i="3"/>
  <c r="AF17" i="3"/>
  <c r="AF18" i="3"/>
  <c r="AF19" i="3"/>
  <c r="AF20" i="3"/>
  <c r="AF21" i="3"/>
  <c r="AF22" i="3"/>
  <c r="AF23" i="3"/>
  <c r="AF24" i="3"/>
  <c r="AF25" i="3"/>
  <c r="AF26" i="3"/>
  <c r="AF27" i="3"/>
  <c r="AF28" i="3"/>
  <c r="AF29" i="3"/>
  <c r="AF30" i="3"/>
  <c r="AF31" i="3"/>
  <c r="AF32" i="3"/>
  <c r="AF33" i="3"/>
  <c r="AF34" i="3"/>
  <c r="AF35" i="3"/>
  <c r="AF3" i="3"/>
  <c r="AA4" i="3"/>
  <c r="AA5" i="3"/>
  <c r="AA6" i="3"/>
  <c r="AA7" i="3"/>
  <c r="AA8" i="3"/>
  <c r="AA9" i="3"/>
  <c r="AA10" i="3"/>
  <c r="AA11" i="3"/>
  <c r="AA13" i="3"/>
  <c r="AA14" i="3"/>
  <c r="AA15" i="3"/>
  <c r="AA16" i="3"/>
  <c r="AA17" i="3"/>
  <c r="AA18" i="3"/>
  <c r="AA19" i="3"/>
  <c r="AA20" i="3"/>
  <c r="AA21" i="3"/>
  <c r="AA22" i="3"/>
  <c r="AA23" i="3"/>
  <c r="AA24" i="3"/>
  <c r="AA25" i="3"/>
  <c r="AA26" i="3"/>
  <c r="AA27" i="3"/>
  <c r="AA28" i="3"/>
  <c r="AA29" i="3"/>
  <c r="AA30" i="3"/>
  <c r="AA31" i="3"/>
  <c r="AA32" i="3"/>
  <c r="AA33" i="3"/>
  <c r="AA34" i="3"/>
  <c r="AA35" i="3"/>
  <c r="AA3" i="3"/>
  <c r="O4"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 i="3"/>
  <c r="N4" i="3"/>
  <c r="N5" i="3"/>
  <c r="N6" i="3"/>
  <c r="N7" i="3"/>
  <c r="N8" i="3"/>
  <c r="N9" i="3"/>
  <c r="N10" i="3"/>
  <c r="N11" i="3"/>
  <c r="N12" i="3"/>
  <c r="N13" i="3"/>
  <c r="N14" i="3"/>
  <c r="N15" i="3"/>
  <c r="N16" i="3"/>
  <c r="N17" i="3"/>
  <c r="N18" i="3"/>
  <c r="N19" i="3"/>
  <c r="N20" i="3"/>
  <c r="N21" i="3"/>
  <c r="N22" i="3"/>
  <c r="N23" i="3"/>
  <c r="N24" i="3"/>
  <c r="N25" i="3"/>
  <c r="N26" i="3"/>
  <c r="N27" i="3"/>
  <c r="N28" i="3"/>
  <c r="N29" i="3"/>
  <c r="N30" i="3"/>
  <c r="N31" i="3"/>
  <c r="N32" i="3"/>
  <c r="N33" i="3"/>
  <c r="N34" i="3"/>
  <c r="N35" i="3"/>
  <c r="N3" i="3"/>
  <c r="M4" i="3"/>
  <c r="M5" i="3"/>
  <c r="M6" i="3"/>
  <c r="M7" i="3"/>
  <c r="M8" i="3"/>
  <c r="M9" i="3"/>
  <c r="M10" i="3"/>
  <c r="M11" i="3"/>
  <c r="M12" i="3"/>
  <c r="M13" i="3"/>
  <c r="M14" i="3"/>
  <c r="M15" i="3"/>
  <c r="M16" i="3"/>
  <c r="M17" i="3"/>
  <c r="M18" i="3"/>
  <c r="M19" i="3"/>
  <c r="M20" i="3"/>
  <c r="M21" i="3"/>
  <c r="M22" i="3"/>
  <c r="M23" i="3"/>
  <c r="M24" i="3"/>
  <c r="M25" i="3"/>
  <c r="M26" i="3"/>
  <c r="M27" i="3"/>
  <c r="M28" i="3"/>
  <c r="M29" i="3"/>
  <c r="M30" i="3"/>
  <c r="M31" i="3"/>
  <c r="M32" i="3"/>
  <c r="M33" i="3"/>
  <c r="M34" i="3"/>
  <c r="M35" i="3"/>
  <c r="M3" i="3"/>
  <c r="K4" i="3"/>
  <c r="K5" i="3"/>
  <c r="K6" i="3"/>
  <c r="K7" i="3"/>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 i="3"/>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 i="3"/>
  <c r="DX4" i="75"/>
  <c r="DX5" i="75"/>
  <c r="DX6" i="75"/>
  <c r="DX7" i="75"/>
  <c r="DX8" i="75"/>
  <c r="DX9" i="75"/>
  <c r="DX10" i="75"/>
  <c r="DX11" i="75"/>
  <c r="DX12" i="75"/>
  <c r="DX13" i="75"/>
  <c r="DX14" i="75"/>
  <c r="DX15" i="75"/>
  <c r="DX16" i="75"/>
  <c r="DX17" i="75"/>
  <c r="DX18" i="75"/>
  <c r="DX19" i="75"/>
  <c r="DX20" i="75"/>
  <c r="DX21" i="75"/>
  <c r="DX22" i="75"/>
  <c r="DX23" i="75"/>
  <c r="DX24" i="75"/>
  <c r="DX25" i="75"/>
  <c r="DX26" i="75"/>
  <c r="DX27" i="75"/>
  <c r="DX28" i="75"/>
  <c r="DX29" i="75"/>
  <c r="DX30" i="75"/>
  <c r="DX31" i="75"/>
  <c r="DX32" i="75"/>
  <c r="DX33" i="75"/>
  <c r="DX34" i="75"/>
  <c r="DX35" i="75"/>
  <c r="DX3" i="75"/>
  <c r="DT4" i="75"/>
  <c r="DT5" i="75"/>
  <c r="DT6" i="75"/>
  <c r="DT7" i="75"/>
  <c r="DT8" i="75"/>
  <c r="DT9" i="75"/>
  <c r="DT10" i="75"/>
  <c r="DT11" i="75"/>
  <c r="DT12" i="75"/>
  <c r="DT13" i="75"/>
  <c r="DT14" i="75"/>
  <c r="DT15" i="75"/>
  <c r="DT16" i="75"/>
  <c r="DT17" i="75"/>
  <c r="DT18" i="75"/>
  <c r="DT19" i="75"/>
  <c r="DT20" i="75"/>
  <c r="DT21" i="75"/>
  <c r="DT22" i="75"/>
  <c r="DT23" i="75"/>
  <c r="DT24" i="75"/>
  <c r="DT25" i="75"/>
  <c r="DT26" i="75"/>
  <c r="DT27" i="75"/>
  <c r="DT28" i="75"/>
  <c r="DT29" i="75"/>
  <c r="DT30" i="75"/>
  <c r="DT31" i="75"/>
  <c r="DT32" i="75"/>
  <c r="DT33" i="75"/>
  <c r="DT34" i="75"/>
  <c r="DT35" i="75"/>
  <c r="DT3" i="75"/>
  <c r="DS4" i="75"/>
  <c r="DS5" i="75"/>
  <c r="DS6" i="75"/>
  <c r="DS7" i="75"/>
  <c r="DS8" i="75"/>
  <c r="DS9" i="75"/>
  <c r="DS10" i="75"/>
  <c r="DS11" i="75"/>
  <c r="DS12" i="75"/>
  <c r="DS13" i="75"/>
  <c r="DS14" i="75"/>
  <c r="DS15" i="75"/>
  <c r="DS16" i="75"/>
  <c r="DS17" i="75"/>
  <c r="DS18" i="75"/>
  <c r="DS19" i="75"/>
  <c r="DS20" i="75"/>
  <c r="DS21" i="75"/>
  <c r="DS22" i="75"/>
  <c r="DS23" i="75"/>
  <c r="DS24" i="75"/>
  <c r="DS25" i="75"/>
  <c r="DS26" i="75"/>
  <c r="DS27" i="75"/>
  <c r="DS28" i="75"/>
  <c r="DS29" i="75"/>
  <c r="DS30" i="75"/>
  <c r="DS31" i="75"/>
  <c r="DS32" i="75"/>
  <c r="DS33" i="75"/>
  <c r="DS34" i="75"/>
  <c r="DS35" i="75"/>
  <c r="DS3" i="75"/>
  <c r="N4" i="75"/>
  <c r="O4" i="75"/>
  <c r="N5" i="75"/>
  <c r="O5" i="75"/>
  <c r="N6" i="75"/>
  <c r="O6" i="75"/>
  <c r="N7" i="75"/>
  <c r="O7" i="75"/>
  <c r="N8" i="75"/>
  <c r="O8" i="75"/>
  <c r="N9" i="75"/>
  <c r="O9" i="75"/>
  <c r="N10" i="75"/>
  <c r="O10" i="75"/>
  <c r="N11" i="75"/>
  <c r="O11" i="75"/>
  <c r="N12" i="75"/>
  <c r="O12" i="75"/>
  <c r="N13" i="75"/>
  <c r="O13" i="75"/>
  <c r="N14" i="75"/>
  <c r="O14" i="75"/>
  <c r="N15" i="75"/>
  <c r="O15" i="75"/>
  <c r="N16" i="75"/>
  <c r="O16" i="75"/>
  <c r="N17" i="75"/>
  <c r="O17" i="75"/>
  <c r="N18" i="75"/>
  <c r="O18" i="75"/>
  <c r="N19" i="75"/>
  <c r="O19" i="75"/>
  <c r="N20" i="75"/>
  <c r="O20" i="75"/>
  <c r="N21" i="75"/>
  <c r="O21" i="75"/>
  <c r="N22" i="75"/>
  <c r="O22" i="75"/>
  <c r="N23" i="75"/>
  <c r="O23" i="75"/>
  <c r="N24" i="75"/>
  <c r="O24" i="75"/>
  <c r="N25" i="75"/>
  <c r="O25" i="75"/>
  <c r="N26" i="75"/>
  <c r="O26" i="75"/>
  <c r="N27" i="75"/>
  <c r="O27" i="75"/>
  <c r="N28" i="75"/>
  <c r="O28" i="75"/>
  <c r="N29" i="75"/>
  <c r="O29" i="75"/>
  <c r="N30" i="75"/>
  <c r="O30" i="75"/>
  <c r="N31" i="75"/>
  <c r="O31" i="75"/>
  <c r="N32" i="75"/>
  <c r="O32" i="75"/>
  <c r="N33" i="75"/>
  <c r="O33" i="75"/>
  <c r="N34" i="75"/>
  <c r="O34" i="75"/>
  <c r="N35" i="75"/>
  <c r="O35" i="75"/>
  <c r="O3" i="75"/>
  <c r="N3" i="75"/>
  <c r="BC4" i="75"/>
  <c r="BC5" i="75"/>
  <c r="BC6" i="75"/>
  <c r="BC7" i="75"/>
  <c r="BC8" i="75"/>
  <c r="BC9" i="75"/>
  <c r="BC10" i="75"/>
  <c r="BC11" i="75"/>
  <c r="BC12" i="75"/>
  <c r="BC13" i="75"/>
  <c r="BC14" i="75"/>
  <c r="BC15" i="75"/>
  <c r="BC16" i="75"/>
  <c r="BC17" i="75"/>
  <c r="BC18" i="75"/>
  <c r="BC19" i="75"/>
  <c r="BC20" i="75"/>
  <c r="BC21" i="75"/>
  <c r="BC22" i="75"/>
  <c r="BC23" i="75"/>
  <c r="BC24" i="75"/>
  <c r="BC25" i="75"/>
  <c r="BC26" i="75"/>
  <c r="BC27" i="75"/>
  <c r="BC28" i="75"/>
  <c r="BC29" i="75"/>
  <c r="BC30" i="75"/>
  <c r="BC31" i="75"/>
  <c r="BC32" i="75"/>
  <c r="BC33" i="75"/>
  <c r="BC34" i="75"/>
  <c r="BC35" i="75"/>
  <c r="BC3" i="75"/>
  <c r="BF4" i="75"/>
  <c r="BF5" i="75"/>
  <c r="BF6" i="75"/>
  <c r="BF7" i="75"/>
  <c r="BF8" i="75"/>
  <c r="BF9" i="75"/>
  <c r="BF10" i="75"/>
  <c r="BF11" i="75"/>
  <c r="BF12" i="75"/>
  <c r="BF13" i="75"/>
  <c r="BF14" i="75"/>
  <c r="BF15" i="75"/>
  <c r="BF16" i="75"/>
  <c r="BF17" i="75"/>
  <c r="BF18" i="75"/>
  <c r="BF19" i="75"/>
  <c r="BF20" i="75"/>
  <c r="BF21" i="75"/>
  <c r="BF22" i="75"/>
  <c r="BF23" i="75"/>
  <c r="BF24" i="75"/>
  <c r="BF25" i="75"/>
  <c r="BF26" i="75"/>
  <c r="BF27" i="75"/>
  <c r="BF28" i="75"/>
  <c r="BF29" i="75"/>
  <c r="BF30" i="75"/>
  <c r="BF31" i="75"/>
  <c r="BF32" i="75"/>
  <c r="BF33" i="75"/>
  <c r="BF34" i="75"/>
  <c r="BF35" i="75"/>
  <c r="BF3" i="75"/>
  <c r="Y4" i="75"/>
  <c r="Z4" i="75"/>
  <c r="Y5" i="75"/>
  <c r="Z5" i="75"/>
  <c r="Y6" i="75"/>
  <c r="Z6" i="75"/>
  <c r="Y7" i="75"/>
  <c r="Z7" i="75"/>
  <c r="Y8" i="75"/>
  <c r="Z8" i="75"/>
  <c r="Y9" i="75"/>
  <c r="Z9" i="75"/>
  <c r="Y10" i="75"/>
  <c r="Z10" i="75"/>
  <c r="Y11" i="75"/>
  <c r="Z11" i="75"/>
  <c r="Y12" i="75"/>
  <c r="Z12" i="75"/>
  <c r="Y13" i="75"/>
  <c r="Z13" i="75"/>
  <c r="Y14" i="75"/>
  <c r="Z14" i="75"/>
  <c r="Y15" i="75"/>
  <c r="Z15" i="75"/>
  <c r="Y16" i="75"/>
  <c r="Z16" i="75"/>
  <c r="Y17" i="75"/>
  <c r="Z17" i="75"/>
  <c r="Y18" i="75"/>
  <c r="Z18" i="75"/>
  <c r="Y19" i="75"/>
  <c r="Z19" i="75"/>
  <c r="Y20" i="75"/>
  <c r="Z20" i="75"/>
  <c r="Y21" i="75"/>
  <c r="Z21" i="75"/>
  <c r="Y22" i="75"/>
  <c r="Z22" i="75"/>
  <c r="Y23" i="75"/>
  <c r="Z23" i="75"/>
  <c r="Y24" i="75"/>
  <c r="Z24" i="75"/>
  <c r="Y25" i="75"/>
  <c r="Z25" i="75"/>
  <c r="Y26" i="75"/>
  <c r="Z26" i="75"/>
  <c r="Y27" i="75"/>
  <c r="Z27" i="75"/>
  <c r="Y28" i="75"/>
  <c r="Z28" i="75"/>
  <c r="Y29" i="75"/>
  <c r="Z29" i="75"/>
  <c r="Y30" i="75"/>
  <c r="Z30" i="75"/>
  <c r="Y31" i="75"/>
  <c r="Z31" i="75"/>
  <c r="Y32" i="75"/>
  <c r="Z32" i="75"/>
  <c r="Y33" i="75"/>
  <c r="Z33" i="75"/>
  <c r="Y34" i="75"/>
  <c r="Z34" i="75"/>
  <c r="Y35" i="75"/>
  <c r="Z35" i="75"/>
  <c r="Z3" i="75"/>
  <c r="Y3" i="75"/>
  <c r="F4" i="4"/>
  <c r="F5" i="4"/>
  <c r="F6"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 i="4"/>
  <c r="F3" i="4"/>
  <c r="AL3" i="75"/>
  <c r="AL4" i="75"/>
  <c r="AL5" i="75"/>
  <c r="AL6" i="75"/>
  <c r="AL7" i="75"/>
  <c r="AL8" i="75"/>
  <c r="AL9" i="75"/>
  <c r="AL10" i="75"/>
  <c r="AL11" i="75"/>
  <c r="AL12" i="75"/>
  <c r="AL13" i="75"/>
  <c r="AL14" i="75"/>
  <c r="AL15" i="75"/>
  <c r="AL16" i="75"/>
  <c r="AL17" i="75"/>
  <c r="AL18" i="75"/>
  <c r="AL19" i="75"/>
  <c r="AL20" i="75"/>
  <c r="AL21" i="75"/>
  <c r="AL22" i="75"/>
  <c r="AL23" i="75"/>
  <c r="AL24" i="75"/>
  <c r="AL25" i="75"/>
  <c r="AL26" i="75"/>
  <c r="AL27" i="75"/>
  <c r="AL28" i="75"/>
  <c r="AL29" i="75"/>
  <c r="AL30" i="75"/>
  <c r="AL31" i="75"/>
  <c r="AL32" i="75"/>
  <c r="AL33" i="75"/>
  <c r="AL34" i="75"/>
  <c r="AL35" i="75"/>
  <c r="A5" i="79"/>
  <c r="A26" i="79"/>
  <c r="A6" i="79"/>
  <c r="A7" i="79"/>
  <c r="A18" i="79"/>
  <c r="A27" i="79"/>
  <c r="A28" i="79"/>
  <c r="A29" i="79"/>
  <c r="A30" i="79"/>
  <c r="A19" i="79"/>
  <c r="A8" i="79"/>
  <c r="A9" i="79"/>
  <c r="A10" i="79"/>
  <c r="A31" i="79"/>
  <c r="A20" i="79"/>
  <c r="A11" i="79"/>
  <c r="A21" i="79"/>
  <c r="A32" i="79"/>
  <c r="A12" i="79"/>
  <c r="A22" i="79"/>
  <c r="A13" i="79"/>
  <c r="A23" i="79"/>
  <c r="A24" i="79"/>
  <c r="A25" i="79"/>
  <c r="A33" i="79"/>
  <c r="A34" i="79"/>
  <c r="A14" i="79"/>
  <c r="A15" i="79"/>
  <c r="A16" i="79"/>
  <c r="A35" i="79"/>
  <c r="A17" i="79"/>
  <c r="A36" i="79"/>
  <c r="A37" i="79"/>
  <c r="A5" i="80"/>
  <c r="A26" i="80"/>
  <c r="A6" i="80"/>
  <c r="A7" i="80"/>
  <c r="A18" i="80"/>
  <c r="A27" i="80"/>
  <c r="A28" i="80"/>
  <c r="A29" i="80"/>
  <c r="A30" i="80"/>
  <c r="A19" i="80"/>
  <c r="A8" i="80"/>
  <c r="A9" i="80"/>
  <c r="A10" i="80"/>
  <c r="A31" i="80"/>
  <c r="A20" i="80"/>
  <c r="A11" i="80"/>
  <c r="A21" i="80"/>
  <c r="A32" i="80"/>
  <c r="A12" i="80"/>
  <c r="A22" i="80"/>
  <c r="A13" i="80"/>
  <c r="A23" i="80"/>
  <c r="A24" i="80"/>
  <c r="A25" i="80"/>
  <c r="A33" i="80"/>
  <c r="A34" i="80"/>
  <c r="A14" i="80"/>
  <c r="A15" i="80"/>
  <c r="A16" i="80"/>
  <c r="A35" i="80"/>
  <c r="A17" i="80"/>
  <c r="A36" i="80"/>
  <c r="A37" i="80"/>
  <c r="A4" i="78"/>
  <c r="A25" i="78"/>
  <c r="A5" i="78"/>
  <c r="A6" i="78"/>
  <c r="A17" i="78"/>
  <c r="A26" i="78"/>
  <c r="A27" i="78"/>
  <c r="A28" i="78"/>
  <c r="A29" i="78"/>
  <c r="A18" i="78"/>
  <c r="A7" i="78"/>
  <c r="A8" i="78"/>
  <c r="A9" i="78"/>
  <c r="A30" i="78"/>
  <c r="A19" i="78"/>
  <c r="A10" i="78"/>
  <c r="A20" i="78"/>
  <c r="A31" i="78"/>
  <c r="A11" i="78"/>
  <c r="A21" i="78"/>
  <c r="A12" i="78"/>
  <c r="A22" i="78"/>
  <c r="A23" i="78"/>
  <c r="A24" i="78"/>
  <c r="A32" i="78"/>
  <c r="A33" i="78"/>
  <c r="A13" i="78"/>
  <c r="A14" i="78"/>
  <c r="A15" i="78"/>
  <c r="A34" i="78"/>
  <c r="A16" i="78"/>
  <c r="A35" i="78"/>
  <c r="A36" i="78"/>
  <c r="F17" i="75"/>
  <c r="C17" i="75"/>
  <c r="D17" i="75"/>
  <c r="Q17" i="75"/>
  <c r="R17" i="75"/>
  <c r="G17" i="75"/>
  <c r="T17" i="75"/>
  <c r="H17" i="75"/>
  <c r="I17" i="75"/>
  <c r="K17" i="75"/>
  <c r="U17" i="75"/>
  <c r="V17" i="75"/>
  <c r="W17" i="75"/>
  <c r="M17" i="75"/>
  <c r="X17" i="75"/>
  <c r="AL4" i="4"/>
  <c r="AL5" i="4"/>
  <c r="AL6" i="4"/>
  <c r="AL7" i="4"/>
  <c r="AL8" i="4"/>
  <c r="AL9" i="4"/>
  <c r="AL10" i="4"/>
  <c r="AL11" i="4"/>
  <c r="AL12" i="4"/>
  <c r="AL13" i="4"/>
  <c r="AL14" i="4"/>
  <c r="AL15" i="4"/>
  <c r="AL16" i="4"/>
  <c r="AL17" i="4"/>
  <c r="AL18" i="4"/>
  <c r="AL19" i="4"/>
  <c r="AL20" i="4"/>
  <c r="AL21" i="4"/>
  <c r="AL22" i="4"/>
  <c r="AL23" i="4"/>
  <c r="AL24" i="4"/>
  <c r="AL25" i="4"/>
  <c r="AL26" i="4"/>
  <c r="AL27" i="4"/>
  <c r="AL28" i="4"/>
  <c r="AL29" i="4"/>
  <c r="AL30" i="4"/>
  <c r="AL31" i="4"/>
  <c r="AL32" i="4"/>
  <c r="AL33" i="4"/>
  <c r="AL34" i="4"/>
  <c r="AL35" i="4"/>
  <c r="AL3" i="4"/>
  <c r="D4" i="75"/>
  <c r="H4" i="75"/>
  <c r="I4" i="75"/>
  <c r="K4" i="75"/>
  <c r="Q4" i="75"/>
  <c r="R4" i="75"/>
  <c r="T4" i="75"/>
  <c r="U4" i="75"/>
  <c r="V4" i="75"/>
  <c r="W4" i="75"/>
  <c r="X4" i="75"/>
  <c r="D5" i="75"/>
  <c r="H5" i="75"/>
  <c r="I5" i="75"/>
  <c r="K5" i="75"/>
  <c r="M5" i="75"/>
  <c r="Q5" i="75"/>
  <c r="R5" i="75"/>
  <c r="T5" i="75"/>
  <c r="U5" i="75"/>
  <c r="V5" i="75"/>
  <c r="W5" i="75"/>
  <c r="X5" i="75"/>
  <c r="C6" i="75"/>
  <c r="D6" i="75"/>
  <c r="G6" i="75"/>
  <c r="H6" i="75"/>
  <c r="I6" i="75"/>
  <c r="K6" i="75"/>
  <c r="Q6" i="75"/>
  <c r="R6" i="75"/>
  <c r="T6" i="75"/>
  <c r="U6" i="75"/>
  <c r="V6" i="75"/>
  <c r="W6" i="75"/>
  <c r="X6" i="75"/>
  <c r="F7" i="75"/>
  <c r="G7" i="75"/>
  <c r="M7" i="75"/>
  <c r="Q7" i="75"/>
  <c r="R7" i="75"/>
  <c r="T7" i="75"/>
  <c r="U7" i="75"/>
  <c r="V7" i="75"/>
  <c r="W7" i="75"/>
  <c r="X7" i="75"/>
  <c r="G8" i="75"/>
  <c r="H8" i="75"/>
  <c r="I8" i="75"/>
  <c r="K8" i="75"/>
  <c r="M8" i="75"/>
  <c r="Q8" i="75"/>
  <c r="R8" i="75"/>
  <c r="T8" i="75"/>
  <c r="U8" i="75"/>
  <c r="V8" i="75"/>
  <c r="W8" i="75"/>
  <c r="X8" i="75"/>
  <c r="G9" i="75"/>
  <c r="H9" i="75"/>
  <c r="I9" i="75"/>
  <c r="K9" i="75"/>
  <c r="Q9" i="75"/>
  <c r="R9" i="75"/>
  <c r="T9" i="75"/>
  <c r="U9" i="75"/>
  <c r="V9" i="75"/>
  <c r="W9" i="75"/>
  <c r="X9" i="75"/>
  <c r="D10" i="75"/>
  <c r="Q10" i="75"/>
  <c r="R10" i="75"/>
  <c r="T10" i="75"/>
  <c r="U10" i="75"/>
  <c r="V10" i="75"/>
  <c r="W10" i="75"/>
  <c r="X10" i="75"/>
  <c r="D11" i="75"/>
  <c r="G11" i="75"/>
  <c r="H11" i="75"/>
  <c r="I11" i="75"/>
  <c r="K11" i="75"/>
  <c r="M11" i="75"/>
  <c r="Q11" i="75"/>
  <c r="R11" i="75"/>
  <c r="T11" i="75"/>
  <c r="U11" i="75"/>
  <c r="V11" i="75"/>
  <c r="W11" i="75"/>
  <c r="X11" i="75"/>
  <c r="G12" i="75"/>
  <c r="H12" i="75"/>
  <c r="I12" i="75"/>
  <c r="K12" i="75"/>
  <c r="M12" i="75"/>
  <c r="Q12" i="75"/>
  <c r="R12" i="75"/>
  <c r="T12" i="75"/>
  <c r="U12" i="75"/>
  <c r="V12" i="75"/>
  <c r="W12" i="75"/>
  <c r="X12" i="75"/>
  <c r="C13" i="75"/>
  <c r="D13" i="75"/>
  <c r="F13" i="75"/>
  <c r="G13" i="75"/>
  <c r="M13" i="75"/>
  <c r="Q13" i="75"/>
  <c r="R13" i="75"/>
  <c r="T13" i="75"/>
  <c r="U13" i="75"/>
  <c r="V13" i="75"/>
  <c r="W13" i="75"/>
  <c r="X13" i="75"/>
  <c r="C14" i="75"/>
  <c r="D14" i="75"/>
  <c r="F14" i="75"/>
  <c r="G14" i="75"/>
  <c r="H14" i="75"/>
  <c r="I14" i="75"/>
  <c r="K14" i="75"/>
  <c r="M14" i="75"/>
  <c r="Q14" i="75"/>
  <c r="R14" i="75"/>
  <c r="T14" i="75"/>
  <c r="U14" i="75"/>
  <c r="V14" i="75"/>
  <c r="W14" i="75"/>
  <c r="X14" i="75"/>
  <c r="Q15" i="75"/>
  <c r="R15" i="75"/>
  <c r="T15" i="75"/>
  <c r="U15" i="75"/>
  <c r="V15" i="75"/>
  <c r="W15" i="75"/>
  <c r="X15" i="75"/>
  <c r="C16" i="75"/>
  <c r="D16" i="75"/>
  <c r="F16" i="75"/>
  <c r="H16" i="75"/>
  <c r="M16" i="75"/>
  <c r="Q16" i="75"/>
  <c r="R16" i="75"/>
  <c r="T16" i="75"/>
  <c r="U16" i="75"/>
  <c r="V16" i="75"/>
  <c r="W16" i="75"/>
  <c r="X16" i="75"/>
  <c r="D18" i="75"/>
  <c r="G18" i="75"/>
  <c r="H18" i="75"/>
  <c r="I18" i="75"/>
  <c r="K18" i="75"/>
  <c r="M18" i="75"/>
  <c r="Q18" i="75"/>
  <c r="R18" i="75"/>
  <c r="T18" i="75"/>
  <c r="U18" i="75"/>
  <c r="V18" i="75"/>
  <c r="W18" i="75"/>
  <c r="X18" i="75"/>
  <c r="D19" i="75"/>
  <c r="M19" i="75"/>
  <c r="Q19" i="75"/>
  <c r="R19" i="75"/>
  <c r="T19" i="75"/>
  <c r="U19" i="75"/>
  <c r="V19" i="75"/>
  <c r="W19" i="75"/>
  <c r="X19" i="75"/>
  <c r="C20" i="75"/>
  <c r="D20" i="75"/>
  <c r="G20" i="75"/>
  <c r="H20" i="75"/>
  <c r="I20" i="75"/>
  <c r="K20" i="75"/>
  <c r="M20" i="75"/>
  <c r="Q20" i="75"/>
  <c r="R20" i="75"/>
  <c r="T20" i="75"/>
  <c r="U20" i="75"/>
  <c r="V20" i="75"/>
  <c r="W20" i="75"/>
  <c r="X20" i="75"/>
  <c r="G21" i="75"/>
  <c r="H21" i="75"/>
  <c r="I21" i="75"/>
  <c r="K21" i="75"/>
  <c r="M21" i="75"/>
  <c r="Q21" i="75"/>
  <c r="R21" i="75"/>
  <c r="T21" i="75"/>
  <c r="U21" i="75"/>
  <c r="V21" i="75"/>
  <c r="W21" i="75"/>
  <c r="X21" i="75"/>
  <c r="D22" i="75"/>
  <c r="G22" i="75"/>
  <c r="H22" i="75"/>
  <c r="I22" i="75"/>
  <c r="K22" i="75"/>
  <c r="Q22" i="75"/>
  <c r="R22" i="75"/>
  <c r="T22" i="75"/>
  <c r="U22" i="75"/>
  <c r="V22" i="75"/>
  <c r="W22" i="75"/>
  <c r="X22" i="75"/>
  <c r="D23" i="75"/>
  <c r="H23" i="75"/>
  <c r="I23" i="75"/>
  <c r="K23" i="75"/>
  <c r="Q23" i="75"/>
  <c r="R23" i="75"/>
  <c r="T23" i="75"/>
  <c r="U23" i="75"/>
  <c r="V23" i="75"/>
  <c r="W23" i="75"/>
  <c r="X23" i="75"/>
  <c r="C24" i="75"/>
  <c r="D24" i="75"/>
  <c r="G24" i="75"/>
  <c r="H24" i="75"/>
  <c r="I24" i="75"/>
  <c r="K24" i="75"/>
  <c r="Q24" i="75"/>
  <c r="R24" i="75"/>
  <c r="T24" i="75"/>
  <c r="U24" i="75"/>
  <c r="V24" i="75"/>
  <c r="W24" i="75"/>
  <c r="X24" i="75"/>
  <c r="D25" i="75"/>
  <c r="G25" i="75"/>
  <c r="H25" i="75"/>
  <c r="I25" i="75"/>
  <c r="K25" i="75"/>
  <c r="Q25" i="75"/>
  <c r="R25" i="75"/>
  <c r="T25" i="75"/>
  <c r="U25" i="75"/>
  <c r="V25" i="75"/>
  <c r="W25" i="75"/>
  <c r="X25" i="75"/>
  <c r="C26" i="75"/>
  <c r="D26" i="75"/>
  <c r="I26" i="75"/>
  <c r="M26" i="75"/>
  <c r="Q26" i="75"/>
  <c r="R26" i="75"/>
  <c r="T26" i="75"/>
  <c r="U26" i="75"/>
  <c r="V26" i="75"/>
  <c r="W26" i="75"/>
  <c r="X26" i="75"/>
  <c r="G27" i="75"/>
  <c r="H27" i="75"/>
  <c r="I27" i="75"/>
  <c r="K27" i="75"/>
  <c r="M27" i="75"/>
  <c r="Q27" i="75"/>
  <c r="R27" i="75"/>
  <c r="T27" i="75"/>
  <c r="U27" i="75"/>
  <c r="V27" i="75"/>
  <c r="W27" i="75"/>
  <c r="X27" i="75"/>
  <c r="C28" i="75"/>
  <c r="D28" i="75"/>
  <c r="G28" i="75"/>
  <c r="H28" i="75"/>
  <c r="I28" i="75"/>
  <c r="K28" i="75"/>
  <c r="Q28" i="75"/>
  <c r="R28" i="75"/>
  <c r="T28" i="75"/>
  <c r="U28" i="75"/>
  <c r="V28" i="75"/>
  <c r="W28" i="75"/>
  <c r="X28" i="75"/>
  <c r="D29" i="75"/>
  <c r="G29" i="75"/>
  <c r="H29" i="75"/>
  <c r="I29" i="75"/>
  <c r="K29" i="75"/>
  <c r="Q29" i="75"/>
  <c r="R29" i="75"/>
  <c r="T29" i="75"/>
  <c r="U29" i="75"/>
  <c r="V29" i="75"/>
  <c r="W29" i="75"/>
  <c r="X29" i="75"/>
  <c r="C30" i="75"/>
  <c r="D30" i="75"/>
  <c r="F30" i="75"/>
  <c r="G30" i="75"/>
  <c r="H30" i="75"/>
  <c r="I30" i="75"/>
  <c r="K30" i="75"/>
  <c r="M30" i="75"/>
  <c r="Q30" i="75"/>
  <c r="R30" i="75"/>
  <c r="T30" i="75"/>
  <c r="U30" i="75"/>
  <c r="V30" i="75"/>
  <c r="W30" i="75"/>
  <c r="X30" i="75"/>
  <c r="C31" i="75"/>
  <c r="D31" i="75"/>
  <c r="Q31" i="75"/>
  <c r="R31" i="75"/>
  <c r="T31" i="75"/>
  <c r="U31" i="75"/>
  <c r="V31" i="75"/>
  <c r="W31" i="75"/>
  <c r="X31" i="75"/>
  <c r="D32" i="75"/>
  <c r="G32" i="75"/>
  <c r="H32" i="75"/>
  <c r="I32" i="75"/>
  <c r="K32" i="75"/>
  <c r="Q32" i="75"/>
  <c r="R32" i="75"/>
  <c r="T32" i="75"/>
  <c r="U32" i="75"/>
  <c r="V32" i="75"/>
  <c r="W32" i="75"/>
  <c r="X32" i="75"/>
  <c r="Q33" i="75"/>
  <c r="R33" i="75"/>
  <c r="T33" i="75"/>
  <c r="U33" i="75"/>
  <c r="V33" i="75"/>
  <c r="W33" i="75"/>
  <c r="X33" i="75"/>
  <c r="D34" i="75"/>
  <c r="G34" i="75"/>
  <c r="H34" i="75"/>
  <c r="I34" i="75"/>
  <c r="K34" i="75"/>
  <c r="M34" i="75"/>
  <c r="Q34" i="75"/>
  <c r="R34" i="75"/>
  <c r="T34" i="75"/>
  <c r="U34" i="75"/>
  <c r="V34" i="75"/>
  <c r="W34" i="75"/>
  <c r="X34" i="75"/>
  <c r="C35" i="75"/>
  <c r="D35" i="75"/>
  <c r="G35" i="75"/>
  <c r="H35" i="75"/>
  <c r="I35" i="75"/>
  <c r="K35" i="75"/>
  <c r="Q35" i="75"/>
  <c r="R35" i="75"/>
  <c r="T35" i="75"/>
  <c r="U35" i="75"/>
  <c r="V35" i="75"/>
  <c r="W35" i="75"/>
  <c r="X35" i="75"/>
  <c r="H10" i="75"/>
  <c r="I7" i="75"/>
  <c r="K16" i="75"/>
  <c r="M32" i="75"/>
  <c r="C4" i="3"/>
  <c r="I4" i="3"/>
  <c r="J4" i="3"/>
  <c r="T4" i="3"/>
  <c r="U4" i="3" s="1"/>
  <c r="W4" i="3"/>
  <c r="Y4" i="3" s="1"/>
  <c r="Z4" i="3"/>
  <c r="AE4" i="3"/>
  <c r="AP4" i="3"/>
  <c r="AR4" i="3" s="1"/>
  <c r="AS4" i="3" s="1"/>
  <c r="AU4" i="3"/>
  <c r="C5" i="3"/>
  <c r="I5" i="3"/>
  <c r="J5" i="3"/>
  <c r="T5" i="3"/>
  <c r="U5" i="3" s="1"/>
  <c r="W5" i="3"/>
  <c r="Y5" i="3" s="1"/>
  <c r="Z5" i="3"/>
  <c r="AE5" i="3"/>
  <c r="AP5" i="3"/>
  <c r="AR5" i="3" s="1"/>
  <c r="AS5" i="3" s="1"/>
  <c r="AU5" i="3"/>
  <c r="C6" i="3"/>
  <c r="I6" i="3"/>
  <c r="J6" i="3"/>
  <c r="S6" i="3"/>
  <c r="W6" i="3"/>
  <c r="Y6" i="3" s="1"/>
  <c r="Z6" i="3"/>
  <c r="AE6" i="3"/>
  <c r="AP6" i="3"/>
  <c r="AR6" i="3" s="1"/>
  <c r="AS6" i="3" s="1"/>
  <c r="AU6" i="3"/>
  <c r="C7" i="3"/>
  <c r="I7" i="3"/>
  <c r="J7" i="3"/>
  <c r="S7" i="3"/>
  <c r="W7" i="3"/>
  <c r="Y7" i="3" s="1"/>
  <c r="Z7" i="3"/>
  <c r="AE7" i="3"/>
  <c r="AP7" i="3"/>
  <c r="AR7" i="3" s="1"/>
  <c r="AS7" i="3" s="1"/>
  <c r="AU7" i="3"/>
  <c r="C8" i="3"/>
  <c r="I8" i="3"/>
  <c r="J8" i="3"/>
  <c r="W8" i="3"/>
  <c r="Y8" i="3" s="1"/>
  <c r="Z8" i="3"/>
  <c r="AE8" i="3"/>
  <c r="AP8" i="3"/>
  <c r="AQ8" i="3" s="1"/>
  <c r="AU8" i="3"/>
  <c r="C9" i="3"/>
  <c r="I9" i="3"/>
  <c r="J9" i="3"/>
  <c r="S9" i="3"/>
  <c r="W9" i="3"/>
  <c r="Y9" i="3" s="1"/>
  <c r="Z9" i="3"/>
  <c r="AE9" i="3"/>
  <c r="AP9" i="3"/>
  <c r="AU9" i="3"/>
  <c r="C10" i="3"/>
  <c r="I10" i="3"/>
  <c r="J10" i="3"/>
  <c r="W10" i="3"/>
  <c r="Y10" i="3" s="1"/>
  <c r="Z10" i="3"/>
  <c r="AE10" i="3"/>
  <c r="AP10" i="3"/>
  <c r="AQ10" i="3" s="1"/>
  <c r="AU10" i="3"/>
  <c r="C11" i="3"/>
  <c r="I11" i="3"/>
  <c r="J11" i="3"/>
  <c r="S11" i="3"/>
  <c r="W11" i="3"/>
  <c r="Y11" i="3" s="1"/>
  <c r="Z11" i="3"/>
  <c r="AE11" i="3"/>
  <c r="AP11" i="3"/>
  <c r="AQ11" i="3" s="1"/>
  <c r="AU11" i="3"/>
  <c r="C12" i="3"/>
  <c r="I12" i="3"/>
  <c r="J12" i="3"/>
  <c r="T12" i="3"/>
  <c r="U12" i="3" s="1"/>
  <c r="W12" i="3"/>
  <c r="Y12" i="3" s="1"/>
  <c r="Z12" i="3"/>
  <c r="AE12" i="3"/>
  <c r="AP12" i="3"/>
  <c r="AR12" i="3" s="1"/>
  <c r="AS12" i="3" s="1"/>
  <c r="AU12" i="3"/>
  <c r="C13" i="3"/>
  <c r="I13" i="3"/>
  <c r="J13" i="3"/>
  <c r="S13" i="3"/>
  <c r="W13" i="3"/>
  <c r="Y13" i="3" s="1"/>
  <c r="Z13" i="3"/>
  <c r="AE13" i="3"/>
  <c r="AP13" i="3"/>
  <c r="AR13" i="3" s="1"/>
  <c r="AS13" i="3" s="1"/>
  <c r="AU13" i="3"/>
  <c r="C14" i="3"/>
  <c r="I14" i="3"/>
  <c r="J14" i="3"/>
  <c r="W14" i="3"/>
  <c r="Y14" i="3" s="1"/>
  <c r="Z14" i="3"/>
  <c r="AE14" i="3"/>
  <c r="AP14" i="3"/>
  <c r="AQ14" i="3" s="1"/>
  <c r="AU14" i="3"/>
  <c r="C15" i="3"/>
  <c r="I15" i="3"/>
  <c r="J15" i="3"/>
  <c r="S15" i="3"/>
  <c r="W15" i="3"/>
  <c r="Y15" i="3" s="1"/>
  <c r="Z15" i="3"/>
  <c r="AE15" i="3"/>
  <c r="AP15" i="3"/>
  <c r="AR15" i="3" s="1"/>
  <c r="AS15" i="3" s="1"/>
  <c r="AU15" i="3"/>
  <c r="C16" i="3"/>
  <c r="I16" i="3"/>
  <c r="J16" i="3"/>
  <c r="S16" i="3"/>
  <c r="W16" i="3"/>
  <c r="Y16" i="3" s="1"/>
  <c r="Z16" i="3"/>
  <c r="AE16" i="3"/>
  <c r="AP16" i="3"/>
  <c r="AR16" i="3" s="1"/>
  <c r="AS16" i="3" s="1"/>
  <c r="AU16" i="3"/>
  <c r="C17" i="3"/>
  <c r="I17" i="3"/>
  <c r="J17" i="3"/>
  <c r="S17" i="3"/>
  <c r="W17" i="3"/>
  <c r="Y17" i="3" s="1"/>
  <c r="Z17" i="3"/>
  <c r="AE17" i="3"/>
  <c r="AP17" i="3"/>
  <c r="AR17" i="3" s="1"/>
  <c r="AS17" i="3" s="1"/>
  <c r="AU17" i="3"/>
  <c r="C18" i="3"/>
  <c r="I18" i="3"/>
  <c r="J18" i="3"/>
  <c r="T18" i="3"/>
  <c r="U18" i="3" s="1"/>
  <c r="W18" i="3"/>
  <c r="Y18" i="3" s="1"/>
  <c r="Z18" i="3"/>
  <c r="AE18" i="3"/>
  <c r="AP18" i="3"/>
  <c r="AQ18" i="3" s="1"/>
  <c r="AU18" i="3"/>
  <c r="C19" i="3"/>
  <c r="I19" i="3"/>
  <c r="J19" i="3"/>
  <c r="S19" i="3"/>
  <c r="W19" i="3"/>
  <c r="Y19" i="3" s="1"/>
  <c r="Z19" i="3"/>
  <c r="AE19" i="3"/>
  <c r="AP19" i="3"/>
  <c r="AR19" i="3" s="1"/>
  <c r="AS19" i="3" s="1"/>
  <c r="AU19" i="3"/>
  <c r="C20" i="3"/>
  <c r="I20" i="3"/>
  <c r="J20" i="3"/>
  <c r="S20" i="3"/>
  <c r="W20" i="3"/>
  <c r="Y20" i="3" s="1"/>
  <c r="Z20" i="3"/>
  <c r="AE20" i="3"/>
  <c r="AP20" i="3"/>
  <c r="AQ20" i="3" s="1"/>
  <c r="AU20" i="3"/>
  <c r="C21" i="3"/>
  <c r="I21" i="3"/>
  <c r="J21" i="3"/>
  <c r="T21" i="3"/>
  <c r="U21" i="3" s="1"/>
  <c r="W21" i="3"/>
  <c r="Y21" i="3" s="1"/>
  <c r="Z21" i="3"/>
  <c r="AE21" i="3"/>
  <c r="AP21" i="3"/>
  <c r="AU21" i="3"/>
  <c r="C22" i="3"/>
  <c r="I22" i="3"/>
  <c r="J22" i="3"/>
  <c r="T22" i="3"/>
  <c r="U22" i="3" s="1"/>
  <c r="W22" i="3"/>
  <c r="Y22" i="3" s="1"/>
  <c r="Z22" i="3"/>
  <c r="AE22" i="3"/>
  <c r="AP22" i="3"/>
  <c r="AR22" i="3" s="1"/>
  <c r="AS22" i="3" s="1"/>
  <c r="AU22" i="3"/>
  <c r="C23" i="3"/>
  <c r="I23" i="3"/>
  <c r="J23" i="3"/>
  <c r="S23" i="3"/>
  <c r="W23" i="3"/>
  <c r="Y23" i="3" s="1"/>
  <c r="Z23" i="3"/>
  <c r="AE23" i="3"/>
  <c r="AP23" i="3"/>
  <c r="AR23" i="3" s="1"/>
  <c r="AS23" i="3" s="1"/>
  <c r="AU23" i="3"/>
  <c r="C24" i="3"/>
  <c r="I24" i="3"/>
  <c r="J24" i="3"/>
  <c r="S24" i="3"/>
  <c r="W24" i="3"/>
  <c r="Y24" i="3" s="1"/>
  <c r="Z24" i="3"/>
  <c r="AE24" i="3"/>
  <c r="AP24" i="3"/>
  <c r="AR24" i="3" s="1"/>
  <c r="AS24" i="3" s="1"/>
  <c r="AU24" i="3"/>
  <c r="C25" i="3"/>
  <c r="I25" i="3"/>
  <c r="J25" i="3"/>
  <c r="W25" i="3"/>
  <c r="Y25" i="3" s="1"/>
  <c r="Z25" i="3"/>
  <c r="AE25" i="3"/>
  <c r="AP25" i="3"/>
  <c r="AR25" i="3" s="1"/>
  <c r="AS25" i="3" s="1"/>
  <c r="AU25" i="3"/>
  <c r="C26" i="3"/>
  <c r="I26" i="3"/>
  <c r="J26" i="3"/>
  <c r="T26" i="3"/>
  <c r="U26" i="3" s="1"/>
  <c r="W26" i="3"/>
  <c r="Y26" i="3" s="1"/>
  <c r="Z26" i="3"/>
  <c r="AE26" i="3"/>
  <c r="AP26" i="3"/>
  <c r="AU26" i="3"/>
  <c r="C27" i="3"/>
  <c r="I27" i="3"/>
  <c r="J27" i="3"/>
  <c r="S27" i="3"/>
  <c r="W27" i="3"/>
  <c r="Y27" i="3" s="1"/>
  <c r="Z27" i="3"/>
  <c r="AE27" i="3"/>
  <c r="AP27" i="3"/>
  <c r="AR27" i="3" s="1"/>
  <c r="AS27" i="3" s="1"/>
  <c r="AU27" i="3"/>
  <c r="C28" i="3"/>
  <c r="I28" i="3"/>
  <c r="J28" i="3"/>
  <c r="T28" i="3"/>
  <c r="U28" i="3" s="1"/>
  <c r="W28" i="3"/>
  <c r="Y28" i="3" s="1"/>
  <c r="Z28" i="3"/>
  <c r="AE28" i="3"/>
  <c r="AP28" i="3"/>
  <c r="AQ28" i="3" s="1"/>
  <c r="AU28" i="3"/>
  <c r="C29" i="3"/>
  <c r="I29" i="3"/>
  <c r="J29" i="3"/>
  <c r="S29" i="3"/>
  <c r="W29" i="3"/>
  <c r="Y29" i="3" s="1"/>
  <c r="Z29" i="3"/>
  <c r="AE29" i="3"/>
  <c r="AP29" i="3"/>
  <c r="AQ29" i="3" s="1"/>
  <c r="AU29" i="3"/>
  <c r="C30" i="3"/>
  <c r="I30" i="3"/>
  <c r="J30" i="3"/>
  <c r="W30" i="3"/>
  <c r="Y30" i="3" s="1"/>
  <c r="Z30" i="3"/>
  <c r="AE30" i="3"/>
  <c r="AP30" i="3"/>
  <c r="AQ30" i="3" s="1"/>
  <c r="AU30" i="3"/>
  <c r="C31" i="3"/>
  <c r="I31" i="3"/>
  <c r="J31" i="3"/>
  <c r="S31" i="3"/>
  <c r="W31" i="3"/>
  <c r="Y31" i="3" s="1"/>
  <c r="Z31" i="3"/>
  <c r="AE31" i="3"/>
  <c r="AP31" i="3"/>
  <c r="AR31" i="3" s="1"/>
  <c r="AS31" i="3" s="1"/>
  <c r="AU31" i="3"/>
  <c r="C32" i="3"/>
  <c r="I32" i="3"/>
  <c r="J32" i="3"/>
  <c r="S32" i="3"/>
  <c r="W32" i="3"/>
  <c r="Y32" i="3" s="1"/>
  <c r="Z32" i="3"/>
  <c r="AE32" i="3"/>
  <c r="AP32" i="3"/>
  <c r="AR32" i="3" s="1"/>
  <c r="AS32" i="3" s="1"/>
  <c r="AU32" i="3"/>
  <c r="C33" i="3"/>
  <c r="I33" i="3"/>
  <c r="J33" i="3"/>
  <c r="T33" i="3"/>
  <c r="U33" i="3" s="1"/>
  <c r="W33" i="3"/>
  <c r="Y33" i="3" s="1"/>
  <c r="Z33" i="3"/>
  <c r="AE33" i="3"/>
  <c r="AP33" i="3"/>
  <c r="AR33" i="3" s="1"/>
  <c r="AS33" i="3" s="1"/>
  <c r="AU33" i="3"/>
  <c r="C34" i="3"/>
  <c r="I34" i="3"/>
  <c r="J34" i="3"/>
  <c r="T34" i="3"/>
  <c r="U34" i="3" s="1"/>
  <c r="W34" i="3"/>
  <c r="Y34" i="3" s="1"/>
  <c r="Z34" i="3"/>
  <c r="AE34" i="3"/>
  <c r="AP34" i="3"/>
  <c r="AR34" i="3" s="1"/>
  <c r="AS34" i="3" s="1"/>
  <c r="AU34" i="3"/>
  <c r="C35" i="3"/>
  <c r="I35" i="3"/>
  <c r="J35" i="3"/>
  <c r="T35" i="3"/>
  <c r="U35" i="3" s="1"/>
  <c r="W35" i="3"/>
  <c r="Y35" i="3" s="1"/>
  <c r="Z35" i="3"/>
  <c r="AE35" i="3"/>
  <c r="AP35" i="3"/>
  <c r="AR35" i="3" s="1"/>
  <c r="AS35" i="3" s="1"/>
  <c r="AU35" i="3"/>
  <c r="G4" i="4"/>
  <c r="Q4" i="4"/>
  <c r="R4" i="4"/>
  <c r="S4" i="4"/>
  <c r="U4" i="4"/>
  <c r="W4" i="4"/>
  <c r="X4" i="4"/>
  <c r="AC4" i="4"/>
  <c r="AD4" i="4"/>
  <c r="AG4" i="4" s="1"/>
  <c r="AH4" i="4"/>
  <c r="G5" i="4"/>
  <c r="Q5" i="4"/>
  <c r="R5" i="4"/>
  <c r="S5" i="4"/>
  <c r="U5" i="4"/>
  <c r="W5" i="4"/>
  <c r="X5" i="4"/>
  <c r="AC5" i="4"/>
  <c r="AD5" i="4"/>
  <c r="AG5" i="4" s="1"/>
  <c r="AH5" i="4"/>
  <c r="G6" i="4"/>
  <c r="Q6" i="4"/>
  <c r="R6" i="4"/>
  <c r="S6" i="4"/>
  <c r="U6" i="4"/>
  <c r="W6" i="4"/>
  <c r="X6" i="4"/>
  <c r="AC6" i="4"/>
  <c r="AD6" i="4"/>
  <c r="AH6" i="4"/>
  <c r="G7" i="4"/>
  <c r="Q7" i="4"/>
  <c r="R7" i="4"/>
  <c r="S7" i="4"/>
  <c r="U7" i="4"/>
  <c r="W7" i="4"/>
  <c r="X7" i="4"/>
  <c r="AC7" i="4"/>
  <c r="AD7" i="4"/>
  <c r="AH7" i="4"/>
  <c r="G8" i="4"/>
  <c r="Q8" i="4"/>
  <c r="R8" i="4"/>
  <c r="S8" i="4"/>
  <c r="U8" i="4"/>
  <c r="W8" i="4"/>
  <c r="X8" i="4"/>
  <c r="AC8" i="4"/>
  <c r="AD8" i="4"/>
  <c r="AG8" i="4" s="1"/>
  <c r="AH8" i="4"/>
  <c r="G9" i="4"/>
  <c r="Q9" i="4"/>
  <c r="R9" i="4"/>
  <c r="S9" i="4"/>
  <c r="U9" i="4"/>
  <c r="W9" i="4"/>
  <c r="X9" i="4"/>
  <c r="AC9" i="4"/>
  <c r="AD9" i="4"/>
  <c r="AG9" i="4" s="1"/>
  <c r="AH9" i="4"/>
  <c r="G10" i="4"/>
  <c r="Q10" i="4"/>
  <c r="R10" i="4"/>
  <c r="S10" i="4"/>
  <c r="U10" i="4"/>
  <c r="W10" i="4"/>
  <c r="X10" i="4"/>
  <c r="AC10" i="4"/>
  <c r="AD10" i="4"/>
  <c r="AH10" i="4"/>
  <c r="G11" i="4"/>
  <c r="Q11" i="4"/>
  <c r="R11" i="4"/>
  <c r="S11" i="4"/>
  <c r="U11" i="4"/>
  <c r="W11" i="4"/>
  <c r="X11" i="4"/>
  <c r="AC11" i="4"/>
  <c r="AD11" i="4"/>
  <c r="AH11" i="4"/>
  <c r="G12" i="4"/>
  <c r="Q12" i="4"/>
  <c r="R12" i="4"/>
  <c r="S12" i="4"/>
  <c r="U12" i="4"/>
  <c r="W12" i="4"/>
  <c r="X12" i="4"/>
  <c r="AC12" i="4"/>
  <c r="AD12" i="4"/>
  <c r="AG12" i="4" s="1"/>
  <c r="AH12" i="4"/>
  <c r="G13" i="4"/>
  <c r="Q13" i="4"/>
  <c r="R13" i="4"/>
  <c r="S13" i="4"/>
  <c r="U13" i="4"/>
  <c r="W13" i="4"/>
  <c r="X13" i="4"/>
  <c r="AC13" i="4"/>
  <c r="AD13" i="4"/>
  <c r="AG13" i="4" s="1"/>
  <c r="AH13" i="4"/>
  <c r="G14" i="4"/>
  <c r="Q14" i="4"/>
  <c r="R14" i="4"/>
  <c r="S14" i="4"/>
  <c r="U14" i="4"/>
  <c r="W14" i="4"/>
  <c r="X14" i="4"/>
  <c r="AC14" i="4"/>
  <c r="AD14" i="4"/>
  <c r="AH14" i="4"/>
  <c r="G15" i="4"/>
  <c r="Q15" i="4"/>
  <c r="R15" i="4"/>
  <c r="S15" i="4"/>
  <c r="U15" i="4"/>
  <c r="W15" i="4"/>
  <c r="X15" i="4"/>
  <c r="AC15" i="4"/>
  <c r="AD15" i="4"/>
  <c r="AH15" i="4"/>
  <c r="G16" i="4"/>
  <c r="Q16" i="4"/>
  <c r="R16" i="4"/>
  <c r="S16" i="4"/>
  <c r="U16" i="4"/>
  <c r="W16" i="4"/>
  <c r="X16" i="4"/>
  <c r="AC16" i="4"/>
  <c r="AD16" i="4"/>
  <c r="AG16" i="4" s="1"/>
  <c r="AH16" i="4"/>
  <c r="G17" i="4"/>
  <c r="Q17" i="4"/>
  <c r="R17" i="4"/>
  <c r="S17" i="4"/>
  <c r="U17" i="4"/>
  <c r="W17" i="4"/>
  <c r="X17" i="4"/>
  <c r="AC17" i="4"/>
  <c r="AD17" i="4"/>
  <c r="AG17" i="4" s="1"/>
  <c r="AH17" i="4"/>
  <c r="G18" i="4"/>
  <c r="Q18" i="4"/>
  <c r="R18" i="4"/>
  <c r="S18" i="4"/>
  <c r="U18" i="4"/>
  <c r="W18" i="4"/>
  <c r="X18" i="4"/>
  <c r="AC18" i="4"/>
  <c r="AD18" i="4"/>
  <c r="AH18" i="4"/>
  <c r="G19" i="4"/>
  <c r="Q19" i="4"/>
  <c r="R19" i="4"/>
  <c r="S19" i="4"/>
  <c r="U19" i="4"/>
  <c r="W19" i="4"/>
  <c r="X19" i="4"/>
  <c r="AC19" i="4"/>
  <c r="AD19" i="4"/>
  <c r="AH19" i="4"/>
  <c r="G20" i="4"/>
  <c r="Q20" i="4"/>
  <c r="R20" i="4"/>
  <c r="S20" i="4"/>
  <c r="U20" i="4"/>
  <c r="W20" i="4"/>
  <c r="X20" i="4"/>
  <c r="AC20" i="4"/>
  <c r="AD20" i="4"/>
  <c r="AG20" i="4" s="1"/>
  <c r="AH20" i="4"/>
  <c r="G21" i="4"/>
  <c r="Q21" i="4"/>
  <c r="R21" i="4"/>
  <c r="S21" i="4"/>
  <c r="U21" i="4"/>
  <c r="W21" i="4"/>
  <c r="X21" i="4"/>
  <c r="AC21" i="4"/>
  <c r="AD21" i="4"/>
  <c r="AG21" i="4" s="1"/>
  <c r="AH21" i="4"/>
  <c r="G22" i="4"/>
  <c r="Q22" i="4"/>
  <c r="R22" i="4"/>
  <c r="S22" i="4"/>
  <c r="U22" i="4"/>
  <c r="W22" i="4"/>
  <c r="X22" i="4"/>
  <c r="AC22" i="4"/>
  <c r="AD22" i="4"/>
  <c r="AH22" i="4"/>
  <c r="G23" i="4"/>
  <c r="Q23" i="4"/>
  <c r="R23" i="4"/>
  <c r="S23" i="4"/>
  <c r="U23" i="4"/>
  <c r="W23" i="4"/>
  <c r="X23" i="4"/>
  <c r="AC23" i="4"/>
  <c r="AD23" i="4"/>
  <c r="AH23" i="4"/>
  <c r="G24" i="4"/>
  <c r="Q24" i="4"/>
  <c r="R24" i="4"/>
  <c r="S24" i="4"/>
  <c r="U24" i="4"/>
  <c r="W24" i="4"/>
  <c r="X24" i="4"/>
  <c r="AC24" i="4"/>
  <c r="AD24" i="4"/>
  <c r="AG24" i="4" s="1"/>
  <c r="AH24" i="4"/>
  <c r="G25" i="4"/>
  <c r="Q25" i="4"/>
  <c r="R25" i="4"/>
  <c r="S25" i="4"/>
  <c r="U25" i="4"/>
  <c r="W25" i="4"/>
  <c r="X25" i="4"/>
  <c r="AC25" i="4"/>
  <c r="AD25" i="4"/>
  <c r="AG25" i="4" s="1"/>
  <c r="AH25" i="4"/>
  <c r="G26" i="4"/>
  <c r="Q26" i="4"/>
  <c r="R26" i="4"/>
  <c r="S26" i="4"/>
  <c r="U26" i="4"/>
  <c r="W26" i="4"/>
  <c r="X26" i="4"/>
  <c r="AC26" i="4"/>
  <c r="AD26" i="4"/>
  <c r="AH26" i="4"/>
  <c r="G27" i="4"/>
  <c r="Q27" i="4"/>
  <c r="R27" i="4"/>
  <c r="S27" i="4"/>
  <c r="U27" i="4"/>
  <c r="W27" i="4"/>
  <c r="X27" i="4"/>
  <c r="AC27" i="4"/>
  <c r="AD27" i="4"/>
  <c r="AH27" i="4"/>
  <c r="G28" i="4"/>
  <c r="Q28" i="4"/>
  <c r="R28" i="4"/>
  <c r="S28" i="4"/>
  <c r="U28" i="4"/>
  <c r="W28" i="4"/>
  <c r="X28" i="4"/>
  <c r="AC28" i="4"/>
  <c r="AD28" i="4"/>
  <c r="AG28" i="4" s="1"/>
  <c r="AH28" i="4"/>
  <c r="G29" i="4"/>
  <c r="Q29" i="4"/>
  <c r="R29" i="4"/>
  <c r="S29" i="4"/>
  <c r="U29" i="4"/>
  <c r="W29" i="4"/>
  <c r="X29" i="4"/>
  <c r="AC29" i="4"/>
  <c r="AD29" i="4"/>
  <c r="AG29" i="4" s="1"/>
  <c r="AH29" i="4"/>
  <c r="G30" i="4"/>
  <c r="Q30" i="4"/>
  <c r="R30" i="4"/>
  <c r="S30" i="4"/>
  <c r="U30" i="4"/>
  <c r="W30" i="4"/>
  <c r="X30" i="4"/>
  <c r="AC30" i="4"/>
  <c r="AD30" i="4"/>
  <c r="AH30" i="4"/>
  <c r="G31" i="4"/>
  <c r="Q31" i="4"/>
  <c r="R31" i="4"/>
  <c r="S31" i="4"/>
  <c r="U31" i="4"/>
  <c r="W31" i="4"/>
  <c r="X31" i="4"/>
  <c r="AC31" i="4"/>
  <c r="AD31" i="4"/>
  <c r="AH31" i="4"/>
  <c r="G32" i="4"/>
  <c r="Q32" i="4"/>
  <c r="R32" i="4"/>
  <c r="S32" i="4"/>
  <c r="U32" i="4"/>
  <c r="W32" i="4"/>
  <c r="X32" i="4"/>
  <c r="AC32" i="4"/>
  <c r="AD32" i="4"/>
  <c r="AG32" i="4" s="1"/>
  <c r="AH32" i="4"/>
  <c r="G33" i="4"/>
  <c r="Q33" i="4"/>
  <c r="R33" i="4"/>
  <c r="S33" i="4"/>
  <c r="U33" i="4"/>
  <c r="W33" i="4"/>
  <c r="X33" i="4"/>
  <c r="AC33" i="4"/>
  <c r="AD33" i="4"/>
  <c r="AG33" i="4" s="1"/>
  <c r="AH33" i="4"/>
  <c r="G34" i="4"/>
  <c r="Q34" i="4"/>
  <c r="R34" i="4"/>
  <c r="S34" i="4"/>
  <c r="U34" i="4"/>
  <c r="W34" i="4"/>
  <c r="X34" i="4"/>
  <c r="AC34" i="4"/>
  <c r="AD34" i="4"/>
  <c r="AH34" i="4"/>
  <c r="G35" i="4"/>
  <c r="Q35" i="4"/>
  <c r="R35" i="4"/>
  <c r="S35" i="4"/>
  <c r="U35" i="4"/>
  <c r="W35" i="4"/>
  <c r="X35" i="4"/>
  <c r="AC35" i="4"/>
  <c r="AD35" i="4"/>
  <c r="AH35" i="4"/>
  <c r="I19" i="75"/>
  <c r="I13" i="75"/>
  <c r="I10" i="75"/>
  <c r="I31" i="75"/>
  <c r="I15" i="75"/>
  <c r="I33" i="75"/>
  <c r="I16" i="75"/>
  <c r="M29" i="75"/>
  <c r="M25" i="75"/>
  <c r="M22" i="75"/>
  <c r="K19" i="75"/>
  <c r="H13" i="75"/>
  <c r="K7" i="75"/>
  <c r="M33" i="75"/>
  <c r="M23" i="75"/>
  <c r="H19" i="75"/>
  <c r="H7" i="75"/>
  <c r="M4" i="75"/>
  <c r="K33" i="75"/>
  <c r="M15" i="75"/>
  <c r="M9" i="75"/>
  <c r="M31" i="75"/>
  <c r="K26" i="75"/>
  <c r="K15" i="75"/>
  <c r="M10" i="75"/>
  <c r="M6" i="75"/>
  <c r="H33" i="75"/>
  <c r="K31" i="75"/>
  <c r="M24" i="75"/>
  <c r="K10" i="75"/>
  <c r="M28" i="75"/>
  <c r="H26" i="75"/>
  <c r="H15" i="75"/>
  <c r="K13" i="75"/>
  <c r="M35" i="75"/>
  <c r="H31" i="75"/>
  <c r="G3" i="75"/>
  <c r="K3" i="75"/>
  <c r="I3" i="75"/>
  <c r="H3" i="75"/>
  <c r="AH3" i="4"/>
  <c r="AD3" i="4"/>
  <c r="AC3" i="4"/>
  <c r="X3" i="4"/>
  <c r="W3" i="4"/>
  <c r="S3" i="4"/>
  <c r="R3" i="4"/>
  <c r="Q3" i="4"/>
  <c r="G3" i="4"/>
  <c r="AU3" i="3"/>
  <c r="AE3" i="3"/>
  <c r="Z3" i="3"/>
  <c r="W3" i="3"/>
  <c r="Y3" i="3" s="1"/>
  <c r="J3" i="3"/>
  <c r="I3" i="3"/>
  <c r="C3" i="3"/>
  <c r="M3" i="75"/>
  <c r="X3" i="75"/>
  <c r="V3" i="75"/>
  <c r="U3" i="75"/>
  <c r="T3" i="75"/>
  <c r="R3" i="75"/>
  <c r="Q3" i="75"/>
  <c r="AP3" i="3"/>
  <c r="AQ3" i="3" s="1"/>
  <c r="U3" i="4"/>
  <c r="G15" i="75"/>
  <c r="G19" i="75"/>
  <c r="C9" i="75"/>
  <c r="C4" i="75"/>
  <c r="C32" i="75"/>
  <c r="C19" i="75"/>
  <c r="C22" i="75"/>
  <c r="C18" i="75"/>
  <c r="C25" i="75"/>
  <c r="C10" i="75"/>
  <c r="C23" i="75"/>
  <c r="C21" i="75"/>
  <c r="C7" i="75"/>
  <c r="C33" i="75"/>
  <c r="C27" i="75"/>
  <c r="C11" i="75"/>
  <c r="C34" i="75"/>
  <c r="C3" i="75"/>
  <c r="G31" i="75"/>
  <c r="C15" i="75"/>
  <c r="G33" i="75"/>
  <c r="D12" i="75"/>
  <c r="C8" i="75"/>
  <c r="C29" i="75"/>
  <c r="D27" i="75"/>
  <c r="G10" i="75"/>
  <c r="G23" i="75"/>
  <c r="C12" i="75"/>
  <c r="C5" i="75"/>
  <c r="D7" i="75"/>
  <c r="D15" i="75"/>
  <c r="D8" i="75"/>
  <c r="G4" i="75"/>
  <c r="G16" i="75"/>
  <c r="D21" i="75"/>
  <c r="F11" i="75"/>
  <c r="F27" i="75"/>
  <c r="F6" i="75"/>
  <c r="F32" i="75"/>
  <c r="F25" i="75"/>
  <c r="F20" i="75"/>
  <c r="D33" i="75"/>
  <c r="F31" i="75"/>
  <c r="F35" i="75"/>
  <c r="F28" i="75"/>
  <c r="D9" i="75"/>
  <c r="F3" i="75"/>
  <c r="F10" i="75"/>
  <c r="G5" i="75"/>
  <c r="G26" i="75"/>
  <c r="F18" i="75"/>
  <c r="F4" i="75"/>
  <c r="F21" i="75"/>
  <c r="F12" i="75"/>
  <c r="F19" i="75"/>
  <c r="F34" i="75"/>
  <c r="F29" i="75"/>
  <c r="F5" i="75"/>
  <c r="F9" i="75"/>
  <c r="F15" i="75"/>
  <c r="F23" i="75"/>
  <c r="F24" i="75"/>
  <c r="F26" i="75"/>
  <c r="F22" i="75"/>
  <c r="D3" i="75"/>
  <c r="F8" i="75"/>
  <c r="F33" i="75"/>
  <c r="AJ34" i="3" l="1"/>
  <c r="AJ30" i="3"/>
  <c r="AJ26" i="3"/>
  <c r="AJ22" i="3"/>
  <c r="AK22" i="3" s="1"/>
  <c r="AL22" i="3" s="1"/>
  <c r="AJ18" i="3"/>
  <c r="AJ14" i="3"/>
  <c r="AJ10" i="3"/>
  <c r="AJ6" i="3"/>
  <c r="AK6" i="3" s="1"/>
  <c r="AL6" i="3" s="1"/>
  <c r="CV4" i="87"/>
  <c r="CW4" i="87" s="1"/>
  <c r="CV33" i="87"/>
  <c r="CW33" i="87" s="1"/>
  <c r="CV29" i="87"/>
  <c r="CW29" i="87" s="1"/>
  <c r="CV25" i="87"/>
  <c r="CW25" i="87" s="1"/>
  <c r="CV21" i="87"/>
  <c r="CW21" i="87" s="1"/>
  <c r="CV17" i="87"/>
  <c r="CW17" i="87" s="1"/>
  <c r="CV13" i="87"/>
  <c r="CW13" i="87" s="1"/>
  <c r="CV9" i="87"/>
  <c r="CW9" i="87" s="1"/>
  <c r="CV5" i="87"/>
  <c r="CW5" i="87" s="1"/>
  <c r="CV36" i="87"/>
  <c r="CW36" i="87" s="1"/>
  <c r="CV32" i="87"/>
  <c r="CW32" i="87" s="1"/>
  <c r="CV28" i="87"/>
  <c r="CW28" i="87" s="1"/>
  <c r="CV24" i="87"/>
  <c r="CW24" i="87" s="1"/>
  <c r="CV20" i="87"/>
  <c r="CW20" i="87" s="1"/>
  <c r="CV16" i="87"/>
  <c r="CW16" i="87" s="1"/>
  <c r="CV12" i="87"/>
  <c r="CW12" i="87" s="1"/>
  <c r="CV8" i="87"/>
  <c r="CW8" i="87" s="1"/>
  <c r="CZ25" i="86"/>
  <c r="CV25" i="86"/>
  <c r="CW25" i="86" s="1"/>
  <c r="CX25" i="86"/>
  <c r="CY25" i="86"/>
  <c r="CY13" i="86"/>
  <c r="CZ13" i="86"/>
  <c r="CV13" i="86"/>
  <c r="CW13" i="86" s="1"/>
  <c r="CX13" i="86"/>
  <c r="CV36" i="86"/>
  <c r="CW36" i="86" s="1"/>
  <c r="CX36" i="86"/>
  <c r="CY36" i="86"/>
  <c r="CZ36" i="86"/>
  <c r="CX32" i="86"/>
  <c r="CY32" i="86"/>
  <c r="CZ32" i="86"/>
  <c r="CV32" i="86"/>
  <c r="CW32" i="86" s="1"/>
  <c r="CY28" i="86"/>
  <c r="CZ28" i="86"/>
  <c r="CV28" i="86"/>
  <c r="CW28" i="86" s="1"/>
  <c r="CX28" i="86"/>
  <c r="CZ24" i="86"/>
  <c r="CV24" i="86"/>
  <c r="CW24" i="86" s="1"/>
  <c r="CX24" i="86"/>
  <c r="CY24" i="86"/>
  <c r="CV20" i="86"/>
  <c r="CW20" i="86" s="1"/>
  <c r="CX20" i="86"/>
  <c r="CY20" i="86"/>
  <c r="CZ20" i="86"/>
  <c r="CX16" i="86"/>
  <c r="CY16" i="86"/>
  <c r="CZ16" i="86"/>
  <c r="CV16" i="86"/>
  <c r="CW16" i="86" s="1"/>
  <c r="CY12" i="86"/>
  <c r="CZ12" i="86"/>
  <c r="CV12" i="86"/>
  <c r="CW12" i="86" s="1"/>
  <c r="CX12" i="86"/>
  <c r="CZ8" i="86"/>
  <c r="CV8" i="86"/>
  <c r="CW8" i="86" s="1"/>
  <c r="CX8" i="86"/>
  <c r="CY8" i="86"/>
  <c r="CZ4" i="86"/>
  <c r="CY4" i="86"/>
  <c r="CX4" i="86"/>
  <c r="CV4" i="86"/>
  <c r="CW4" i="86" s="1"/>
  <c r="CZ9" i="86"/>
  <c r="CV9" i="86"/>
  <c r="CW9" i="86" s="1"/>
  <c r="CX9" i="86"/>
  <c r="CY9" i="86"/>
  <c r="CX35" i="86"/>
  <c r="CY35" i="86"/>
  <c r="CV35" i="86"/>
  <c r="CW35" i="86" s="1"/>
  <c r="CZ35" i="86"/>
  <c r="CX31" i="86"/>
  <c r="CY31" i="86"/>
  <c r="CV31" i="86"/>
  <c r="CW31" i="86" s="1"/>
  <c r="CZ31" i="86"/>
  <c r="CY27" i="86"/>
  <c r="CV27" i="86"/>
  <c r="CW27" i="86" s="1"/>
  <c r="CZ27" i="86"/>
  <c r="CX27" i="86"/>
  <c r="CV23" i="86"/>
  <c r="CW23" i="86" s="1"/>
  <c r="CZ23" i="86"/>
  <c r="CX23" i="86"/>
  <c r="CY23" i="86"/>
  <c r="CX19" i="86"/>
  <c r="CY19" i="86"/>
  <c r="CV19" i="86"/>
  <c r="CW19" i="86" s="1"/>
  <c r="CZ19" i="86"/>
  <c r="CX15" i="86"/>
  <c r="CY15" i="86"/>
  <c r="CV15" i="86"/>
  <c r="CW15" i="86" s="1"/>
  <c r="CZ15" i="86"/>
  <c r="CY11" i="86"/>
  <c r="CV11" i="86"/>
  <c r="CW11" i="86" s="1"/>
  <c r="CZ11" i="86"/>
  <c r="CX11" i="86"/>
  <c r="CV7" i="86"/>
  <c r="CW7" i="86" s="1"/>
  <c r="CZ7" i="86"/>
  <c r="CX7" i="86"/>
  <c r="CY7" i="86"/>
  <c r="CX33" i="86"/>
  <c r="CY33" i="86"/>
  <c r="CZ33" i="86"/>
  <c r="CV33" i="86"/>
  <c r="CW33" i="86" s="1"/>
  <c r="CY29" i="86"/>
  <c r="CZ29" i="86"/>
  <c r="CV29" i="86"/>
  <c r="CW29" i="86" s="1"/>
  <c r="CX29" i="86"/>
  <c r="CV21" i="86"/>
  <c r="CW21" i="86" s="1"/>
  <c r="CX21" i="86"/>
  <c r="CY21" i="86"/>
  <c r="CZ21" i="86"/>
  <c r="CX17" i="86"/>
  <c r="CY17" i="86"/>
  <c r="CZ17" i="86"/>
  <c r="CV17" i="86"/>
  <c r="CW17" i="86" s="1"/>
  <c r="CV5" i="86"/>
  <c r="CW5" i="86" s="1"/>
  <c r="CX5" i="86"/>
  <c r="CY5" i="86"/>
  <c r="CZ5" i="86"/>
  <c r="CX34" i="86"/>
  <c r="CY34" i="86"/>
  <c r="CZ34" i="86"/>
  <c r="CV34" i="86"/>
  <c r="CW34" i="86" s="1"/>
  <c r="CY30" i="86"/>
  <c r="CZ30" i="86"/>
  <c r="CV30" i="86"/>
  <c r="CW30" i="86" s="1"/>
  <c r="CX30" i="86"/>
  <c r="CZ26" i="86"/>
  <c r="CV26" i="86"/>
  <c r="CW26" i="86" s="1"/>
  <c r="CX26" i="86"/>
  <c r="CY26" i="86"/>
  <c r="CV22" i="86"/>
  <c r="CW22" i="86" s="1"/>
  <c r="CX22" i="86"/>
  <c r="CY22" i="86"/>
  <c r="CZ22" i="86"/>
  <c r="CX18" i="86"/>
  <c r="CY18" i="86"/>
  <c r="CZ18" i="86"/>
  <c r="CV18" i="86"/>
  <c r="CW18" i="86" s="1"/>
  <c r="CY14" i="86"/>
  <c r="CZ14" i="86"/>
  <c r="CV14" i="86"/>
  <c r="CW14" i="86" s="1"/>
  <c r="CX14" i="86"/>
  <c r="CZ10" i="86"/>
  <c r="CV10" i="86"/>
  <c r="CW10" i="86" s="1"/>
  <c r="CX10" i="86"/>
  <c r="CY10" i="86"/>
  <c r="CV6" i="86"/>
  <c r="CW6" i="86" s="1"/>
  <c r="CX6" i="86"/>
  <c r="CY6" i="86"/>
  <c r="CZ6" i="86"/>
  <c r="AG34" i="4"/>
  <c r="AG30" i="4"/>
  <c r="AG26" i="4"/>
  <c r="AG22" i="4"/>
  <c r="AG18" i="4"/>
  <c r="AG14" i="4"/>
  <c r="AG10" i="4"/>
  <c r="AG6" i="4"/>
  <c r="DU33" i="75"/>
  <c r="DU29" i="75"/>
  <c r="DU25" i="75"/>
  <c r="DU21" i="75"/>
  <c r="DU17" i="75"/>
  <c r="DU13" i="75"/>
  <c r="DU9" i="75"/>
  <c r="DU5" i="75"/>
  <c r="AD33" i="3"/>
  <c r="AD29" i="3"/>
  <c r="AD25" i="3"/>
  <c r="AD4" i="3"/>
  <c r="DU35" i="75"/>
  <c r="DU31" i="75"/>
  <c r="DU27" i="75"/>
  <c r="DU23" i="75"/>
  <c r="DU19" i="75"/>
  <c r="DU15" i="75"/>
  <c r="DU11" i="75"/>
  <c r="DU7" i="75"/>
  <c r="AD28" i="3"/>
  <c r="AG19" i="4"/>
  <c r="AG15" i="4"/>
  <c r="AG11" i="4"/>
  <c r="AG7" i="4"/>
  <c r="AG35" i="4"/>
  <c r="AG31" i="4"/>
  <c r="AG27" i="4"/>
  <c r="AG23" i="4"/>
  <c r="AG3" i="4"/>
  <c r="AD3" i="3"/>
  <c r="AD12" i="3"/>
  <c r="AD17" i="3"/>
  <c r="P17" i="89" s="1"/>
  <c r="AD13" i="3"/>
  <c r="T14" i="5" s="1"/>
  <c r="AD24" i="3"/>
  <c r="P24" i="89" s="1"/>
  <c r="AD20" i="3"/>
  <c r="AD16" i="3"/>
  <c r="AD11" i="3"/>
  <c r="AD7" i="3"/>
  <c r="P7" i="89" s="1"/>
  <c r="AD35" i="3"/>
  <c r="P35" i="89" s="1"/>
  <c r="AD23" i="3"/>
  <c r="AD10" i="3"/>
  <c r="AD21" i="3"/>
  <c r="P21" i="89" s="1"/>
  <c r="AD8" i="3"/>
  <c r="AD32" i="3"/>
  <c r="P32" i="89" s="1"/>
  <c r="AD31" i="3"/>
  <c r="P31" i="89" s="1"/>
  <c r="AD27" i="3"/>
  <c r="P27" i="89" s="1"/>
  <c r="AD19" i="3"/>
  <c r="T20" i="5" s="1"/>
  <c r="AD15" i="3"/>
  <c r="AD6" i="3"/>
  <c r="AD34" i="3"/>
  <c r="T35" i="5" s="1"/>
  <c r="AD30" i="3"/>
  <c r="AD26" i="3"/>
  <c r="P26" i="89" s="1"/>
  <c r="AD22" i="3"/>
  <c r="P22" i="89" s="1"/>
  <c r="AD18" i="3"/>
  <c r="AD14" i="3"/>
  <c r="P14" i="89" s="1"/>
  <c r="AD9" i="3"/>
  <c r="T10" i="5" s="1"/>
  <c r="AD5" i="3"/>
  <c r="P5" i="89" s="1"/>
  <c r="T30" i="5"/>
  <c r="DU34" i="75"/>
  <c r="DU30" i="75"/>
  <c r="DU26" i="75"/>
  <c r="DU22" i="75"/>
  <c r="DU18" i="75"/>
  <c r="DU14" i="75"/>
  <c r="DU10" i="75"/>
  <c r="DU6" i="75"/>
  <c r="AJ29" i="3"/>
  <c r="AK29" i="3" s="1"/>
  <c r="AL29" i="3" s="1"/>
  <c r="AJ21" i="3"/>
  <c r="AK21" i="3" s="1"/>
  <c r="AL21" i="3" s="1"/>
  <c r="AJ13" i="3"/>
  <c r="AK13" i="3" s="1"/>
  <c r="AL13" i="3" s="1"/>
  <c r="AJ9" i="3"/>
  <c r="AK9" i="3" s="1"/>
  <c r="AL9" i="3" s="1"/>
  <c r="AJ3" i="3"/>
  <c r="AK3" i="3" s="1"/>
  <c r="AL3" i="3" s="1"/>
  <c r="AJ32" i="3"/>
  <c r="AK32" i="3" s="1"/>
  <c r="AL32" i="3" s="1"/>
  <c r="AJ28" i="3"/>
  <c r="AK28" i="3" s="1"/>
  <c r="AL28" i="3" s="1"/>
  <c r="AJ24" i="3"/>
  <c r="AK24" i="3" s="1"/>
  <c r="AL24" i="3" s="1"/>
  <c r="AJ20" i="3"/>
  <c r="AK20" i="3" s="1"/>
  <c r="AL20" i="3" s="1"/>
  <c r="AJ16" i="3"/>
  <c r="AK16" i="3" s="1"/>
  <c r="AL16" i="3" s="1"/>
  <c r="AJ12" i="3"/>
  <c r="AK12" i="3" s="1"/>
  <c r="AL12" i="3" s="1"/>
  <c r="AJ8" i="3"/>
  <c r="AK8" i="3" s="1"/>
  <c r="AL8" i="3" s="1"/>
  <c r="AJ4" i="3"/>
  <c r="AK4" i="3" s="1"/>
  <c r="AL4" i="3" s="1"/>
  <c r="AJ33" i="3"/>
  <c r="AK33" i="3" s="1"/>
  <c r="AL33" i="3" s="1"/>
  <c r="AJ25" i="3"/>
  <c r="AK25" i="3" s="1"/>
  <c r="AL25" i="3" s="1"/>
  <c r="AJ17" i="3"/>
  <c r="AK17" i="3" s="1"/>
  <c r="AL17" i="3" s="1"/>
  <c r="AJ5" i="3"/>
  <c r="AK5" i="3" s="1"/>
  <c r="AL5" i="3" s="1"/>
  <c r="AK34" i="3"/>
  <c r="AL34" i="3" s="1"/>
  <c r="AK26" i="3"/>
  <c r="AL26" i="3" s="1"/>
  <c r="AK10" i="3"/>
  <c r="AL10" i="3" s="1"/>
  <c r="AJ35" i="3"/>
  <c r="AK35" i="3" s="1"/>
  <c r="AL35" i="3" s="1"/>
  <c r="AJ23" i="3"/>
  <c r="AK23" i="3" s="1"/>
  <c r="AL23" i="3" s="1"/>
  <c r="AJ15" i="3"/>
  <c r="AK15" i="3" s="1"/>
  <c r="AL15" i="3" s="1"/>
  <c r="AK30" i="3"/>
  <c r="AL30" i="3" s="1"/>
  <c r="AK14" i="3"/>
  <c r="AL14" i="3" s="1"/>
  <c r="AJ27" i="3"/>
  <c r="AK27" i="3" s="1"/>
  <c r="AL27" i="3" s="1"/>
  <c r="AJ19" i="3"/>
  <c r="AK19" i="3" s="1"/>
  <c r="AL19" i="3" s="1"/>
  <c r="AJ7" i="3"/>
  <c r="AK7" i="3" s="1"/>
  <c r="AL7" i="3" s="1"/>
  <c r="Q7" i="89" s="1"/>
  <c r="DU3" i="75"/>
  <c r="DU32" i="75"/>
  <c r="DU28" i="75"/>
  <c r="DU24" i="75"/>
  <c r="DU20" i="75"/>
  <c r="DU16" i="75"/>
  <c r="DU12" i="75"/>
  <c r="DU8" i="75"/>
  <c r="DU4" i="75"/>
  <c r="AK18" i="3"/>
  <c r="AL18" i="3" s="1"/>
  <c r="AJ31" i="3"/>
  <c r="AK31" i="3" s="1"/>
  <c r="AL31" i="3" s="1"/>
  <c r="AJ11" i="3"/>
  <c r="AK11" i="3" s="1"/>
  <c r="AL11" i="3" s="1"/>
  <c r="AW34" i="3"/>
  <c r="X35" i="5" s="1"/>
  <c r="AW30" i="3"/>
  <c r="AW26" i="3"/>
  <c r="T26" i="89" s="1"/>
  <c r="AW22" i="3"/>
  <c r="T22" i="89" s="1"/>
  <c r="AW18" i="3"/>
  <c r="T18" i="89" s="1"/>
  <c r="AW14" i="3"/>
  <c r="T14" i="89" s="1"/>
  <c r="AW10" i="3"/>
  <c r="AW6" i="3"/>
  <c r="AW33" i="3"/>
  <c r="T33" i="89" s="1"/>
  <c r="AW29" i="3"/>
  <c r="T29" i="89" s="1"/>
  <c r="AW25" i="3"/>
  <c r="X26" i="5" s="1"/>
  <c r="AW21" i="3"/>
  <c r="AW17" i="3"/>
  <c r="AW13" i="3"/>
  <c r="X14" i="5" s="1"/>
  <c r="AW9" i="3"/>
  <c r="T9" i="89" s="1"/>
  <c r="AW5" i="3"/>
  <c r="T5" i="89" s="1"/>
  <c r="AW3" i="3"/>
  <c r="AW32" i="3"/>
  <c r="AW28" i="3"/>
  <c r="T28" i="89" s="1"/>
  <c r="AW24" i="3"/>
  <c r="X25" i="5" s="1"/>
  <c r="AW20" i="3"/>
  <c r="AW16" i="3"/>
  <c r="T16" i="89" s="1"/>
  <c r="AW12" i="3"/>
  <c r="X13" i="5" s="1"/>
  <c r="AW8" i="3"/>
  <c r="AW4" i="3"/>
  <c r="AW35" i="3"/>
  <c r="X36" i="5" s="1"/>
  <c r="AW31" i="3"/>
  <c r="T31" i="89" s="1"/>
  <c r="AW27" i="3"/>
  <c r="T27" i="89" s="1"/>
  <c r="AW23" i="3"/>
  <c r="T23" i="89" s="1"/>
  <c r="AW19" i="3"/>
  <c r="X20" i="5" s="1"/>
  <c r="AW15" i="3"/>
  <c r="AW11" i="3"/>
  <c r="T11" i="89" s="1"/>
  <c r="AW7" i="3"/>
  <c r="T7" i="89" s="1"/>
  <c r="J34" i="4"/>
  <c r="W34" i="89" s="1"/>
  <c r="J22" i="4"/>
  <c r="W22" i="89" s="1"/>
  <c r="J10" i="4"/>
  <c r="AD11" i="5" s="1"/>
  <c r="J6" i="4"/>
  <c r="J33" i="4"/>
  <c r="AD34" i="5" s="1"/>
  <c r="J29" i="4"/>
  <c r="W29" i="89" s="1"/>
  <c r="J25" i="4"/>
  <c r="AD26" i="5" s="1"/>
  <c r="J21" i="4"/>
  <c r="J17" i="4"/>
  <c r="AD18" i="5" s="1"/>
  <c r="J13" i="4"/>
  <c r="W13" i="89" s="1"/>
  <c r="J9" i="4"/>
  <c r="W9" i="89" s="1"/>
  <c r="J5" i="4"/>
  <c r="J30" i="4"/>
  <c r="W30" i="89" s="1"/>
  <c r="J26" i="4"/>
  <c r="AD27" i="5" s="1"/>
  <c r="J14" i="4"/>
  <c r="W14" i="89" s="1"/>
  <c r="J3" i="4"/>
  <c r="J32" i="4"/>
  <c r="AD33" i="5" s="1"/>
  <c r="J28" i="4"/>
  <c r="W28" i="89" s="1"/>
  <c r="J24" i="4"/>
  <c r="AD25" i="5" s="1"/>
  <c r="J20" i="4"/>
  <c r="J16" i="4"/>
  <c r="W16" i="89" s="1"/>
  <c r="J12" i="4"/>
  <c r="W12" i="89" s="1"/>
  <c r="J8" i="4"/>
  <c r="J4" i="4"/>
  <c r="J18" i="4"/>
  <c r="W18" i="89" s="1"/>
  <c r="J35" i="4"/>
  <c r="AD36" i="5" s="1"/>
  <c r="J31" i="4"/>
  <c r="J27" i="4"/>
  <c r="J23" i="4"/>
  <c r="W23" i="89" s="1"/>
  <c r="J19" i="4"/>
  <c r="AD20" i="5" s="1"/>
  <c r="J15" i="4"/>
  <c r="J11" i="4"/>
  <c r="J7" i="4"/>
  <c r="AD8" i="5" s="1"/>
  <c r="V3" i="4"/>
  <c r="V35" i="4"/>
  <c r="V33" i="4"/>
  <c r="V31" i="4"/>
  <c r="V29" i="4"/>
  <c r="V27" i="4"/>
  <c r="V25" i="4"/>
  <c r="V23" i="4"/>
  <c r="V21" i="4"/>
  <c r="V19" i="4"/>
  <c r="V17" i="4"/>
  <c r="V15" i="4"/>
  <c r="V13" i="4"/>
  <c r="V11" i="4"/>
  <c r="V9" i="4"/>
  <c r="V7" i="4"/>
  <c r="V5" i="4"/>
  <c r="V34" i="4"/>
  <c r="V32" i="4"/>
  <c r="V30" i="4"/>
  <c r="V28" i="4"/>
  <c r="V26" i="4"/>
  <c r="V24" i="4"/>
  <c r="V22" i="4"/>
  <c r="V20" i="4"/>
  <c r="V18" i="4"/>
  <c r="V16" i="4"/>
  <c r="V14" i="4"/>
  <c r="V12" i="4"/>
  <c r="V10" i="4"/>
  <c r="V8" i="4"/>
  <c r="V6" i="4"/>
  <c r="V4" i="4"/>
  <c r="S35" i="75"/>
  <c r="AE3" i="75"/>
  <c r="S3" i="75"/>
  <c r="AG35" i="75"/>
  <c r="AA35" i="75"/>
  <c r="AM35" i="75"/>
  <c r="AB35" i="75"/>
  <c r="AQ35" i="75" s="1"/>
  <c r="AF3" i="75"/>
  <c r="AA3" i="75"/>
  <c r="AG3" i="75"/>
  <c r="AF35" i="75"/>
  <c r="AR35" i="75" s="1"/>
  <c r="AM3" i="75"/>
  <c r="AI35" i="75"/>
  <c r="AN35" i="75"/>
  <c r="DW35" i="75"/>
  <c r="AB3" i="75"/>
  <c r="AK3" i="75"/>
  <c r="AK35" i="75"/>
  <c r="AE35" i="75"/>
  <c r="AY35" i="75" s="1"/>
  <c r="AN3" i="75"/>
  <c r="DW3" i="75"/>
  <c r="AI3" i="75"/>
  <c r="S34" i="75"/>
  <c r="S25" i="75"/>
  <c r="AF33" i="75"/>
  <c r="AE32" i="75"/>
  <c r="AK28" i="75"/>
  <c r="AV28" i="75" s="1"/>
  <c r="AF27" i="75"/>
  <c r="AE25" i="75"/>
  <c r="AK24" i="75"/>
  <c r="AE24" i="75"/>
  <c r="AY24" i="75" s="1"/>
  <c r="AF23" i="75"/>
  <c r="AK22" i="75"/>
  <c r="AE22" i="75"/>
  <c r="AK21" i="75"/>
  <c r="AV21" i="75" s="1"/>
  <c r="AE21" i="75"/>
  <c r="AK20" i="75"/>
  <c r="AE20" i="75"/>
  <c r="AA19" i="75"/>
  <c r="AP19" i="75" s="1"/>
  <c r="AB18" i="75"/>
  <c r="AE15" i="75"/>
  <c r="AB14" i="75"/>
  <c r="AG11" i="75"/>
  <c r="AS11" i="75" s="1"/>
  <c r="AA11" i="75"/>
  <c r="AG8" i="75"/>
  <c r="AA8" i="75"/>
  <c r="AG7" i="75"/>
  <c r="AS7" i="75" s="1"/>
  <c r="AF5" i="75"/>
  <c r="AF4" i="75"/>
  <c r="AN31" i="75"/>
  <c r="AN21" i="75"/>
  <c r="AN13" i="75"/>
  <c r="AN5" i="75"/>
  <c r="DW23" i="75"/>
  <c r="S22" i="75"/>
  <c r="S10" i="75"/>
  <c r="S11" i="75"/>
  <c r="AK34" i="75"/>
  <c r="AE34" i="75"/>
  <c r="AY34" i="75" s="1"/>
  <c r="AK32" i="75"/>
  <c r="AF30" i="75"/>
  <c r="AE28" i="75"/>
  <c r="AN29" i="75"/>
  <c r="AN25" i="75"/>
  <c r="AN19" i="75"/>
  <c r="AN15" i="75"/>
  <c r="AN11" i="75"/>
  <c r="DW31" i="75"/>
  <c r="DW19" i="75"/>
  <c r="DW11" i="75"/>
  <c r="S33" i="75"/>
  <c r="S9" i="75"/>
  <c r="S18" i="75"/>
  <c r="S32" i="75"/>
  <c r="AI34" i="75"/>
  <c r="AB34" i="75"/>
  <c r="AB31" i="75"/>
  <c r="AE30" i="75"/>
  <c r="S30" i="75"/>
  <c r="AK26" i="75"/>
  <c r="AE26" i="75"/>
  <c r="AI25" i="75"/>
  <c r="AB25" i="75"/>
  <c r="AQ25" i="75" s="1"/>
  <c r="AE23" i="75"/>
  <c r="AI21" i="75"/>
  <c r="AB21" i="75"/>
  <c r="AQ21" i="75" s="1"/>
  <c r="AI20" i="75"/>
  <c r="AU20" i="75" s="1"/>
  <c r="AF19" i="75"/>
  <c r="AI16" i="75"/>
  <c r="AB16" i="75"/>
  <c r="AQ16" i="75" s="1"/>
  <c r="AI15" i="75"/>
  <c r="AU15" i="75" s="1"/>
  <c r="AA14" i="75"/>
  <c r="AF13" i="75"/>
  <c r="AG10" i="75"/>
  <c r="AF8" i="75"/>
  <c r="AF7" i="75"/>
  <c r="AK4" i="75"/>
  <c r="AE4" i="75"/>
  <c r="S24" i="75"/>
  <c r="S5" i="75"/>
  <c r="AG34" i="75"/>
  <c r="AA34" i="75"/>
  <c r="AI33" i="75"/>
  <c r="AU33" i="75" s="1"/>
  <c r="AB33" i="75"/>
  <c r="AG32" i="75"/>
  <c r="AA32" i="75"/>
  <c r="AG31" i="75"/>
  <c r="AS31" i="75" s="1"/>
  <c r="AA31" i="75"/>
  <c r="AI30" i="75"/>
  <c r="AB30" i="75"/>
  <c r="AG29" i="75"/>
  <c r="AS29" i="75" s="1"/>
  <c r="AA29" i="75"/>
  <c r="AG28" i="75"/>
  <c r="AA28" i="75"/>
  <c r="AI27" i="75"/>
  <c r="AU27" i="75" s="1"/>
  <c r="AB27" i="75"/>
  <c r="AI26" i="75"/>
  <c r="AB26" i="75"/>
  <c r="AG25" i="75"/>
  <c r="AS25" i="75" s="1"/>
  <c r="AA25" i="75"/>
  <c r="AG24" i="75"/>
  <c r="AA24" i="75"/>
  <c r="AI23" i="75"/>
  <c r="AU23" i="75" s="1"/>
  <c r="AB23" i="75"/>
  <c r="AG22" i="75"/>
  <c r="AA22" i="75"/>
  <c r="AP22" i="75" s="1"/>
  <c r="AG21" i="75"/>
  <c r="AS21" i="75" s="1"/>
  <c r="AA21" i="75"/>
  <c r="AG20" i="75"/>
  <c r="AA20" i="75"/>
  <c r="AK19" i="75"/>
  <c r="AV19" i="75" s="1"/>
  <c r="AE19" i="75"/>
  <c r="AF18" i="75"/>
  <c r="AG16" i="75"/>
  <c r="AA16" i="75"/>
  <c r="AP16" i="75" s="1"/>
  <c r="AG15" i="75"/>
  <c r="AA15" i="75"/>
  <c r="AF14" i="75"/>
  <c r="AK13" i="75"/>
  <c r="AV13" i="75" s="1"/>
  <c r="AE13" i="75"/>
  <c r="AK12" i="75"/>
  <c r="AE12" i="75"/>
  <c r="AK11" i="75"/>
  <c r="AV11" i="75" s="1"/>
  <c r="AE11" i="75"/>
  <c r="AF10" i="75"/>
  <c r="AF9" i="75"/>
  <c r="AK8" i="75"/>
  <c r="AV8" i="75" s="1"/>
  <c r="AE8" i="75"/>
  <c r="AK7" i="75"/>
  <c r="AE7" i="75"/>
  <c r="AG6" i="75"/>
  <c r="AS6" i="75" s="1"/>
  <c r="AA6" i="75"/>
  <c r="AI5" i="75"/>
  <c r="AB5" i="75"/>
  <c r="AI4" i="75"/>
  <c r="AU4" i="75" s="1"/>
  <c r="AB4" i="75"/>
  <c r="AN34" i="75"/>
  <c r="AN32" i="75"/>
  <c r="AN30" i="75"/>
  <c r="AN28" i="75"/>
  <c r="AN26" i="75"/>
  <c r="AN24" i="75"/>
  <c r="AN22" i="75"/>
  <c r="AN20" i="75"/>
  <c r="AN18" i="75"/>
  <c r="AN16" i="75"/>
  <c r="AN14" i="75"/>
  <c r="AN12" i="75"/>
  <c r="AN10" i="75"/>
  <c r="AN8" i="75"/>
  <c r="AN6" i="75"/>
  <c r="AN4" i="75"/>
  <c r="DW33" i="75"/>
  <c r="DW29" i="75"/>
  <c r="DW25" i="75"/>
  <c r="DW21" i="75"/>
  <c r="DW17" i="75"/>
  <c r="DW13" i="75"/>
  <c r="DW9" i="75"/>
  <c r="DW5" i="75"/>
  <c r="S15" i="75"/>
  <c r="S4" i="75"/>
  <c r="J16" i="75"/>
  <c r="L16" i="75" s="1"/>
  <c r="AK31" i="75"/>
  <c r="AE31" i="75"/>
  <c r="AK29" i="75"/>
  <c r="AE29" i="75"/>
  <c r="AF26" i="75"/>
  <c r="AK25" i="75"/>
  <c r="AG19" i="75"/>
  <c r="AI18" i="75"/>
  <c r="AK16" i="75"/>
  <c r="AE16" i="75"/>
  <c r="AK15" i="75"/>
  <c r="AI14" i="75"/>
  <c r="AG13" i="75"/>
  <c r="AA13" i="75"/>
  <c r="AG12" i="75"/>
  <c r="AA12" i="75"/>
  <c r="AP12" i="75" s="1"/>
  <c r="AI10" i="75"/>
  <c r="AB10" i="75"/>
  <c r="AI9" i="75"/>
  <c r="AB9" i="75"/>
  <c r="AQ9" i="75" s="1"/>
  <c r="AA7" i="75"/>
  <c r="AK6" i="75"/>
  <c r="AE6" i="75"/>
  <c r="AG17" i="75"/>
  <c r="AA17" i="75"/>
  <c r="AN33" i="75"/>
  <c r="AN27" i="75"/>
  <c r="AN23" i="75"/>
  <c r="AN17" i="75"/>
  <c r="AN9" i="75"/>
  <c r="AN7" i="75"/>
  <c r="DW27" i="75"/>
  <c r="DY27" i="75" s="1"/>
  <c r="DW15" i="75"/>
  <c r="DW7" i="75"/>
  <c r="S26" i="75"/>
  <c r="S19" i="75"/>
  <c r="S31" i="75"/>
  <c r="AV4" i="75"/>
  <c r="AK33" i="75"/>
  <c r="AE33" i="75"/>
  <c r="AI32" i="75"/>
  <c r="AB32" i="75"/>
  <c r="AI31" i="75"/>
  <c r="AK30" i="75"/>
  <c r="AI29" i="75"/>
  <c r="AB29" i="75"/>
  <c r="AI28" i="75"/>
  <c r="AB28" i="75"/>
  <c r="AQ28" i="75" s="1"/>
  <c r="AK27" i="75"/>
  <c r="AE27" i="75"/>
  <c r="AI24" i="75"/>
  <c r="AB24" i="75"/>
  <c r="AK23" i="75"/>
  <c r="AI22" i="75"/>
  <c r="AB22" i="75"/>
  <c r="AB20" i="75"/>
  <c r="AQ20" i="75" s="1"/>
  <c r="AG18" i="75"/>
  <c r="AA18" i="75"/>
  <c r="S16" i="75"/>
  <c r="AB15" i="75"/>
  <c r="AG14" i="75"/>
  <c r="AF12" i="75"/>
  <c r="AF11" i="75"/>
  <c r="AA10" i="75"/>
  <c r="AG9" i="75"/>
  <c r="AA9" i="75"/>
  <c r="AI6" i="75"/>
  <c r="AB6" i="75"/>
  <c r="AK5" i="75"/>
  <c r="AE5" i="75"/>
  <c r="AK17" i="75"/>
  <c r="AF17" i="75"/>
  <c r="AE17" i="75"/>
  <c r="AM33" i="75"/>
  <c r="AM31" i="75"/>
  <c r="AM29" i="75"/>
  <c r="AM27" i="75"/>
  <c r="AM25" i="75"/>
  <c r="AM23" i="75"/>
  <c r="AM21" i="75"/>
  <c r="AM19" i="75"/>
  <c r="AM17" i="75"/>
  <c r="AM15" i="75"/>
  <c r="AM13" i="75"/>
  <c r="AM11" i="75"/>
  <c r="AM9" i="75"/>
  <c r="AM7" i="75"/>
  <c r="AM5" i="75"/>
  <c r="DW34" i="75"/>
  <c r="DW30" i="75"/>
  <c r="DY30" i="75" s="1"/>
  <c r="DW26" i="75"/>
  <c r="DW22" i="75"/>
  <c r="DW18" i="75"/>
  <c r="DW14" i="75"/>
  <c r="DW10" i="75"/>
  <c r="DW6" i="75"/>
  <c r="S8" i="75"/>
  <c r="S12" i="75"/>
  <c r="S6" i="75"/>
  <c r="S23" i="75"/>
  <c r="S29" i="75"/>
  <c r="S21" i="75"/>
  <c r="S28" i="75"/>
  <c r="S20" i="75"/>
  <c r="S27" i="75"/>
  <c r="AF34" i="75"/>
  <c r="AG33" i="75"/>
  <c r="AA33" i="75"/>
  <c r="AF32" i="75"/>
  <c r="AF31" i="75"/>
  <c r="AG30" i="75"/>
  <c r="AA30" i="75"/>
  <c r="AF29" i="75"/>
  <c r="AF28" i="75"/>
  <c r="AG27" i="75"/>
  <c r="AA27" i="75"/>
  <c r="AG26" i="75"/>
  <c r="AA26" i="75"/>
  <c r="AF25" i="75"/>
  <c r="AF24" i="75"/>
  <c r="AG23" i="75"/>
  <c r="AA23" i="75"/>
  <c r="AF22" i="75"/>
  <c r="AF21" i="75"/>
  <c r="AH21" i="75" s="1"/>
  <c r="AF20" i="75"/>
  <c r="AI19" i="75"/>
  <c r="AB19" i="75"/>
  <c r="AK18" i="75"/>
  <c r="AE18" i="75"/>
  <c r="AF16" i="75"/>
  <c r="AF15" i="75"/>
  <c r="AK14" i="75"/>
  <c r="AE14" i="75"/>
  <c r="S14" i="75"/>
  <c r="AI13" i="75"/>
  <c r="AB13" i="75"/>
  <c r="S13" i="75"/>
  <c r="AI12" i="75"/>
  <c r="AB12" i="75"/>
  <c r="AI11" i="75"/>
  <c r="AB11" i="75"/>
  <c r="AK10" i="75"/>
  <c r="AE10" i="75"/>
  <c r="AK9" i="75"/>
  <c r="AE9" i="75"/>
  <c r="AI8" i="75"/>
  <c r="AB8" i="75"/>
  <c r="AI7" i="75"/>
  <c r="AB7" i="75"/>
  <c r="S7" i="75"/>
  <c r="AF6" i="75"/>
  <c r="AR6" i="75" s="1"/>
  <c r="AG5" i="75"/>
  <c r="AS5" i="75" s="1"/>
  <c r="AA5" i="75"/>
  <c r="AG4" i="75"/>
  <c r="AA4" i="75"/>
  <c r="AI17" i="75"/>
  <c r="AB17" i="75"/>
  <c r="S17" i="75"/>
  <c r="AM34" i="75"/>
  <c r="AM32" i="75"/>
  <c r="AM30" i="75"/>
  <c r="AM28" i="75"/>
  <c r="AM26" i="75"/>
  <c r="AM24" i="75"/>
  <c r="AM22" i="75"/>
  <c r="AM20" i="75"/>
  <c r="AM18" i="75"/>
  <c r="AM16" i="75"/>
  <c r="AM14" i="75"/>
  <c r="AM12" i="75"/>
  <c r="AM10" i="75"/>
  <c r="AM8" i="75"/>
  <c r="AM6" i="75"/>
  <c r="AM4" i="75"/>
  <c r="DW32" i="75"/>
  <c r="DW28" i="75"/>
  <c r="DW24" i="75"/>
  <c r="DW20" i="75"/>
  <c r="DW16" i="75"/>
  <c r="DW12" i="75"/>
  <c r="DW8" i="75"/>
  <c r="DW4" i="75"/>
  <c r="AK34" i="4"/>
  <c r="AK30" i="4"/>
  <c r="AK26" i="4"/>
  <c r="AK22" i="4"/>
  <c r="AK18" i="4"/>
  <c r="AK14" i="4"/>
  <c r="AK10" i="4"/>
  <c r="AK6" i="4"/>
  <c r="AK35" i="4"/>
  <c r="AK31" i="4"/>
  <c r="AK27" i="4"/>
  <c r="AK23" i="4"/>
  <c r="AK19" i="4"/>
  <c r="AK15" i="4"/>
  <c r="AK11" i="4"/>
  <c r="AK7" i="4"/>
  <c r="P3" i="3"/>
  <c r="P32" i="3"/>
  <c r="P28" i="3"/>
  <c r="P24" i="3"/>
  <c r="P20" i="3"/>
  <c r="P16" i="3"/>
  <c r="P12" i="3"/>
  <c r="P8" i="3"/>
  <c r="P4" i="3"/>
  <c r="AK32" i="4"/>
  <c r="AK28" i="4"/>
  <c r="AK24" i="4"/>
  <c r="AK20" i="4"/>
  <c r="AK16" i="4"/>
  <c r="AK12" i="4"/>
  <c r="AK8" i="4"/>
  <c r="AK4" i="4"/>
  <c r="AK3" i="4"/>
  <c r="AK33" i="4"/>
  <c r="AK29" i="4"/>
  <c r="AK25" i="4"/>
  <c r="AK21" i="4"/>
  <c r="AK17" i="4"/>
  <c r="AK13" i="4"/>
  <c r="AK9" i="4"/>
  <c r="AK5" i="4"/>
  <c r="P35" i="3"/>
  <c r="P31" i="3"/>
  <c r="P27" i="3"/>
  <c r="P23" i="3"/>
  <c r="P19" i="3"/>
  <c r="P15" i="3"/>
  <c r="P11" i="3"/>
  <c r="P7" i="3"/>
  <c r="P34" i="3"/>
  <c r="P30" i="3"/>
  <c r="P26" i="3"/>
  <c r="P22" i="3"/>
  <c r="P18" i="3"/>
  <c r="P14" i="3"/>
  <c r="P10" i="3"/>
  <c r="P6" i="3"/>
  <c r="P33" i="3"/>
  <c r="P29" i="3"/>
  <c r="P25" i="3"/>
  <c r="P21" i="3"/>
  <c r="P17" i="3"/>
  <c r="P13" i="3"/>
  <c r="P9" i="3"/>
  <c r="P5" i="3"/>
  <c r="H3" i="4"/>
  <c r="E28" i="75"/>
  <c r="S5" i="3"/>
  <c r="V5" i="3" s="1"/>
  <c r="O5" i="89" s="1"/>
  <c r="T20" i="3"/>
  <c r="U20" i="3" s="1"/>
  <c r="V20" i="3" s="1"/>
  <c r="O20" i="89" s="1"/>
  <c r="AQ32" i="3"/>
  <c r="AT32" i="3" s="1"/>
  <c r="H31" i="4"/>
  <c r="H27" i="4"/>
  <c r="G32" i="3"/>
  <c r="H32" i="3" s="1"/>
  <c r="O33" i="5" s="1"/>
  <c r="AR8" i="3"/>
  <c r="AS8" i="3" s="1"/>
  <c r="AT8" i="3" s="1"/>
  <c r="S8" i="89" s="1"/>
  <c r="DN6" i="75"/>
  <c r="S3" i="3"/>
  <c r="V3" i="3" s="1"/>
  <c r="G19" i="3"/>
  <c r="H19" i="3" s="1"/>
  <c r="O20" i="5" s="1"/>
  <c r="G15" i="3"/>
  <c r="H15" i="3" s="1"/>
  <c r="O16" i="5" s="1"/>
  <c r="G10" i="3"/>
  <c r="H10" i="3" s="1"/>
  <c r="G6" i="3"/>
  <c r="H6" i="3" s="1"/>
  <c r="L6" i="89" s="1"/>
  <c r="AR29" i="3"/>
  <c r="AS29" i="3" s="1"/>
  <c r="AT29" i="3" s="1"/>
  <c r="S29" i="89" s="1"/>
  <c r="DN3" i="75"/>
  <c r="DN17" i="75"/>
  <c r="T29" i="3"/>
  <c r="U29" i="3" s="1"/>
  <c r="V29" i="3" s="1"/>
  <c r="S30" i="5" s="1"/>
  <c r="AQ33" i="3"/>
  <c r="AT33" i="3" s="1"/>
  <c r="S33" i="89" s="1"/>
  <c r="J35" i="75"/>
  <c r="E24" i="75"/>
  <c r="E35" i="4"/>
  <c r="T17" i="3"/>
  <c r="U17" i="3" s="1"/>
  <c r="V17" i="3" s="1"/>
  <c r="O17" i="89" s="1"/>
  <c r="AQ5" i="3"/>
  <c r="AT5" i="3" s="1"/>
  <c r="W6" i="5" s="1"/>
  <c r="L28" i="3"/>
  <c r="M28" i="89" s="1"/>
  <c r="AR10" i="3"/>
  <c r="AS10" i="3" s="1"/>
  <c r="AT10" i="3" s="1"/>
  <c r="S10" i="89" s="1"/>
  <c r="H34" i="4"/>
  <c r="L13" i="3"/>
  <c r="M13" i="89" s="1"/>
  <c r="AR14" i="3"/>
  <c r="AS14" i="3" s="1"/>
  <c r="AT14" i="3" s="1"/>
  <c r="AR30" i="3"/>
  <c r="AS30" i="3" s="1"/>
  <c r="AT30" i="3" s="1"/>
  <c r="S30" i="89" s="1"/>
  <c r="J11" i="75"/>
  <c r="E3" i="4"/>
  <c r="E32" i="4"/>
  <c r="E28" i="4"/>
  <c r="E24" i="4"/>
  <c r="E20" i="4"/>
  <c r="E16" i="4"/>
  <c r="E12" i="4"/>
  <c r="E8" i="4"/>
  <c r="E4" i="4"/>
  <c r="H28" i="4"/>
  <c r="H4" i="4"/>
  <c r="AP35" i="4"/>
  <c r="H14" i="4"/>
  <c r="S18" i="3"/>
  <c r="V18" i="3" s="1"/>
  <c r="S19" i="5" s="1"/>
  <c r="AQ34" i="3"/>
  <c r="AT34" i="3" s="1"/>
  <c r="AO3" i="3"/>
  <c r="R3" i="89" s="1"/>
  <c r="AO4" i="3"/>
  <c r="R4" i="89" s="1"/>
  <c r="AU4" i="4"/>
  <c r="AR20" i="3"/>
  <c r="AS20" i="3" s="1"/>
  <c r="AT20" i="3" s="1"/>
  <c r="S20" i="89" s="1"/>
  <c r="H15" i="4"/>
  <c r="H11" i="4"/>
  <c r="G7" i="3"/>
  <c r="H7" i="3" s="1"/>
  <c r="L7" i="89" s="1"/>
  <c r="S4" i="3"/>
  <c r="V4" i="3" s="1"/>
  <c r="S5" i="5" s="1"/>
  <c r="E18" i="75"/>
  <c r="T24" i="3"/>
  <c r="U24" i="3" s="1"/>
  <c r="V24" i="3" s="1"/>
  <c r="S25" i="5" s="1"/>
  <c r="T16" i="3"/>
  <c r="U16" i="3" s="1"/>
  <c r="V16" i="3" s="1"/>
  <c r="S17" i="5" s="1"/>
  <c r="AQ24" i="3"/>
  <c r="AT24" i="3" s="1"/>
  <c r="E23" i="75"/>
  <c r="E10" i="4"/>
  <c r="S28" i="3"/>
  <c r="V28" i="3" s="1"/>
  <c r="AR28" i="3"/>
  <c r="AS28" i="3" s="1"/>
  <c r="AT28" i="3" s="1"/>
  <c r="S28" i="89" s="1"/>
  <c r="H32" i="4"/>
  <c r="H24" i="4"/>
  <c r="H20" i="4"/>
  <c r="H16" i="4"/>
  <c r="H12" i="4"/>
  <c r="H8" i="4"/>
  <c r="AO31" i="3"/>
  <c r="V32" i="5" s="1"/>
  <c r="AO27" i="3"/>
  <c r="V28" i="5" s="1"/>
  <c r="AO23" i="3"/>
  <c r="V24" i="5" s="1"/>
  <c r="AO19" i="3"/>
  <c r="R19" i="89" s="1"/>
  <c r="AO15" i="3"/>
  <c r="R15" i="89" s="1"/>
  <c r="E15" i="4"/>
  <c r="E11" i="4"/>
  <c r="T19" i="4"/>
  <c r="J5" i="75"/>
  <c r="G16" i="3"/>
  <c r="H16" i="3" s="1"/>
  <c r="L16" i="89" s="1"/>
  <c r="AO25" i="3"/>
  <c r="V26" i="5" s="1"/>
  <c r="AO21" i="3"/>
  <c r="R21" i="89" s="1"/>
  <c r="H21" i="4"/>
  <c r="H17" i="4"/>
  <c r="E31" i="4"/>
  <c r="E27" i="4"/>
  <c r="E23" i="4"/>
  <c r="E19" i="4"/>
  <c r="E7" i="4"/>
  <c r="G31" i="3"/>
  <c r="H31" i="3" s="1"/>
  <c r="G29" i="3"/>
  <c r="H29" i="3" s="1"/>
  <c r="J25" i="75"/>
  <c r="J14" i="75"/>
  <c r="E13" i="75"/>
  <c r="T15" i="3"/>
  <c r="U15" i="3" s="1"/>
  <c r="V15" i="3" s="1"/>
  <c r="O15" i="89" s="1"/>
  <c r="AQ4" i="3"/>
  <c r="AT4" i="3" s="1"/>
  <c r="W5" i="5" s="1"/>
  <c r="AQ16" i="3"/>
  <c r="AT16" i="3" s="1"/>
  <c r="AR11" i="3"/>
  <c r="AS11" i="3" s="1"/>
  <c r="AT11" i="3" s="1"/>
  <c r="L27" i="3"/>
  <c r="P28" i="5" s="1"/>
  <c r="L15" i="3"/>
  <c r="M15" i="89" s="1"/>
  <c r="L11" i="3"/>
  <c r="P12" i="5" s="1"/>
  <c r="DQ31" i="75"/>
  <c r="AQ15" i="3"/>
  <c r="AT15" i="3" s="1"/>
  <c r="S15" i="89" s="1"/>
  <c r="G8" i="3"/>
  <c r="H8" i="3" s="1"/>
  <c r="S25" i="3"/>
  <c r="T25" i="3"/>
  <c r="U25" i="3" s="1"/>
  <c r="AR21" i="3"/>
  <c r="AS21" i="3" s="1"/>
  <c r="AQ21" i="3"/>
  <c r="L8" i="3"/>
  <c r="M8" i="89" s="1"/>
  <c r="E14" i="4"/>
  <c r="DN4" i="75"/>
  <c r="H35" i="4"/>
  <c r="T7" i="3"/>
  <c r="U7" i="3" s="1"/>
  <c r="V7" i="3" s="1"/>
  <c r="J19" i="75"/>
  <c r="L17" i="3"/>
  <c r="M17" i="89" s="1"/>
  <c r="S14" i="3"/>
  <c r="T14" i="3"/>
  <c r="U14" i="3" s="1"/>
  <c r="T10" i="3"/>
  <c r="U10" i="3" s="1"/>
  <c r="S10" i="3"/>
  <c r="L5" i="3"/>
  <c r="P6" i="5" s="1"/>
  <c r="J34" i="75"/>
  <c r="E4" i="75"/>
  <c r="P3" i="75"/>
  <c r="P12" i="75"/>
  <c r="P4" i="75"/>
  <c r="M34" i="4"/>
  <c r="E21" i="75"/>
  <c r="E27" i="75"/>
  <c r="L3" i="3"/>
  <c r="J3" i="75"/>
  <c r="H23" i="4"/>
  <c r="H19" i="4"/>
  <c r="T6" i="4"/>
  <c r="L35" i="3"/>
  <c r="M35" i="89" s="1"/>
  <c r="L7" i="3"/>
  <c r="M7" i="89" s="1"/>
  <c r="E5" i="4"/>
  <c r="P35" i="75"/>
  <c r="P33" i="75"/>
  <c r="P31" i="75"/>
  <c r="P29" i="75"/>
  <c r="P27" i="75"/>
  <c r="P25" i="75"/>
  <c r="P23" i="75"/>
  <c r="P21" i="75"/>
  <c r="P19" i="75"/>
  <c r="P17" i="75"/>
  <c r="P15" i="75"/>
  <c r="P13" i="75"/>
  <c r="P11" i="75"/>
  <c r="P9" i="75"/>
  <c r="P7" i="75"/>
  <c r="AO34" i="3"/>
  <c r="R34" i="89" s="1"/>
  <c r="AU35" i="4"/>
  <c r="AU31" i="4"/>
  <c r="AU27" i="4"/>
  <c r="AU23" i="4"/>
  <c r="AU11" i="4"/>
  <c r="AU7" i="4"/>
  <c r="AU13" i="4"/>
  <c r="AP34" i="4"/>
  <c r="AP30" i="4"/>
  <c r="AP26" i="4"/>
  <c r="AP22" i="4"/>
  <c r="AP18" i="4"/>
  <c r="AP14" i="4"/>
  <c r="AP10" i="4"/>
  <c r="AP6" i="4"/>
  <c r="AP3" i="4"/>
  <c r="AP32" i="4"/>
  <c r="AP28" i="4"/>
  <c r="AP24" i="4"/>
  <c r="AP20" i="4"/>
  <c r="AP16" i="4"/>
  <c r="AP12" i="4"/>
  <c r="AP8" i="4"/>
  <c r="AP4" i="4"/>
  <c r="L6" i="3"/>
  <c r="DN34" i="75"/>
  <c r="DQ35" i="75"/>
  <c r="P20" i="75"/>
  <c r="T30" i="3"/>
  <c r="U30" i="3" s="1"/>
  <c r="S30" i="3"/>
  <c r="AR18" i="3"/>
  <c r="AS18" i="3" s="1"/>
  <c r="AT18" i="3" s="1"/>
  <c r="S18" i="89" s="1"/>
  <c r="AQ22" i="3"/>
  <c r="AT22" i="3" s="1"/>
  <c r="L34" i="3"/>
  <c r="P35" i="5" s="1"/>
  <c r="L33" i="3"/>
  <c r="M33" i="89" s="1"/>
  <c r="L29" i="3"/>
  <c r="M29" i="89" s="1"/>
  <c r="L26" i="3"/>
  <c r="M26" i="89" s="1"/>
  <c r="L25" i="3"/>
  <c r="P26" i="5" s="1"/>
  <c r="L22" i="3"/>
  <c r="M22" i="89" s="1"/>
  <c r="L21" i="3"/>
  <c r="L18" i="3"/>
  <c r="M18" i="89" s="1"/>
  <c r="T6" i="3"/>
  <c r="U6" i="3" s="1"/>
  <c r="V6" i="3" s="1"/>
  <c r="O6" i="89" s="1"/>
  <c r="AQ31" i="3"/>
  <c r="AT31" i="3" s="1"/>
  <c r="W32" i="5" s="1"/>
  <c r="S8" i="3"/>
  <c r="T8" i="3"/>
  <c r="U8" i="3" s="1"/>
  <c r="AD35" i="5"/>
  <c r="AR26" i="3"/>
  <c r="AS26" i="3" s="1"/>
  <c r="AQ26" i="3"/>
  <c r="S22" i="3"/>
  <c r="V22" i="3" s="1"/>
  <c r="H29" i="4"/>
  <c r="T20" i="4"/>
  <c r="AR9" i="3"/>
  <c r="AS9" i="3" s="1"/>
  <c r="AQ9" i="3"/>
  <c r="E13" i="4"/>
  <c r="E9" i="4"/>
  <c r="G35" i="3"/>
  <c r="H35" i="3" s="1"/>
  <c r="T34" i="4"/>
  <c r="T16" i="4"/>
  <c r="T15" i="4"/>
  <c r="E34" i="4"/>
  <c r="P5" i="75"/>
  <c r="G3" i="3"/>
  <c r="H3" i="3" s="1"/>
  <c r="G26" i="3"/>
  <c r="H26" i="3" s="1"/>
  <c r="L26" i="89" s="1"/>
  <c r="G22" i="3"/>
  <c r="H22" i="3" s="1"/>
  <c r="G18" i="3"/>
  <c r="H18" i="3" s="1"/>
  <c r="M25" i="4"/>
  <c r="M30" i="4"/>
  <c r="AA34" i="4"/>
  <c r="AA32" i="4"/>
  <c r="AA30" i="4"/>
  <c r="AA28" i="4"/>
  <c r="AA26" i="4"/>
  <c r="AA24" i="4"/>
  <c r="AA22" i="4"/>
  <c r="AA20" i="4"/>
  <c r="AA18" i="4"/>
  <c r="AA16" i="4"/>
  <c r="AA14" i="4"/>
  <c r="AA12" i="4"/>
  <c r="AA10" i="4"/>
  <c r="AA8" i="4"/>
  <c r="AA6" i="4"/>
  <c r="AA4" i="4"/>
  <c r="AU34" i="4"/>
  <c r="AU30" i="4"/>
  <c r="AU6" i="4"/>
  <c r="G17" i="3"/>
  <c r="H17" i="3" s="1"/>
  <c r="H9" i="4"/>
  <c r="E33" i="4"/>
  <c r="E29" i="4"/>
  <c r="E25" i="4"/>
  <c r="E21" i="4"/>
  <c r="E17" i="4"/>
  <c r="E6" i="4"/>
  <c r="G21" i="3"/>
  <c r="H21" i="3" s="1"/>
  <c r="AO32" i="3"/>
  <c r="AO28" i="3"/>
  <c r="V29" i="5" s="1"/>
  <c r="AO24" i="3"/>
  <c r="V25" i="5" s="1"/>
  <c r="AO20" i="3"/>
  <c r="V21" i="5" s="1"/>
  <c r="AO16" i="3"/>
  <c r="V17" i="5" s="1"/>
  <c r="AO12" i="3"/>
  <c r="R12" i="89" s="1"/>
  <c r="AO8" i="3"/>
  <c r="V9" i="5" s="1"/>
  <c r="AO18" i="3"/>
  <c r="V19" i="5" s="1"/>
  <c r="AO14" i="3"/>
  <c r="V15" i="5" s="1"/>
  <c r="AO10" i="3"/>
  <c r="R10" i="89" s="1"/>
  <c r="AO6" i="3"/>
  <c r="V7" i="5" s="1"/>
  <c r="M3" i="4"/>
  <c r="M32" i="4"/>
  <c r="M28" i="4"/>
  <c r="M24" i="4"/>
  <c r="M20" i="4"/>
  <c r="M16" i="4"/>
  <c r="M12" i="4"/>
  <c r="M8" i="4"/>
  <c r="M4" i="4"/>
  <c r="AA35" i="4"/>
  <c r="AA33" i="4"/>
  <c r="AA31" i="4"/>
  <c r="AA29" i="4"/>
  <c r="AA27" i="4"/>
  <c r="AA25" i="4"/>
  <c r="AA23" i="4"/>
  <c r="AA21" i="4"/>
  <c r="AA19" i="4"/>
  <c r="AA17" i="4"/>
  <c r="AA15" i="4"/>
  <c r="AA13" i="4"/>
  <c r="G23" i="3"/>
  <c r="H23" i="3" s="1"/>
  <c r="M35" i="4"/>
  <c r="L10" i="3"/>
  <c r="M10" i="89" s="1"/>
  <c r="L9" i="3"/>
  <c r="P10" i="5" s="1"/>
  <c r="H22" i="4"/>
  <c r="E34" i="75"/>
  <c r="T19" i="3"/>
  <c r="U19" i="3" s="1"/>
  <c r="V19" i="3" s="1"/>
  <c r="O19" i="89" s="1"/>
  <c r="T9" i="3"/>
  <c r="U9" i="3" s="1"/>
  <c r="V9" i="3" s="1"/>
  <c r="T27" i="3"/>
  <c r="U27" i="3" s="1"/>
  <c r="V27" i="3" s="1"/>
  <c r="T13" i="3"/>
  <c r="U13" i="3" s="1"/>
  <c r="V13" i="3" s="1"/>
  <c r="S14" i="5" s="1"/>
  <c r="T31" i="3"/>
  <c r="U31" i="3" s="1"/>
  <c r="V31" i="3" s="1"/>
  <c r="T30" i="4"/>
  <c r="T29" i="4"/>
  <c r="L31" i="3"/>
  <c r="P32" i="5" s="1"/>
  <c r="J23" i="75"/>
  <c r="J21" i="75"/>
  <c r="AU33" i="4"/>
  <c r="AU21" i="4"/>
  <c r="AU5" i="4"/>
  <c r="G13" i="3"/>
  <c r="H13" i="3" s="1"/>
  <c r="AQ23" i="3"/>
  <c r="AT23" i="3" s="1"/>
  <c r="J33" i="75"/>
  <c r="T35" i="4"/>
  <c r="T4" i="4"/>
  <c r="T23" i="3"/>
  <c r="U23" i="3" s="1"/>
  <c r="V23" i="3" s="1"/>
  <c r="S24" i="5" s="1"/>
  <c r="AQ13" i="3"/>
  <c r="AT13" i="3" s="1"/>
  <c r="T3" i="4"/>
  <c r="T33" i="4"/>
  <c r="T32" i="4"/>
  <c r="L14" i="3"/>
  <c r="E14" i="75"/>
  <c r="P34" i="75"/>
  <c r="P32" i="75"/>
  <c r="P30" i="75"/>
  <c r="P28" i="75"/>
  <c r="P26" i="75"/>
  <c r="P24" i="75"/>
  <c r="P22" i="75"/>
  <c r="P18" i="75"/>
  <c r="P16" i="75"/>
  <c r="P14" i="75"/>
  <c r="P10" i="75"/>
  <c r="P8" i="75"/>
  <c r="P6" i="75"/>
  <c r="AA11" i="4"/>
  <c r="AA9" i="4"/>
  <c r="AA7" i="4"/>
  <c r="AA5" i="4"/>
  <c r="AU26" i="4"/>
  <c r="AU22" i="4"/>
  <c r="AU32" i="4"/>
  <c r="AU28" i="4"/>
  <c r="AP33" i="4"/>
  <c r="AP29" i="4"/>
  <c r="AP25" i="4"/>
  <c r="AP21" i="4"/>
  <c r="AP17" i="4"/>
  <c r="AP13" i="4"/>
  <c r="AP9" i="4"/>
  <c r="AP5" i="4"/>
  <c r="AP31" i="4"/>
  <c r="AP27" i="4"/>
  <c r="AP23" i="4"/>
  <c r="AP19" i="4"/>
  <c r="AP15" i="4"/>
  <c r="AP11" i="4"/>
  <c r="AP7" i="4"/>
  <c r="DQ3" i="75"/>
  <c r="DQ34" i="75"/>
  <c r="DQ32" i="75"/>
  <c r="DQ30" i="75"/>
  <c r="DQ28" i="75"/>
  <c r="DQ26" i="75"/>
  <c r="DQ24" i="75"/>
  <c r="DQ22" i="75"/>
  <c r="DQ20" i="75"/>
  <c r="DQ18" i="75"/>
  <c r="DQ16" i="75"/>
  <c r="DQ14" i="75"/>
  <c r="DQ12" i="75"/>
  <c r="DQ10" i="75"/>
  <c r="DQ8" i="75"/>
  <c r="DQ6" i="75"/>
  <c r="DQ4" i="75"/>
  <c r="DN32" i="75"/>
  <c r="DN28" i="75"/>
  <c r="DN24" i="75"/>
  <c r="DN20" i="75"/>
  <c r="DN16" i="75"/>
  <c r="DN12" i="75"/>
  <c r="DN8" i="75"/>
  <c r="G33" i="3"/>
  <c r="H33" i="3" s="1"/>
  <c r="G34" i="3"/>
  <c r="H34" i="3" s="1"/>
  <c r="G27" i="3"/>
  <c r="H27" i="3" s="1"/>
  <c r="G4" i="3"/>
  <c r="H4" i="3" s="1"/>
  <c r="AU25" i="4"/>
  <c r="AU18" i="4"/>
  <c r="AU14" i="4"/>
  <c r="AU10" i="4"/>
  <c r="G9" i="3"/>
  <c r="H9" i="3" s="1"/>
  <c r="G30" i="3"/>
  <c r="H30" i="3" s="1"/>
  <c r="L32" i="3"/>
  <c r="L16" i="3"/>
  <c r="L12" i="3"/>
  <c r="P13" i="5" s="1"/>
  <c r="AO35" i="3"/>
  <c r="V36" i="5" s="1"/>
  <c r="M26" i="4"/>
  <c r="M22" i="4"/>
  <c r="M18" i="4"/>
  <c r="M14" i="4"/>
  <c r="M10" i="4"/>
  <c r="M6" i="4"/>
  <c r="M19" i="4"/>
  <c r="AU17" i="4"/>
  <c r="DN33" i="75"/>
  <c r="DN29" i="75"/>
  <c r="DN25" i="75"/>
  <c r="DN13" i="75"/>
  <c r="DN9" i="75"/>
  <c r="DQ29" i="75"/>
  <c r="DQ15" i="75"/>
  <c r="DQ13" i="75"/>
  <c r="P4" i="89"/>
  <c r="T17" i="4"/>
  <c r="E9" i="75"/>
  <c r="E12" i="75"/>
  <c r="E33" i="75"/>
  <c r="T31" i="4"/>
  <c r="T27" i="4"/>
  <c r="T26" i="4"/>
  <c r="T14" i="4"/>
  <c r="T13" i="4"/>
  <c r="AD31" i="5"/>
  <c r="E15" i="75"/>
  <c r="T25" i="4"/>
  <c r="T22" i="4"/>
  <c r="T21" i="4"/>
  <c r="T7" i="4"/>
  <c r="L24" i="3"/>
  <c r="P25" i="5" s="1"/>
  <c r="L23" i="3"/>
  <c r="P24" i="5" s="1"/>
  <c r="L20" i="3"/>
  <c r="P21" i="5" s="1"/>
  <c r="L19" i="3"/>
  <c r="P20" i="5" s="1"/>
  <c r="H30" i="4"/>
  <c r="H26" i="4"/>
  <c r="H18" i="4"/>
  <c r="H10" i="4"/>
  <c r="H6" i="4"/>
  <c r="T23" i="4"/>
  <c r="T11" i="4"/>
  <c r="T10" i="4"/>
  <c r="L30" i="3"/>
  <c r="P31" i="5" s="1"/>
  <c r="J12" i="75"/>
  <c r="J6" i="75"/>
  <c r="G24" i="3"/>
  <c r="H24" i="3" s="1"/>
  <c r="AU24" i="4"/>
  <c r="DN30" i="75"/>
  <c r="DN26" i="75"/>
  <c r="DN22" i="75"/>
  <c r="DN18" i="75"/>
  <c r="DN14" i="75"/>
  <c r="DN10" i="75"/>
  <c r="DN5" i="75"/>
  <c r="DQ33" i="75"/>
  <c r="DQ27" i="75"/>
  <c r="DQ25" i="75"/>
  <c r="DQ23" i="75"/>
  <c r="DQ21" i="75"/>
  <c r="DQ19" i="75"/>
  <c r="DQ17" i="75"/>
  <c r="G25" i="3"/>
  <c r="H25" i="3" s="1"/>
  <c r="G11" i="3"/>
  <c r="H11" i="3" s="1"/>
  <c r="L11" i="89" s="1"/>
  <c r="G5" i="3"/>
  <c r="H5" i="3" s="1"/>
  <c r="O6" i="5" s="1"/>
  <c r="T12" i="4"/>
  <c r="J28" i="75"/>
  <c r="J20" i="75"/>
  <c r="E20" i="75"/>
  <c r="E30" i="4"/>
  <c r="E26" i="4"/>
  <c r="E22" i="4"/>
  <c r="E18" i="4"/>
  <c r="G14" i="3"/>
  <c r="H14" i="3" s="1"/>
  <c r="DN23" i="75"/>
  <c r="DN19" i="75"/>
  <c r="AO29" i="3"/>
  <c r="V30" i="5" s="1"/>
  <c r="AO17" i="3"/>
  <c r="AO13" i="3"/>
  <c r="AO9" i="3"/>
  <c r="V10" i="5" s="1"/>
  <c r="AO5" i="3"/>
  <c r="AO11" i="3"/>
  <c r="AO7" i="3"/>
  <c r="M33" i="4"/>
  <c r="M29" i="4"/>
  <c r="M21" i="4"/>
  <c r="M17" i="4"/>
  <c r="M13" i="4"/>
  <c r="M9" i="4"/>
  <c r="M5" i="4"/>
  <c r="AU16" i="4"/>
  <c r="AU9" i="4"/>
  <c r="G28" i="3"/>
  <c r="H28" i="3" s="1"/>
  <c r="G20" i="3"/>
  <c r="H20" i="3" s="1"/>
  <c r="G12" i="3"/>
  <c r="H12" i="3" s="1"/>
  <c r="AO33" i="3"/>
  <c r="R33" i="89" s="1"/>
  <c r="AO30" i="3"/>
  <c r="R30" i="89" s="1"/>
  <c r="AO26" i="3"/>
  <c r="R26" i="89" s="1"/>
  <c r="AO22" i="3"/>
  <c r="V23" i="5" s="1"/>
  <c r="M31" i="4"/>
  <c r="M27" i="4"/>
  <c r="M23" i="4"/>
  <c r="M15" i="4"/>
  <c r="M11" i="4"/>
  <c r="M7" i="4"/>
  <c r="AU29" i="4"/>
  <c r="AU19" i="4"/>
  <c r="AU15" i="4"/>
  <c r="AU12" i="4"/>
  <c r="AU8" i="4"/>
  <c r="T9" i="4"/>
  <c r="T18" i="4"/>
  <c r="T28" i="4"/>
  <c r="T24" i="4"/>
  <c r="T8" i="4"/>
  <c r="T5" i="4"/>
  <c r="H7" i="4"/>
  <c r="S26" i="3"/>
  <c r="V26" i="3" s="1"/>
  <c r="T32" i="3"/>
  <c r="U32" i="3" s="1"/>
  <c r="V32" i="3" s="1"/>
  <c r="AR3" i="3"/>
  <c r="AS3" i="3" s="1"/>
  <c r="AT3" i="3" s="1"/>
  <c r="S33" i="3"/>
  <c r="V33" i="3" s="1"/>
  <c r="T11" i="3"/>
  <c r="U11" i="3" s="1"/>
  <c r="V11" i="3" s="1"/>
  <c r="AQ17" i="3"/>
  <c r="AT17" i="3" s="1"/>
  <c r="AQ25" i="3"/>
  <c r="AT25" i="3" s="1"/>
  <c r="AQ12" i="3"/>
  <c r="AT12" i="3" s="1"/>
  <c r="AQ6" i="3"/>
  <c r="AT6" i="3" s="1"/>
  <c r="AQ7" i="3"/>
  <c r="AT7" i="3" s="1"/>
  <c r="AQ27" i="3"/>
  <c r="AT27" i="3" s="1"/>
  <c r="AQ35" i="3"/>
  <c r="AT35" i="3" s="1"/>
  <c r="S12" i="3"/>
  <c r="V12" i="3" s="1"/>
  <c r="S34" i="3"/>
  <c r="V34" i="3" s="1"/>
  <c r="S35" i="3"/>
  <c r="V35" i="3" s="1"/>
  <c r="S21" i="3"/>
  <c r="V21" i="3" s="1"/>
  <c r="L4" i="3"/>
  <c r="DQ11" i="75"/>
  <c r="DQ9" i="75"/>
  <c r="DQ7" i="75"/>
  <c r="DQ5" i="75"/>
  <c r="DN35" i="75"/>
  <c r="DN7" i="75"/>
  <c r="DN21" i="75"/>
  <c r="J10" i="75"/>
  <c r="J30" i="75"/>
  <c r="E30" i="75"/>
  <c r="J17" i="75"/>
  <c r="E16" i="75"/>
  <c r="J27" i="75"/>
  <c r="E17" i="75"/>
  <c r="E11" i="75"/>
  <c r="E29" i="75"/>
  <c r="J26" i="75"/>
  <c r="E25" i="75"/>
  <c r="E31" i="75"/>
  <c r="J24" i="75"/>
  <c r="J8" i="75"/>
  <c r="E6" i="75"/>
  <c r="J32" i="75"/>
  <c r="J7" i="75"/>
  <c r="E10" i="75"/>
  <c r="J4" i="75"/>
  <c r="J18" i="75"/>
  <c r="J15" i="75"/>
  <c r="J31" i="75"/>
  <c r="E35" i="75"/>
  <c r="E5" i="75"/>
  <c r="E8" i="75"/>
  <c r="E32" i="75"/>
  <c r="J29" i="75"/>
  <c r="J22" i="75"/>
  <c r="J9" i="75"/>
  <c r="E3" i="75"/>
  <c r="J13" i="75"/>
  <c r="E26" i="75"/>
  <c r="E22" i="75"/>
  <c r="E7" i="75"/>
  <c r="E19" i="75"/>
  <c r="W17" i="89"/>
  <c r="AQ19" i="3"/>
  <c r="AT19" i="3" s="1"/>
  <c r="H33" i="4"/>
  <c r="H25" i="4"/>
  <c r="H13" i="4"/>
  <c r="H5" i="4"/>
  <c r="AU20" i="4"/>
  <c r="AA3" i="4"/>
  <c r="AU3" i="4"/>
  <c r="DN31" i="75"/>
  <c r="DN27" i="75"/>
  <c r="DN15" i="75"/>
  <c r="DN11" i="75"/>
  <c r="W10" i="89" l="1"/>
  <c r="AQ32" i="5"/>
  <c r="AR32" i="5" s="1"/>
  <c r="P4" i="5"/>
  <c r="W35" i="89"/>
  <c r="AD14" i="5"/>
  <c r="AS30" i="5"/>
  <c r="D8" i="88"/>
  <c r="F8" i="88" s="1"/>
  <c r="D7" i="88"/>
  <c r="F7" i="88" s="1"/>
  <c r="AH11" i="75"/>
  <c r="AJ11" i="75" s="1"/>
  <c r="AO35" i="75"/>
  <c r="BE35" i="75" s="1"/>
  <c r="X4" i="5"/>
  <c r="AD24" i="5"/>
  <c r="AD30" i="5"/>
  <c r="W19" i="89"/>
  <c r="W33" i="89"/>
  <c r="AD29" i="5"/>
  <c r="AD23" i="5"/>
  <c r="AD19" i="5"/>
  <c r="W32" i="89"/>
  <c r="W7" i="89"/>
  <c r="AD17" i="5"/>
  <c r="AO33" i="75"/>
  <c r="BE33" i="75" s="1"/>
  <c r="AR33" i="75"/>
  <c r="AO9" i="75"/>
  <c r="BE9" i="75" s="1"/>
  <c r="AS28" i="75"/>
  <c r="AY15" i="75"/>
  <c r="AU35" i="75"/>
  <c r="AC35" i="75"/>
  <c r="AS8" i="75"/>
  <c r="AU22" i="75"/>
  <c r="AQ32" i="75"/>
  <c r="AU5" i="75"/>
  <c r="AV7" i="75"/>
  <c r="AY5" i="75"/>
  <c r="AH34" i="75"/>
  <c r="AJ34" i="75" s="1"/>
  <c r="AU30" i="75"/>
  <c r="AQ29" i="75"/>
  <c r="AU26" i="75"/>
  <c r="AH31" i="75"/>
  <c r="AJ31" i="75" s="1"/>
  <c r="AU19" i="75"/>
  <c r="AV22" i="75"/>
  <c r="AH10" i="75"/>
  <c r="AJ10" i="75" s="1"/>
  <c r="AP26" i="75"/>
  <c r="AQ10" i="75"/>
  <c r="AY31" i="75"/>
  <c r="AY16" i="75"/>
  <c r="AY25" i="75"/>
  <c r="AR4" i="75"/>
  <c r="AP23" i="75"/>
  <c r="AU12" i="75"/>
  <c r="AP9" i="75"/>
  <c r="AS32" i="75"/>
  <c r="AH4" i="75"/>
  <c r="AR18" i="75"/>
  <c r="AV20" i="75"/>
  <c r="BB20" i="75" s="1"/>
  <c r="AY26" i="75"/>
  <c r="AH28" i="75"/>
  <c r="AP3" i="75"/>
  <c r="BB4" i="75"/>
  <c r="BD4" i="75" s="1"/>
  <c r="AR31" i="75"/>
  <c r="AS4" i="75"/>
  <c r="AS22" i="75"/>
  <c r="AU8" i="75"/>
  <c r="AR10" i="75"/>
  <c r="AU21" i="75"/>
  <c r="AP35" i="75"/>
  <c r="AR13" i="75"/>
  <c r="AQ31" i="75"/>
  <c r="AR28" i="75"/>
  <c r="AH8" i="75"/>
  <c r="AP13" i="75"/>
  <c r="AP18" i="75"/>
  <c r="AS20" i="75"/>
  <c r="AV12" i="75"/>
  <c r="AV25" i="75"/>
  <c r="BB25" i="75" s="1"/>
  <c r="AY27" i="75"/>
  <c r="AP15" i="75"/>
  <c r="AS24" i="75"/>
  <c r="AU16" i="75"/>
  <c r="AR30" i="75"/>
  <c r="AS34" i="75"/>
  <c r="AV10" i="75"/>
  <c r="AR12" i="75"/>
  <c r="AV6" i="75"/>
  <c r="AV3" i="75"/>
  <c r="W6" i="89"/>
  <c r="W15" i="89"/>
  <c r="AD32" i="5"/>
  <c r="AD10" i="5"/>
  <c r="W25" i="89"/>
  <c r="W24" i="89"/>
  <c r="AD21" i="5"/>
  <c r="AD9" i="5"/>
  <c r="AD16" i="5"/>
  <c r="W31" i="89"/>
  <c r="W4" i="89"/>
  <c r="AD12" i="5"/>
  <c r="AD28" i="5"/>
  <c r="AD7" i="5"/>
  <c r="W3" i="89"/>
  <c r="AD6" i="5"/>
  <c r="AD22" i="5"/>
  <c r="W11" i="89"/>
  <c r="W27" i="89"/>
  <c r="W21" i="89"/>
  <c r="W20" i="89"/>
  <c r="AD4" i="5"/>
  <c r="DY4" i="75"/>
  <c r="K4" i="89" s="1"/>
  <c r="DY17" i="75"/>
  <c r="DY3" i="75"/>
  <c r="DY19" i="75"/>
  <c r="DY7" i="75"/>
  <c r="K7" i="89" s="1"/>
  <c r="DY33" i="75"/>
  <c r="L34" i="5" s="1"/>
  <c r="DY14" i="75"/>
  <c r="AY29" i="75"/>
  <c r="AU17" i="75"/>
  <c r="AU14" i="75"/>
  <c r="AO32" i="75"/>
  <c r="AV14" i="75"/>
  <c r="BB14" i="75" s="1"/>
  <c r="AH17" i="75"/>
  <c r="AV18" i="75"/>
  <c r="AC13" i="75"/>
  <c r="DY22" i="75"/>
  <c r="AU18" i="75"/>
  <c r="AO21" i="75"/>
  <c r="DY23" i="75"/>
  <c r="AO15" i="75"/>
  <c r="BE15" i="75" s="1"/>
  <c r="AY10" i="75"/>
  <c r="AH25" i="75"/>
  <c r="AC12" i="75"/>
  <c r="AS10" i="75"/>
  <c r="AH22" i="75"/>
  <c r="AY22" i="75"/>
  <c r="AQ19" i="75"/>
  <c r="AU25" i="75"/>
  <c r="AV24" i="75"/>
  <c r="AU9" i="75"/>
  <c r="AP34" i="75"/>
  <c r="AY7" i="75"/>
  <c r="AO31" i="75"/>
  <c r="AS16" i="75"/>
  <c r="AY28" i="75"/>
  <c r="AR14" i="75"/>
  <c r="AY32" i="75"/>
  <c r="AY30" i="75"/>
  <c r="AC32" i="75"/>
  <c r="AU3" i="75"/>
  <c r="AH30" i="75"/>
  <c r="AC19" i="75"/>
  <c r="AV15" i="75"/>
  <c r="AP28" i="75"/>
  <c r="AY3" i="75"/>
  <c r="AR11" i="75"/>
  <c r="AC16" i="75"/>
  <c r="AU24" i="75"/>
  <c r="AO23" i="75"/>
  <c r="DY16" i="75"/>
  <c r="DY29" i="75"/>
  <c r="AO7" i="75"/>
  <c r="BE7" i="75" s="1"/>
  <c r="AS3" i="75"/>
  <c r="AV35" i="75"/>
  <c r="AQ26" i="75"/>
  <c r="AU7" i="75"/>
  <c r="AQ13" i="75"/>
  <c r="AC30" i="75"/>
  <c r="AO29" i="75"/>
  <c r="AQ24" i="75"/>
  <c r="AH24" i="75"/>
  <c r="AP27" i="75"/>
  <c r="AQ15" i="75"/>
  <c r="AV30" i="75"/>
  <c r="BB30" i="75" s="1"/>
  <c r="AP10" i="75"/>
  <c r="AC10" i="75"/>
  <c r="AY33" i="75"/>
  <c r="AU11" i="75"/>
  <c r="AO24" i="75"/>
  <c r="AP30" i="75"/>
  <c r="AP33" i="75"/>
  <c r="AC15" i="75"/>
  <c r="AC24" i="75"/>
  <c r="AV9" i="75"/>
  <c r="AO5" i="75"/>
  <c r="AR25" i="75"/>
  <c r="AR16" i="75"/>
  <c r="AS18" i="75"/>
  <c r="AQ6" i="75"/>
  <c r="AR8" i="75"/>
  <c r="AU34" i="75"/>
  <c r="AO25" i="75"/>
  <c r="DY20" i="75"/>
  <c r="AC9" i="75"/>
  <c r="AY21" i="75"/>
  <c r="AO4" i="75"/>
  <c r="AO14" i="75"/>
  <c r="O29" i="4"/>
  <c r="O19" i="4"/>
  <c r="O18" i="4"/>
  <c r="O8" i="4"/>
  <c r="O30" i="4"/>
  <c r="AR20" i="75"/>
  <c r="AH23" i="75"/>
  <c r="AH14" i="75"/>
  <c r="AR5" i="75"/>
  <c r="AV5" i="75"/>
  <c r="O23" i="4"/>
  <c r="O13" i="4"/>
  <c r="O33" i="4"/>
  <c r="O6" i="4"/>
  <c r="O22" i="4"/>
  <c r="AO6" i="75"/>
  <c r="O35" i="4"/>
  <c r="O12" i="4"/>
  <c r="X12" i="89" s="1"/>
  <c r="O28" i="4"/>
  <c r="O25" i="4"/>
  <c r="O34" i="4"/>
  <c r="AP7" i="75"/>
  <c r="AD5" i="5"/>
  <c r="AD13" i="5"/>
  <c r="W26" i="89"/>
  <c r="W5" i="89"/>
  <c r="AO3" i="75"/>
  <c r="AC25" i="75"/>
  <c r="AY23" i="75"/>
  <c r="AH29" i="75"/>
  <c r="AO28" i="75"/>
  <c r="O7" i="4"/>
  <c r="O27" i="4"/>
  <c r="O17" i="4"/>
  <c r="O10" i="4"/>
  <c r="O26" i="4"/>
  <c r="AO12" i="75"/>
  <c r="AO30" i="75"/>
  <c r="AQ33" i="75"/>
  <c r="AH3" i="75"/>
  <c r="AC17" i="75"/>
  <c r="O16" i="4"/>
  <c r="O32" i="4"/>
  <c r="AP14" i="75"/>
  <c r="AS17" i="75"/>
  <c r="AR24" i="75"/>
  <c r="O15" i="4"/>
  <c r="O9" i="4"/>
  <c r="O24" i="4"/>
  <c r="O11" i="4"/>
  <c r="O31" i="4"/>
  <c r="O5" i="4"/>
  <c r="O21" i="4"/>
  <c r="O14" i="4"/>
  <c r="O4" i="4"/>
  <c r="O20" i="4"/>
  <c r="O3" i="4"/>
  <c r="AR17" i="75"/>
  <c r="W8" i="89"/>
  <c r="AD15" i="5"/>
  <c r="AR11" i="4"/>
  <c r="AR27" i="4"/>
  <c r="AR13" i="4"/>
  <c r="AR29" i="4"/>
  <c r="AR16" i="4"/>
  <c r="AR32" i="4"/>
  <c r="AR14" i="4"/>
  <c r="AR30" i="4"/>
  <c r="AR15" i="4"/>
  <c r="AR31" i="4"/>
  <c r="AR17" i="4"/>
  <c r="AR33" i="4"/>
  <c r="AR4" i="4"/>
  <c r="AR20" i="4"/>
  <c r="AR3" i="4"/>
  <c r="AR18" i="4"/>
  <c r="AR34" i="4"/>
  <c r="AR19" i="4"/>
  <c r="AR5" i="4"/>
  <c r="AR21" i="4"/>
  <c r="AR8" i="4"/>
  <c r="AR24" i="4"/>
  <c r="AR6" i="4"/>
  <c r="AR22" i="4"/>
  <c r="AR7" i="4"/>
  <c r="AR23" i="4"/>
  <c r="AR9" i="4"/>
  <c r="AR25" i="4"/>
  <c r="AR12" i="4"/>
  <c r="AR28" i="4"/>
  <c r="AR10" i="4"/>
  <c r="AR26" i="4"/>
  <c r="AR35" i="4"/>
  <c r="DY8" i="75"/>
  <c r="DY15" i="75"/>
  <c r="DY21" i="75"/>
  <c r="DY31" i="75"/>
  <c r="AU13" i="75"/>
  <c r="DY12" i="75"/>
  <c r="DY28" i="75"/>
  <c r="DY6" i="75"/>
  <c r="DY9" i="75"/>
  <c r="DY25" i="75"/>
  <c r="DY35" i="75"/>
  <c r="Y23" i="89"/>
  <c r="AG11" i="5"/>
  <c r="AG23" i="5"/>
  <c r="Y3" i="89"/>
  <c r="AG31" i="5"/>
  <c r="AG20" i="5"/>
  <c r="AG12" i="5"/>
  <c r="AG27" i="5"/>
  <c r="AG18" i="5"/>
  <c r="AG5" i="5"/>
  <c r="AG13" i="5"/>
  <c r="Y7" i="89"/>
  <c r="Y27" i="89"/>
  <c r="Y32" i="89"/>
  <c r="AG36" i="5"/>
  <c r="Y15" i="89"/>
  <c r="AG35" i="5"/>
  <c r="AG22" i="5"/>
  <c r="Y25" i="89"/>
  <c r="Y13" i="89"/>
  <c r="AG32" i="5"/>
  <c r="AG34" i="5"/>
  <c r="Y29" i="89"/>
  <c r="Y16" i="89"/>
  <c r="Y20" i="89"/>
  <c r="Y6" i="89"/>
  <c r="V30" i="89"/>
  <c r="AC23" i="5"/>
  <c r="V19" i="89"/>
  <c r="AC13" i="5"/>
  <c r="V15" i="89"/>
  <c r="V31" i="89"/>
  <c r="V18" i="89"/>
  <c r="V16" i="89"/>
  <c r="AC5" i="5"/>
  <c r="V34" i="89"/>
  <c r="V3" i="89"/>
  <c r="V6" i="89"/>
  <c r="AC22" i="5"/>
  <c r="V32" i="89"/>
  <c r="AC15" i="5"/>
  <c r="V26" i="89"/>
  <c r="V29" i="89"/>
  <c r="AC18" i="5"/>
  <c r="AC21" i="5"/>
  <c r="V28" i="89"/>
  <c r="V8" i="89"/>
  <c r="AC25" i="5"/>
  <c r="AC12" i="5"/>
  <c r="AC28" i="5"/>
  <c r="AB23" i="5"/>
  <c r="AB22" i="5"/>
  <c r="U13" i="89"/>
  <c r="U14" i="89"/>
  <c r="U23" i="89"/>
  <c r="U8" i="89"/>
  <c r="AB25" i="5"/>
  <c r="AB26" i="5"/>
  <c r="U5" i="89"/>
  <c r="AB28" i="5"/>
  <c r="AB13" i="5"/>
  <c r="U28" i="89"/>
  <c r="U30" i="89"/>
  <c r="U29" i="89"/>
  <c r="U34" i="89"/>
  <c r="U7" i="89"/>
  <c r="AB32" i="5"/>
  <c r="AB12" i="5"/>
  <c r="U16" i="89"/>
  <c r="AB33" i="5"/>
  <c r="U18" i="89"/>
  <c r="U19" i="89"/>
  <c r="U15" i="89"/>
  <c r="U10" i="89"/>
  <c r="U4" i="89"/>
  <c r="U20" i="89"/>
  <c r="U3" i="89"/>
  <c r="U35" i="89"/>
  <c r="AQ7" i="75"/>
  <c r="AY17" i="75"/>
  <c r="AP31" i="75"/>
  <c r="AQ3" i="75"/>
  <c r="AH27" i="75"/>
  <c r="AR26" i="75"/>
  <c r="AH20" i="75"/>
  <c r="AP17" i="75"/>
  <c r="AS13" i="75"/>
  <c r="AR32" i="75"/>
  <c r="AH35" i="75"/>
  <c r="AH26" i="75"/>
  <c r="AV27" i="75"/>
  <c r="AV16" i="75"/>
  <c r="AC7" i="75"/>
  <c r="AR3" i="75"/>
  <c r="AC14" i="75"/>
  <c r="AY11" i="75"/>
  <c r="AC3" i="75"/>
  <c r="AH5" i="75"/>
  <c r="AP11" i="75"/>
  <c r="AS9" i="75"/>
  <c r="AR7" i="75"/>
  <c r="AQ34" i="75"/>
  <c r="AS14" i="75"/>
  <c r="AS35" i="75"/>
  <c r="AU29" i="75"/>
  <c r="AV32" i="75"/>
  <c r="AY18" i="75"/>
  <c r="AQ4" i="75"/>
  <c r="AP5" i="75"/>
  <c r="AY9" i="75"/>
  <c r="AS26" i="75"/>
  <c r="AY13" i="75"/>
  <c r="AP25" i="75"/>
  <c r="AR19" i="75"/>
  <c r="AQ17" i="75"/>
  <c r="AC11" i="75"/>
  <c r="AH15" i="75"/>
  <c r="AR27" i="75"/>
  <c r="AB3" i="4"/>
  <c r="AB19" i="4"/>
  <c r="AB35" i="4"/>
  <c r="AB16" i="4"/>
  <c r="AB24" i="4"/>
  <c r="AB7" i="4"/>
  <c r="AB13" i="4"/>
  <c r="AB21" i="4"/>
  <c r="AB29" i="4"/>
  <c r="AB10" i="4"/>
  <c r="AB18" i="4"/>
  <c r="AB26" i="4"/>
  <c r="AB34" i="4"/>
  <c r="AB9" i="4"/>
  <c r="AB15" i="4"/>
  <c r="AB23" i="4"/>
  <c r="AB31" i="4"/>
  <c r="AB4" i="4"/>
  <c r="AB12" i="4"/>
  <c r="AB20" i="4"/>
  <c r="AB28" i="4"/>
  <c r="AB5" i="4"/>
  <c r="AB27" i="4"/>
  <c r="AB8" i="4"/>
  <c r="AB32" i="4"/>
  <c r="AB11" i="4"/>
  <c r="AB17" i="4"/>
  <c r="AB25" i="4"/>
  <c r="AB33" i="4"/>
  <c r="AB6" i="4"/>
  <c r="AB14" i="4"/>
  <c r="AB22" i="4"/>
  <c r="AB30" i="4"/>
  <c r="L35" i="75"/>
  <c r="J3" i="89"/>
  <c r="J35" i="89"/>
  <c r="L3" i="75"/>
  <c r="AD3" i="75"/>
  <c r="AD35" i="75"/>
  <c r="L22" i="75"/>
  <c r="BB19" i="75"/>
  <c r="K10" i="5"/>
  <c r="AJ21" i="75"/>
  <c r="L17" i="75"/>
  <c r="BB11" i="75"/>
  <c r="J28" i="89"/>
  <c r="BB8" i="75"/>
  <c r="J13" i="89"/>
  <c r="J12" i="89"/>
  <c r="L5" i="75"/>
  <c r="J22" i="89"/>
  <c r="L15" i="75"/>
  <c r="L7" i="75"/>
  <c r="J17" i="89"/>
  <c r="L28" i="75"/>
  <c r="L12" i="75"/>
  <c r="K20" i="5"/>
  <c r="L14" i="75"/>
  <c r="K31" i="5"/>
  <c r="AD27" i="75"/>
  <c r="AD29" i="75"/>
  <c r="AD8" i="75"/>
  <c r="AD31" i="75"/>
  <c r="AD26" i="75"/>
  <c r="AD4" i="75"/>
  <c r="AD32" i="75"/>
  <c r="AD9" i="75"/>
  <c r="AD25" i="75"/>
  <c r="AY6" i="75"/>
  <c r="AC6" i="75"/>
  <c r="AC28" i="75"/>
  <c r="AH33" i="75"/>
  <c r="AU28" i="75"/>
  <c r="AQ14" i="75"/>
  <c r="L9" i="75"/>
  <c r="L29" i="75"/>
  <c r="AP21" i="75"/>
  <c r="L31" i="75"/>
  <c r="AR9" i="75"/>
  <c r="L18" i="75"/>
  <c r="AC5" i="75"/>
  <c r="L32" i="75"/>
  <c r="AH12" i="75"/>
  <c r="AC8" i="75"/>
  <c r="AC29" i="75"/>
  <c r="L8" i="75"/>
  <c r="AR23" i="75"/>
  <c r="AC26" i="75"/>
  <c r="AU32" i="75"/>
  <c r="AQ12" i="75"/>
  <c r="AC31" i="75"/>
  <c r="AY4" i="75"/>
  <c r="AP6" i="75"/>
  <c r="AC22" i="75"/>
  <c r="AP32" i="75"/>
  <c r="AP20" i="75"/>
  <c r="AU10" i="75"/>
  <c r="AQ18" i="75"/>
  <c r="AQ22" i="75"/>
  <c r="AS33" i="75"/>
  <c r="AY20" i="75"/>
  <c r="AV23" i="75"/>
  <c r="AO13" i="75"/>
  <c r="AR15" i="75"/>
  <c r="AC18" i="75"/>
  <c r="AO26" i="75"/>
  <c r="AH18" i="75"/>
  <c r="AV34" i="75"/>
  <c r="BB28" i="75"/>
  <c r="BB21" i="75"/>
  <c r="AV31" i="75"/>
  <c r="DY24" i="75"/>
  <c r="J14" i="89"/>
  <c r="DY11" i="75"/>
  <c r="J21" i="89"/>
  <c r="AH9" i="75"/>
  <c r="DY32" i="75"/>
  <c r="AO22" i="75"/>
  <c r="K8" i="5"/>
  <c r="K28" i="5"/>
  <c r="DR28" i="75"/>
  <c r="DY10" i="75"/>
  <c r="L33" i="75"/>
  <c r="DY34" i="75"/>
  <c r="L23" i="75"/>
  <c r="AO11" i="75"/>
  <c r="AO20" i="75"/>
  <c r="L34" i="75"/>
  <c r="DY18" i="75"/>
  <c r="L25" i="75"/>
  <c r="J34" i="89"/>
  <c r="AU31" i="75"/>
  <c r="AR22" i="75"/>
  <c r="AR34" i="75"/>
  <c r="AR21" i="75"/>
  <c r="AQ30" i="75"/>
  <c r="K27" i="5"/>
  <c r="L6" i="75"/>
  <c r="K16" i="5"/>
  <c r="L4" i="75"/>
  <c r="L26" i="75"/>
  <c r="J32" i="89"/>
  <c r="L20" i="75"/>
  <c r="K17" i="5"/>
  <c r="J23" i="89"/>
  <c r="J33" i="89"/>
  <c r="DR18" i="75"/>
  <c r="DR26" i="75"/>
  <c r="L31" i="5"/>
  <c r="L21" i="75"/>
  <c r="K25" i="5"/>
  <c r="J29" i="89"/>
  <c r="L11" i="75"/>
  <c r="AD13" i="75"/>
  <c r="AD28" i="75"/>
  <c r="AD6" i="75"/>
  <c r="AD16" i="75"/>
  <c r="AD5" i="75"/>
  <c r="AD10" i="75"/>
  <c r="AO19" i="75"/>
  <c r="AO18" i="75"/>
  <c r="AO17" i="75"/>
  <c r="AC20" i="75"/>
  <c r="AY19" i="75"/>
  <c r="L13" i="75"/>
  <c r="AC33" i="75"/>
  <c r="AH13" i="75"/>
  <c r="AC4" i="75"/>
  <c r="AH7" i="75"/>
  <c r="AC27" i="75"/>
  <c r="AQ27" i="75"/>
  <c r="AH6" i="75"/>
  <c r="AH16" i="75"/>
  <c r="AH32" i="75"/>
  <c r="AS12" i="75"/>
  <c r="AQ8" i="75"/>
  <c r="AP29" i="75"/>
  <c r="AU6" i="75"/>
  <c r="AP8" i="75"/>
  <c r="L24" i="75"/>
  <c r="AS30" i="75"/>
  <c r="AC21" i="75"/>
  <c r="AS19" i="75"/>
  <c r="AS15" i="75"/>
  <c r="L27" i="75"/>
  <c r="AY12" i="75"/>
  <c r="AH19" i="75"/>
  <c r="AS23" i="75"/>
  <c r="AS27" i="75"/>
  <c r="AP24" i="75"/>
  <c r="L30" i="75"/>
  <c r="L10" i="75"/>
  <c r="AO27" i="75"/>
  <c r="AQ5" i="75"/>
  <c r="AO10" i="75"/>
  <c r="AQ23" i="75"/>
  <c r="AV26" i="75"/>
  <c r="AV29" i="75"/>
  <c r="BB13" i="75"/>
  <c r="K27" i="89"/>
  <c r="K26" i="5"/>
  <c r="AV17" i="75"/>
  <c r="AR29" i="75"/>
  <c r="DY13" i="75"/>
  <c r="AO16" i="75"/>
  <c r="AY14" i="75"/>
  <c r="K12" i="5"/>
  <c r="J31" i="89"/>
  <c r="DY26" i="75"/>
  <c r="AO34" i="75"/>
  <c r="AV33" i="75"/>
  <c r="AQ11" i="75"/>
  <c r="AC23" i="75"/>
  <c r="DY5" i="75"/>
  <c r="J8" i="89"/>
  <c r="AP4" i="75"/>
  <c r="AC34" i="75"/>
  <c r="L19" i="75"/>
  <c r="K21" i="5"/>
  <c r="AO8" i="75"/>
  <c r="K11" i="5"/>
  <c r="AY8" i="75"/>
  <c r="AD17" i="75"/>
  <c r="AD7" i="75"/>
  <c r="AD14" i="75"/>
  <c r="AD20" i="75"/>
  <c r="AD21" i="75"/>
  <c r="AD23" i="75"/>
  <c r="AD12" i="75"/>
  <c r="AD19" i="75"/>
  <c r="AD15" i="75"/>
  <c r="AD24" i="75"/>
  <c r="AD30" i="75"/>
  <c r="AD18" i="75"/>
  <c r="AD33" i="75"/>
  <c r="AD11" i="75"/>
  <c r="AD22" i="75"/>
  <c r="AD34" i="75"/>
  <c r="T22" i="5"/>
  <c r="V17" i="89"/>
  <c r="DR6" i="75"/>
  <c r="P29" i="89"/>
  <c r="AS9" i="5"/>
  <c r="S6" i="5"/>
  <c r="J9" i="89"/>
  <c r="S21" i="5"/>
  <c r="AB14" i="5"/>
  <c r="AC20" i="5"/>
  <c r="AC4" i="5"/>
  <c r="P34" i="89"/>
  <c r="V4" i="89"/>
  <c r="V27" i="89"/>
  <c r="DR31" i="75"/>
  <c r="V20" i="89"/>
  <c r="D29" i="88"/>
  <c r="F29" i="88" s="1"/>
  <c r="J15" i="89"/>
  <c r="AS8" i="5"/>
  <c r="DR13" i="75"/>
  <c r="R35" i="89"/>
  <c r="U24" i="89"/>
  <c r="J19" i="89"/>
  <c r="AC17" i="5"/>
  <c r="T36" i="5"/>
  <c r="AM33" i="4"/>
  <c r="S4" i="5"/>
  <c r="O3" i="89"/>
  <c r="AB30" i="5"/>
  <c r="S18" i="5"/>
  <c r="V21" i="89"/>
  <c r="AC32" i="5"/>
  <c r="AM23" i="4"/>
  <c r="AM8" i="4"/>
  <c r="AM21" i="4"/>
  <c r="U12" i="89"/>
  <c r="AC27" i="5"/>
  <c r="O16" i="89"/>
  <c r="U27" i="89"/>
  <c r="Y19" i="89"/>
  <c r="Y26" i="89"/>
  <c r="O4" i="89"/>
  <c r="AB29" i="5"/>
  <c r="P34" i="5"/>
  <c r="AB16" i="5"/>
  <c r="AM29" i="4"/>
  <c r="AM24" i="4"/>
  <c r="AB17" i="5"/>
  <c r="AC33" i="5"/>
  <c r="Y34" i="89"/>
  <c r="U31" i="89"/>
  <c r="AB35" i="5"/>
  <c r="AG16" i="5"/>
  <c r="AM12" i="4"/>
  <c r="U32" i="89"/>
  <c r="O29" i="89"/>
  <c r="R16" i="89"/>
  <c r="T32" i="5"/>
  <c r="Y33" i="89"/>
  <c r="DR22" i="75"/>
  <c r="AB11" i="5"/>
  <c r="AC16" i="5"/>
  <c r="AB9" i="5"/>
  <c r="AM34" i="4"/>
  <c r="AM4" i="4"/>
  <c r="O24" i="89"/>
  <c r="AC7" i="5"/>
  <c r="AB5" i="5"/>
  <c r="R23" i="89"/>
  <c r="T15" i="5"/>
  <c r="T25" i="89"/>
  <c r="K23" i="5"/>
  <c r="AC9" i="5"/>
  <c r="AM35" i="4"/>
  <c r="V5" i="5"/>
  <c r="V12" i="89"/>
  <c r="AM32" i="4"/>
  <c r="AC29" i="5"/>
  <c r="X30" i="5"/>
  <c r="AC30" i="5"/>
  <c r="AG14" i="5"/>
  <c r="V13" i="5"/>
  <c r="J24" i="89"/>
  <c r="R25" i="89"/>
  <c r="AB36" i="5"/>
  <c r="AM25" i="4"/>
  <c r="D18" i="88"/>
  <c r="F18" i="88" s="1"/>
  <c r="AS19" i="5"/>
  <c r="M23" i="89"/>
  <c r="P29" i="5"/>
  <c r="M27" i="89"/>
  <c r="M34" i="89"/>
  <c r="P9" i="5"/>
  <c r="AM16" i="4"/>
  <c r="AM3" i="4"/>
  <c r="AM15" i="4"/>
  <c r="R20" i="89"/>
  <c r="R27" i="89"/>
  <c r="V4" i="5"/>
  <c r="V35" i="5"/>
  <c r="K4" i="5"/>
  <c r="K29" i="5"/>
  <c r="J30" i="89"/>
  <c r="S14" i="89"/>
  <c r="W15" i="5"/>
  <c r="R31" i="89"/>
  <c r="V11" i="5"/>
  <c r="L32" i="89"/>
  <c r="U21" i="89"/>
  <c r="AG28" i="5"/>
  <c r="K13" i="5"/>
  <c r="K35" i="5"/>
  <c r="AM31" i="4"/>
  <c r="J16" i="89"/>
  <c r="W29" i="5"/>
  <c r="AG4" i="5"/>
  <c r="V16" i="5"/>
  <c r="P19" i="5"/>
  <c r="AB4" i="5"/>
  <c r="R28" i="89"/>
  <c r="P14" i="5"/>
  <c r="AM18" i="4"/>
  <c r="AM30" i="4"/>
  <c r="AM28" i="4"/>
  <c r="U11" i="89"/>
  <c r="M25" i="89"/>
  <c r="V8" i="3"/>
  <c r="O8" i="89" s="1"/>
  <c r="AB21" i="5"/>
  <c r="S16" i="89"/>
  <c r="W17" i="5"/>
  <c r="O28" i="89"/>
  <c r="S29" i="5"/>
  <c r="W25" i="5"/>
  <c r="S24" i="89"/>
  <c r="T30" i="89"/>
  <c r="X31" i="5"/>
  <c r="X10" i="5"/>
  <c r="AC35" i="5"/>
  <c r="V20" i="5"/>
  <c r="K14" i="5"/>
  <c r="J10" i="89"/>
  <c r="K30" i="5"/>
  <c r="V14" i="89"/>
  <c r="AC19" i="5"/>
  <c r="AG21" i="5"/>
  <c r="AG8" i="5"/>
  <c r="O27" i="5"/>
  <c r="R18" i="89"/>
  <c r="Y4" i="89"/>
  <c r="DR15" i="75"/>
  <c r="S20" i="5"/>
  <c r="X34" i="5"/>
  <c r="Y35" i="89"/>
  <c r="AG26" i="5"/>
  <c r="M11" i="89"/>
  <c r="AM7" i="4"/>
  <c r="AM13" i="4"/>
  <c r="AM19" i="4"/>
  <c r="AC31" i="5"/>
  <c r="J26" i="89"/>
  <c r="J25" i="89"/>
  <c r="AB19" i="5"/>
  <c r="J20" i="89"/>
  <c r="T18" i="5"/>
  <c r="X32" i="5"/>
  <c r="T19" i="89"/>
  <c r="V11" i="89"/>
  <c r="K34" i="5"/>
  <c r="J7" i="89"/>
  <c r="AM27" i="4"/>
  <c r="AM17" i="4"/>
  <c r="K32" i="5"/>
  <c r="R6" i="89"/>
  <c r="P16" i="5"/>
  <c r="V24" i="89"/>
  <c r="Y21" i="89"/>
  <c r="AM10" i="4"/>
  <c r="AM11" i="4"/>
  <c r="AT21" i="3"/>
  <c r="S21" i="89" s="1"/>
  <c r="O13" i="89"/>
  <c r="W31" i="5"/>
  <c r="W11" i="5"/>
  <c r="O7" i="5"/>
  <c r="AT26" i="3"/>
  <c r="S26" i="89" s="1"/>
  <c r="V10" i="3"/>
  <c r="S11" i="5" s="1"/>
  <c r="Y30" i="89"/>
  <c r="X27" i="5"/>
  <c r="U22" i="89"/>
  <c r="X23" i="5"/>
  <c r="AB8" i="5"/>
  <c r="AB24" i="5"/>
  <c r="T12" i="89"/>
  <c r="T35" i="89"/>
  <c r="S8" i="5"/>
  <c r="O7" i="89"/>
  <c r="O23" i="89"/>
  <c r="Y22" i="89"/>
  <c r="AG30" i="5"/>
  <c r="AB20" i="5"/>
  <c r="V34" i="5"/>
  <c r="O8" i="5"/>
  <c r="AM6" i="4"/>
  <c r="V22" i="5"/>
  <c r="T25" i="5"/>
  <c r="AG33" i="5"/>
  <c r="M5" i="89"/>
  <c r="V14" i="3"/>
  <c r="V25" i="3"/>
  <c r="O18" i="89"/>
  <c r="W34" i="5"/>
  <c r="DR34" i="75"/>
  <c r="AM26" i="4"/>
  <c r="P13" i="89"/>
  <c r="M3" i="89"/>
  <c r="P18" i="5"/>
  <c r="P8" i="5"/>
  <c r="L19" i="89"/>
  <c r="T6" i="5"/>
  <c r="T8" i="5"/>
  <c r="P23" i="5"/>
  <c r="AM20" i="4"/>
  <c r="DR27" i="75"/>
  <c r="DZ27" i="75" s="1"/>
  <c r="DR19" i="75"/>
  <c r="DR10" i="75"/>
  <c r="P36" i="5"/>
  <c r="DR14" i="75"/>
  <c r="DR30" i="75"/>
  <c r="DZ30" i="75" s="1"/>
  <c r="AM5" i="4"/>
  <c r="AM22" i="4"/>
  <c r="T33" i="5"/>
  <c r="P11" i="5"/>
  <c r="X11" i="5"/>
  <c r="T10" i="89"/>
  <c r="S22" i="89"/>
  <c r="W23" i="5"/>
  <c r="X18" i="5"/>
  <c r="T17" i="89"/>
  <c r="T8" i="89"/>
  <c r="X9" i="5"/>
  <c r="AC11" i="5"/>
  <c r="V10" i="89"/>
  <c r="M21" i="89"/>
  <c r="P22" i="5"/>
  <c r="M6" i="89"/>
  <c r="P7" i="5"/>
  <c r="AC24" i="5"/>
  <c r="V23" i="89"/>
  <c r="V31" i="5"/>
  <c r="W21" i="5"/>
  <c r="V22" i="89"/>
  <c r="P27" i="5"/>
  <c r="S32" i="5"/>
  <c r="O31" i="89"/>
  <c r="AG7" i="5"/>
  <c r="R32" i="89"/>
  <c r="V33" i="5"/>
  <c r="X7" i="5"/>
  <c r="T6" i="89"/>
  <c r="P11" i="89"/>
  <c r="T12" i="5"/>
  <c r="DR32" i="75"/>
  <c r="DR24" i="75"/>
  <c r="DR8" i="75"/>
  <c r="K36" i="5"/>
  <c r="K24" i="5"/>
  <c r="Q19" i="3"/>
  <c r="R20" i="5" s="1"/>
  <c r="DR35" i="75"/>
  <c r="M31" i="89"/>
  <c r="W19" i="5"/>
  <c r="S5" i="89"/>
  <c r="X28" i="5"/>
  <c r="T24" i="89"/>
  <c r="AB6" i="5"/>
  <c r="Q7" i="3"/>
  <c r="R8" i="5" s="1"/>
  <c r="J18" i="89"/>
  <c r="K19" i="5"/>
  <c r="U9" i="89"/>
  <c r="AB10" i="5"/>
  <c r="T15" i="89"/>
  <c r="X16" i="5"/>
  <c r="DR29" i="75"/>
  <c r="R14" i="89"/>
  <c r="K30" i="89"/>
  <c r="R9" i="89"/>
  <c r="L28" i="5"/>
  <c r="DR17" i="75"/>
  <c r="L15" i="89"/>
  <c r="P30" i="5"/>
  <c r="S4" i="89"/>
  <c r="W30" i="5"/>
  <c r="X24" i="5"/>
  <c r="AB15" i="5"/>
  <c r="U25" i="89"/>
  <c r="X19" i="5"/>
  <c r="W16" i="5"/>
  <c r="J27" i="89"/>
  <c r="DR4" i="75"/>
  <c r="AB18" i="5"/>
  <c r="U17" i="89"/>
  <c r="Q6" i="3"/>
  <c r="R7" i="5" s="1"/>
  <c r="AM9" i="4"/>
  <c r="AM14" i="4"/>
  <c r="N10" i="89"/>
  <c r="Q11" i="5"/>
  <c r="V35" i="89"/>
  <c r="AC36" i="5"/>
  <c r="S23" i="5"/>
  <c r="O22" i="89"/>
  <c r="X33" i="5"/>
  <c r="T32" i="89"/>
  <c r="W14" i="5"/>
  <c r="S13" i="89"/>
  <c r="O18" i="5"/>
  <c r="Q17" i="3"/>
  <c r="R18" i="5" s="1"/>
  <c r="L17" i="89"/>
  <c r="O34" i="5"/>
  <c r="L33" i="89"/>
  <c r="Q33" i="3"/>
  <c r="R34" i="5" s="1"/>
  <c r="Q26" i="3"/>
  <c r="R27" i="5" s="1"/>
  <c r="AT9" i="3"/>
  <c r="AX9" i="3" s="1"/>
  <c r="R8" i="89"/>
  <c r="X15" i="5"/>
  <c r="Y31" i="89"/>
  <c r="O17" i="5"/>
  <c r="DR11" i="75"/>
  <c r="DR21" i="75"/>
  <c r="DR3" i="75"/>
  <c r="K9" i="5"/>
  <c r="K15" i="5"/>
  <c r="K18" i="5"/>
  <c r="K33" i="5"/>
  <c r="DR33" i="75"/>
  <c r="T5" i="5"/>
  <c r="P9" i="89"/>
  <c r="S31" i="89"/>
  <c r="X17" i="5"/>
  <c r="X29" i="5"/>
  <c r="X12" i="5"/>
  <c r="T34" i="89"/>
  <c r="AG17" i="5"/>
  <c r="Y17" i="89"/>
  <c r="Y11" i="89"/>
  <c r="J11" i="89"/>
  <c r="U33" i="89"/>
  <c r="AB34" i="5"/>
  <c r="T27" i="5"/>
  <c r="R22" i="89"/>
  <c r="DR20" i="75"/>
  <c r="S7" i="5"/>
  <c r="X8" i="5"/>
  <c r="AX31" i="3"/>
  <c r="Y32" i="5" s="1"/>
  <c r="R24" i="89"/>
  <c r="K5" i="5"/>
  <c r="J4" i="89"/>
  <c r="U6" i="89"/>
  <c r="AB7" i="5"/>
  <c r="V9" i="89"/>
  <c r="AC10" i="5"/>
  <c r="V30" i="3"/>
  <c r="M19" i="89"/>
  <c r="M12" i="89"/>
  <c r="M9" i="89"/>
  <c r="M24" i="89"/>
  <c r="M20" i="89"/>
  <c r="M30" i="89"/>
  <c r="Q35" i="89"/>
  <c r="U36" i="5"/>
  <c r="O15" i="5"/>
  <c r="Q14" i="3"/>
  <c r="R15" i="5" s="1"/>
  <c r="L34" i="89"/>
  <c r="O35" i="5"/>
  <c r="Q34" i="3"/>
  <c r="R35" i="5" s="1"/>
  <c r="O31" i="5"/>
  <c r="Q30" i="3"/>
  <c r="R31" i="5" s="1"/>
  <c r="L30" i="89"/>
  <c r="S10" i="5"/>
  <c r="O9" i="89"/>
  <c r="T3" i="89"/>
  <c r="DR23" i="75"/>
  <c r="DR5" i="75"/>
  <c r="N3" i="89"/>
  <c r="Q4" i="5"/>
  <c r="DR16" i="75"/>
  <c r="M14" i="89"/>
  <c r="P15" i="5"/>
  <c r="N34" i="89"/>
  <c r="Q35" i="5"/>
  <c r="M16" i="89"/>
  <c r="P17" i="5"/>
  <c r="N4" i="89"/>
  <c r="Q5" i="5"/>
  <c r="M32" i="89"/>
  <c r="P33" i="5"/>
  <c r="N35" i="89"/>
  <c r="Q36" i="5"/>
  <c r="DR12" i="75"/>
  <c r="T17" i="5"/>
  <c r="P16" i="89"/>
  <c r="T23" i="5"/>
  <c r="P19" i="89"/>
  <c r="T28" i="5"/>
  <c r="P10" i="89"/>
  <c r="T11" i="5"/>
  <c r="Q23" i="89"/>
  <c r="U24" i="5"/>
  <c r="U12" i="5"/>
  <c r="Q11" i="89"/>
  <c r="Q27" i="89"/>
  <c r="U28" i="5"/>
  <c r="Q15" i="89"/>
  <c r="U16" i="5"/>
  <c r="N15" i="89"/>
  <c r="Q16" i="5"/>
  <c r="J6" i="89"/>
  <c r="K7" i="5"/>
  <c r="J5" i="89"/>
  <c r="K6" i="5"/>
  <c r="N28" i="89"/>
  <c r="Q29" i="5"/>
  <c r="N14" i="89"/>
  <c r="Q15" i="5"/>
  <c r="N30" i="89"/>
  <c r="Q31" i="5"/>
  <c r="N17" i="89"/>
  <c r="Q18" i="5"/>
  <c r="N33" i="89"/>
  <c r="Q34" i="5"/>
  <c r="DR25" i="75"/>
  <c r="P18" i="89"/>
  <c r="T19" i="5"/>
  <c r="N11" i="89"/>
  <c r="Q12" i="5"/>
  <c r="T13" i="5"/>
  <c r="P12" i="89"/>
  <c r="N26" i="89"/>
  <c r="Q27" i="5"/>
  <c r="N29" i="89"/>
  <c r="Q30" i="5"/>
  <c r="R29" i="89"/>
  <c r="K22" i="5"/>
  <c r="U8" i="5"/>
  <c r="W9" i="5"/>
  <c r="L14" i="89"/>
  <c r="X6" i="5"/>
  <c r="AB31" i="5"/>
  <c r="Y12" i="89"/>
  <c r="Y10" i="89"/>
  <c r="AG24" i="5"/>
  <c r="N23" i="89"/>
  <c r="Q24" i="5"/>
  <c r="V8" i="5"/>
  <c r="R7" i="89"/>
  <c r="V14" i="5"/>
  <c r="R13" i="89"/>
  <c r="N19" i="89"/>
  <c r="Q20" i="5"/>
  <c r="N18" i="89"/>
  <c r="Q19" i="5"/>
  <c r="N5" i="89"/>
  <c r="Q6" i="5"/>
  <c r="N21" i="89"/>
  <c r="Q22" i="5"/>
  <c r="N12" i="89"/>
  <c r="Q13" i="5"/>
  <c r="Y14" i="89"/>
  <c r="AG15" i="5"/>
  <c r="N31" i="89"/>
  <c r="Q32" i="5"/>
  <c r="V6" i="5"/>
  <c r="R5" i="89"/>
  <c r="P20" i="89"/>
  <c r="T21" i="5"/>
  <c r="N6" i="89"/>
  <c r="Q7" i="5"/>
  <c r="N13" i="89"/>
  <c r="Q14" i="5"/>
  <c r="Q31" i="89"/>
  <c r="U32" i="5"/>
  <c r="V27" i="5"/>
  <c r="Q15" i="3"/>
  <c r="R16" i="5" s="1"/>
  <c r="S16" i="5"/>
  <c r="N7" i="89"/>
  <c r="Q8" i="5"/>
  <c r="N27" i="89"/>
  <c r="Q28" i="5"/>
  <c r="V12" i="5"/>
  <c r="R11" i="89"/>
  <c r="V18" i="5"/>
  <c r="R17" i="89"/>
  <c r="U26" i="89"/>
  <c r="AB27" i="5"/>
  <c r="T7" i="5"/>
  <c r="P6" i="89"/>
  <c r="T34" i="5"/>
  <c r="P33" i="89"/>
  <c r="L5" i="89"/>
  <c r="Q5" i="3"/>
  <c r="R6" i="5" s="1"/>
  <c r="N22" i="89"/>
  <c r="Q23" i="5"/>
  <c r="N9" i="89"/>
  <c r="Q10" i="5"/>
  <c r="N25" i="89"/>
  <c r="Q26" i="5"/>
  <c r="Q11" i="3"/>
  <c r="R12" i="5" s="1"/>
  <c r="O12" i="5"/>
  <c r="O13" i="5"/>
  <c r="L12" i="89"/>
  <c r="Q12" i="3"/>
  <c r="R13" i="5" s="1"/>
  <c r="AG6" i="5"/>
  <c r="Y5" i="89"/>
  <c r="Y8" i="89"/>
  <c r="AG9" i="5"/>
  <c r="Y28" i="89"/>
  <c r="AG29" i="5"/>
  <c r="Y9" i="89"/>
  <c r="AG10" i="5"/>
  <c r="Y24" i="89"/>
  <c r="AG25" i="5"/>
  <c r="Y18" i="89"/>
  <c r="AG19" i="5"/>
  <c r="V7" i="89"/>
  <c r="AC8" i="5"/>
  <c r="T13" i="89"/>
  <c r="X22" i="5"/>
  <c r="T21" i="89"/>
  <c r="X21" i="5"/>
  <c r="T20" i="89"/>
  <c r="T4" i="89"/>
  <c r="X5" i="5"/>
  <c r="O11" i="89"/>
  <c r="S12" i="5"/>
  <c r="S12" i="89"/>
  <c r="W13" i="5"/>
  <c r="W28" i="5"/>
  <c r="S27" i="89"/>
  <c r="AX27" i="3"/>
  <c r="AY27" i="3" s="1"/>
  <c r="Z28" i="5" s="1"/>
  <c r="W8" i="5"/>
  <c r="S7" i="89"/>
  <c r="AX7" i="3"/>
  <c r="AY7" i="3" s="1"/>
  <c r="Z8" i="5" s="1"/>
  <c r="S3" i="89"/>
  <c r="W4" i="5"/>
  <c r="O21" i="89"/>
  <c r="S22" i="5"/>
  <c r="W12" i="5"/>
  <c r="S11" i="89"/>
  <c r="AX11" i="3"/>
  <c r="S34" i="89"/>
  <c r="W35" i="5"/>
  <c r="S6" i="89"/>
  <c r="W7" i="5"/>
  <c r="W18" i="5"/>
  <c r="S17" i="89"/>
  <c r="O35" i="89"/>
  <c r="S36" i="5"/>
  <c r="S23" i="89"/>
  <c r="W24" i="5"/>
  <c r="S35" i="89"/>
  <c r="AX35" i="3"/>
  <c r="W36" i="5"/>
  <c r="O33" i="89"/>
  <c r="S34" i="5"/>
  <c r="S33" i="5"/>
  <c r="O32" i="89"/>
  <c r="S35" i="5"/>
  <c r="O34" i="89"/>
  <c r="S25" i="89"/>
  <c r="W26" i="5"/>
  <c r="S27" i="5"/>
  <c r="O26" i="89"/>
  <c r="S28" i="5"/>
  <c r="O27" i="89"/>
  <c r="O12" i="89"/>
  <c r="S13" i="5"/>
  <c r="S32" i="89"/>
  <c r="W33" i="5"/>
  <c r="M4" i="89"/>
  <c r="P5" i="5"/>
  <c r="P28" i="89"/>
  <c r="T29" i="5"/>
  <c r="P25" i="89"/>
  <c r="T26" i="5"/>
  <c r="P3" i="89"/>
  <c r="T4" i="5"/>
  <c r="P23" i="89"/>
  <c r="T24" i="5"/>
  <c r="AX23" i="3"/>
  <c r="P30" i="89"/>
  <c r="T31" i="5"/>
  <c r="P15" i="89"/>
  <c r="T16" i="5"/>
  <c r="AX15" i="3"/>
  <c r="L18" i="89"/>
  <c r="O19" i="5"/>
  <c r="Q18" i="3"/>
  <c r="R19" i="5" s="1"/>
  <c r="L8" i="89"/>
  <c r="O9" i="5"/>
  <c r="Q4" i="3"/>
  <c r="R5" i="5" s="1"/>
  <c r="L4" i="89"/>
  <c r="O5" i="5"/>
  <c r="L23" i="89"/>
  <c r="O24" i="5"/>
  <c r="Q23" i="3"/>
  <c r="R24" i="5" s="1"/>
  <c r="Q13" i="3"/>
  <c r="R14" i="5" s="1"/>
  <c r="L13" i="89"/>
  <c r="O14" i="5"/>
  <c r="L9" i="89"/>
  <c r="O10" i="5"/>
  <c r="Q9" i="3"/>
  <c r="R10" i="5" s="1"/>
  <c r="DR9" i="75"/>
  <c r="DR7" i="75"/>
  <c r="C31" i="88"/>
  <c r="B31" i="88"/>
  <c r="E31" i="88" s="1"/>
  <c r="AT6" i="75"/>
  <c r="Q18" i="89"/>
  <c r="U19" i="5"/>
  <c r="AX18" i="3"/>
  <c r="Q34" i="89"/>
  <c r="U35" i="5"/>
  <c r="AX34" i="3"/>
  <c r="Q9" i="89"/>
  <c r="U10" i="5"/>
  <c r="Q25" i="89"/>
  <c r="U26" i="5"/>
  <c r="AX25" i="3"/>
  <c r="Q13" i="89"/>
  <c r="U14" i="5"/>
  <c r="AX13" i="3"/>
  <c r="Q29" i="89"/>
  <c r="AX29" i="3"/>
  <c r="U30" i="5"/>
  <c r="U27" i="5"/>
  <c r="Q26" i="89"/>
  <c r="Q33" i="89"/>
  <c r="U34" i="5"/>
  <c r="AX33" i="3"/>
  <c r="Q16" i="89"/>
  <c r="U17" i="5"/>
  <c r="AX16" i="3"/>
  <c r="Q14" i="89"/>
  <c r="U15" i="5"/>
  <c r="AX14" i="3"/>
  <c r="U31" i="5"/>
  <c r="Q30" i="89"/>
  <c r="AX30" i="3"/>
  <c r="Q5" i="89"/>
  <c r="U6" i="5"/>
  <c r="AX5" i="3"/>
  <c r="Q21" i="89"/>
  <c r="U22" i="5"/>
  <c r="Q4" i="89"/>
  <c r="U5" i="5"/>
  <c r="AX4" i="3"/>
  <c r="Q20" i="89"/>
  <c r="U21" i="5"/>
  <c r="AX20" i="3"/>
  <c r="C4" i="88"/>
  <c r="AQ5" i="5"/>
  <c r="AR5" i="5" s="1"/>
  <c r="B4" i="88"/>
  <c r="E4" i="88" s="1"/>
  <c r="C12" i="88"/>
  <c r="AQ13" i="5"/>
  <c r="AR13" i="5" s="1"/>
  <c r="B12" i="88"/>
  <c r="E12" i="88" s="1"/>
  <c r="C20" i="88"/>
  <c r="AQ21" i="5"/>
  <c r="AR21" i="5" s="1"/>
  <c r="B20" i="88"/>
  <c r="E20" i="88" s="1"/>
  <c r="C28" i="88"/>
  <c r="B28" i="88"/>
  <c r="E28" i="88" s="1"/>
  <c r="AQ29" i="5"/>
  <c r="AR29" i="5" s="1"/>
  <c r="C11" i="88"/>
  <c r="B11" i="88"/>
  <c r="E11" i="88" s="1"/>
  <c r="AQ12" i="5"/>
  <c r="AR12" i="5" s="1"/>
  <c r="C21" i="88"/>
  <c r="AQ22" i="5"/>
  <c r="AR22" i="5" s="1"/>
  <c r="B21" i="88"/>
  <c r="E21" i="88" s="1"/>
  <c r="C33" i="88"/>
  <c r="AQ34" i="5"/>
  <c r="AR34" i="5" s="1"/>
  <c r="B33" i="88"/>
  <c r="E33" i="88" s="1"/>
  <c r="D4" i="88"/>
  <c r="F4" i="88" s="1"/>
  <c r="AS5" i="5"/>
  <c r="C23" i="88"/>
  <c r="B23" i="88"/>
  <c r="E23" i="88" s="1"/>
  <c r="AQ24" i="5"/>
  <c r="AR24" i="5" s="1"/>
  <c r="AS10" i="5"/>
  <c r="D9" i="88"/>
  <c r="F9" i="88" s="1"/>
  <c r="D10" i="88"/>
  <c r="F10" i="88" s="1"/>
  <c r="AS11" i="5"/>
  <c r="D15" i="88"/>
  <c r="F15" i="88" s="1"/>
  <c r="AS16" i="5"/>
  <c r="AS18" i="5"/>
  <c r="D17" i="88"/>
  <c r="F17" i="88" s="1"/>
  <c r="D19" i="88"/>
  <c r="F19" i="88" s="1"/>
  <c r="AS20" i="5"/>
  <c r="AS22" i="5"/>
  <c r="D21" i="88"/>
  <c r="F21" i="88" s="1"/>
  <c r="AS24" i="5"/>
  <c r="D23" i="88"/>
  <c r="F23" i="88" s="1"/>
  <c r="D28" i="88"/>
  <c r="F28" i="88" s="1"/>
  <c r="AS29" i="5"/>
  <c r="AS31" i="5"/>
  <c r="D30" i="88"/>
  <c r="F30" i="88" s="1"/>
  <c r="D32" i="88"/>
  <c r="F32" i="88" s="1"/>
  <c r="AS33" i="5"/>
  <c r="N24" i="89"/>
  <c r="Q25" i="5"/>
  <c r="L29" i="89"/>
  <c r="O30" i="5"/>
  <c r="Q29" i="3"/>
  <c r="R30" i="5" s="1"/>
  <c r="AC6" i="5"/>
  <c r="V5" i="89"/>
  <c r="Q35" i="3"/>
  <c r="R36" i="5" s="1"/>
  <c r="O36" i="5"/>
  <c r="L35" i="89"/>
  <c r="Q19" i="89"/>
  <c r="AX19" i="3"/>
  <c r="U20" i="5"/>
  <c r="O26" i="5"/>
  <c r="Q25" i="3"/>
  <c r="R26" i="5" s="1"/>
  <c r="L25" i="89"/>
  <c r="C6" i="88"/>
  <c r="B6" i="88"/>
  <c r="E6" i="88" s="1"/>
  <c r="AQ7" i="5"/>
  <c r="AR7" i="5" s="1"/>
  <c r="C14" i="88"/>
  <c r="AQ15" i="5"/>
  <c r="AR15" i="5" s="1"/>
  <c r="B14" i="88"/>
  <c r="E14" i="88" s="1"/>
  <c r="C22" i="88"/>
  <c r="AQ23" i="5"/>
  <c r="AR23" i="5" s="1"/>
  <c r="B22" i="88"/>
  <c r="E22" i="88" s="1"/>
  <c r="C30" i="88"/>
  <c r="AQ31" i="5"/>
  <c r="AR31" i="5" s="1"/>
  <c r="B30" i="88"/>
  <c r="E30" i="88" s="1"/>
  <c r="C13" i="88"/>
  <c r="B13" i="88"/>
  <c r="E13" i="88" s="1"/>
  <c r="AQ14" i="5"/>
  <c r="AR14" i="5" s="1"/>
  <c r="C25" i="88"/>
  <c r="AQ26" i="5"/>
  <c r="AR26" i="5" s="1"/>
  <c r="B25" i="88"/>
  <c r="E25" i="88" s="1"/>
  <c r="C35" i="88"/>
  <c r="AQ36" i="5"/>
  <c r="AR36" i="5" s="1"/>
  <c r="B35" i="88"/>
  <c r="E35" i="88" s="1"/>
  <c r="D6" i="88"/>
  <c r="F6" i="88" s="1"/>
  <c r="AS7" i="5"/>
  <c r="D11" i="88"/>
  <c r="F11" i="88" s="1"/>
  <c r="AS12" i="5"/>
  <c r="AS17" i="5"/>
  <c r="D16" i="88"/>
  <c r="F16" i="88" s="1"/>
  <c r="D24" i="88"/>
  <c r="F24" i="88" s="1"/>
  <c r="AS25" i="5"/>
  <c r="AS36" i="5"/>
  <c r="D35" i="88"/>
  <c r="F35" i="88" s="1"/>
  <c r="Q17" i="89"/>
  <c r="U18" i="5"/>
  <c r="AX17" i="3"/>
  <c r="N32" i="89"/>
  <c r="Q33" i="5"/>
  <c r="Q32" i="3"/>
  <c r="R33" i="5" s="1"/>
  <c r="N20" i="89"/>
  <c r="Q21" i="5"/>
  <c r="AC14" i="5"/>
  <c r="V13" i="89"/>
  <c r="Q28" i="89"/>
  <c r="U29" i="5"/>
  <c r="AX28" i="3"/>
  <c r="Q3" i="89"/>
  <c r="AX3" i="3"/>
  <c r="U4" i="5"/>
  <c r="S19" i="89"/>
  <c r="W20" i="5"/>
  <c r="Q28" i="3"/>
  <c r="R29" i="5" s="1"/>
  <c r="L28" i="89"/>
  <c r="O29" i="5"/>
  <c r="C8" i="88"/>
  <c r="AQ9" i="5"/>
  <c r="AR9" i="5" s="1"/>
  <c r="B8" i="88"/>
  <c r="E8" i="88" s="1"/>
  <c r="C16" i="88"/>
  <c r="AQ17" i="5"/>
  <c r="AR17" i="5" s="1"/>
  <c r="B16" i="88"/>
  <c r="E16" i="88" s="1"/>
  <c r="C24" i="88"/>
  <c r="AQ25" i="5"/>
  <c r="AR25" i="5" s="1"/>
  <c r="B24" i="88"/>
  <c r="E24" i="88" s="1"/>
  <c r="C32" i="88"/>
  <c r="AQ33" i="5"/>
  <c r="AR33" i="5" s="1"/>
  <c r="B32" i="88"/>
  <c r="E32" i="88" s="1"/>
  <c r="C5" i="88"/>
  <c r="AQ6" i="5"/>
  <c r="AR6" i="5" s="1"/>
  <c r="B5" i="88"/>
  <c r="E5" i="88" s="1"/>
  <c r="C17" i="88"/>
  <c r="B17" i="88"/>
  <c r="E17" i="88" s="1"/>
  <c r="AQ18" i="5"/>
  <c r="AR18" i="5" s="1"/>
  <c r="C27" i="88"/>
  <c r="AQ28" i="5"/>
  <c r="AR28" i="5" s="1"/>
  <c r="B27" i="88"/>
  <c r="E27" i="88" s="1"/>
  <c r="Q6" i="89"/>
  <c r="U7" i="5"/>
  <c r="AX6" i="3"/>
  <c r="Q22" i="89"/>
  <c r="U23" i="5"/>
  <c r="AX22" i="3"/>
  <c r="C7" i="88"/>
  <c r="B7" i="88"/>
  <c r="E7" i="88" s="1"/>
  <c r="AQ8" i="5"/>
  <c r="AR8" i="5" s="1"/>
  <c r="D14" i="88"/>
  <c r="F14" i="88" s="1"/>
  <c r="AS15" i="5"/>
  <c r="AS21" i="5"/>
  <c r="D20" i="88"/>
  <c r="F20" i="88" s="1"/>
  <c r="AS23" i="5"/>
  <c r="D22" i="88"/>
  <c r="F22" i="88" s="1"/>
  <c r="AS26" i="5"/>
  <c r="D25" i="88"/>
  <c r="F25" i="88" s="1"/>
  <c r="AS28" i="5"/>
  <c r="D27" i="88"/>
  <c r="F27" i="88" s="1"/>
  <c r="AS34" i="5"/>
  <c r="D33" i="88"/>
  <c r="F33" i="88" s="1"/>
  <c r="N8" i="89"/>
  <c r="Q8" i="3"/>
  <c r="R9" i="5" s="1"/>
  <c r="Q9" i="5"/>
  <c r="L21" i="89"/>
  <c r="O22" i="5"/>
  <c r="Q21" i="3"/>
  <c r="R22" i="5" s="1"/>
  <c r="AC26" i="5"/>
  <c r="V25" i="89"/>
  <c r="L22" i="89"/>
  <c r="Q22" i="3"/>
  <c r="R23" i="5" s="1"/>
  <c r="O23" i="5"/>
  <c r="Q8" i="89"/>
  <c r="U9" i="5"/>
  <c r="AX8" i="3"/>
  <c r="L10" i="89"/>
  <c r="O11" i="5"/>
  <c r="Q10" i="3"/>
  <c r="R11" i="5" s="1"/>
  <c r="P8" i="89"/>
  <c r="T9" i="5"/>
  <c r="L3" i="89"/>
  <c r="Q3" i="3"/>
  <c r="R4" i="5" s="1"/>
  <c r="O4" i="5"/>
  <c r="C3" i="88"/>
  <c r="B3" i="88"/>
  <c r="AQ4" i="5"/>
  <c r="AR4" i="5" s="1"/>
  <c r="C10" i="88"/>
  <c r="AQ11" i="5"/>
  <c r="AR11" i="5" s="1"/>
  <c r="B10" i="88"/>
  <c r="E10" i="88" s="1"/>
  <c r="C18" i="88"/>
  <c r="B18" i="88"/>
  <c r="E18" i="88" s="1"/>
  <c r="AQ19" i="5"/>
  <c r="AR19" i="5" s="1"/>
  <c r="C26" i="88"/>
  <c r="B26" i="88"/>
  <c r="E26" i="88" s="1"/>
  <c r="AQ27" i="5"/>
  <c r="AR27" i="5" s="1"/>
  <c r="C34" i="88"/>
  <c r="AQ35" i="5"/>
  <c r="AR35" i="5" s="1"/>
  <c r="B34" i="88"/>
  <c r="E34" i="88" s="1"/>
  <c r="C9" i="88"/>
  <c r="B9" i="88"/>
  <c r="E9" i="88" s="1"/>
  <c r="AQ10" i="5"/>
  <c r="AR10" i="5" s="1"/>
  <c r="C19" i="88"/>
  <c r="B19" i="88"/>
  <c r="E19" i="88" s="1"/>
  <c r="AQ20" i="5"/>
  <c r="AR20" i="5" s="1"/>
  <c r="C29" i="88"/>
  <c r="AQ30" i="5"/>
  <c r="AR30" i="5" s="1"/>
  <c r="B29" i="88"/>
  <c r="E29" i="88" s="1"/>
  <c r="D3" i="88"/>
  <c r="AS4" i="5"/>
  <c r="U11" i="5"/>
  <c r="Q10" i="89"/>
  <c r="AX10" i="3"/>
  <c r="C15" i="88"/>
  <c r="AQ16" i="5"/>
  <c r="AR16" i="5" s="1"/>
  <c r="B15" i="88"/>
  <c r="E15" i="88" s="1"/>
  <c r="D5" i="88"/>
  <c r="F5" i="88" s="1"/>
  <c r="AS6" i="5"/>
  <c r="D12" i="88"/>
  <c r="F12" i="88" s="1"/>
  <c r="AS13" i="5"/>
  <c r="AS14" i="5"/>
  <c r="D13" i="88"/>
  <c r="F13" i="88" s="1"/>
  <c r="AS27" i="5"/>
  <c r="D26" i="88"/>
  <c r="F26" i="88" s="1"/>
  <c r="AS32" i="5"/>
  <c r="D31" i="88"/>
  <c r="F31" i="88" s="1"/>
  <c r="AS35" i="5"/>
  <c r="D34" i="88"/>
  <c r="F34" i="88" s="1"/>
  <c r="N16" i="89"/>
  <c r="Q17" i="5"/>
  <c r="Q16" i="3"/>
  <c r="R17" i="5" s="1"/>
  <c r="Q24" i="3"/>
  <c r="R25" i="5" s="1"/>
  <c r="L24" i="89"/>
  <c r="O25" i="5"/>
  <c r="AC34" i="5"/>
  <c r="V33" i="89"/>
  <c r="Q24" i="89"/>
  <c r="U25" i="5"/>
  <c r="AX24" i="3"/>
  <c r="Q32" i="89"/>
  <c r="U33" i="5"/>
  <c r="AX32" i="3"/>
  <c r="L27" i="89"/>
  <c r="O28" i="5"/>
  <c r="Q27" i="3"/>
  <c r="R28" i="5" s="1"/>
  <c r="Q12" i="89"/>
  <c r="AX12" i="3"/>
  <c r="U13" i="5"/>
  <c r="L31" i="89"/>
  <c r="O32" i="5"/>
  <c r="Q31" i="3"/>
  <c r="R32" i="5" s="1"/>
  <c r="L20" i="89"/>
  <c r="O21" i="5"/>
  <c r="Q20" i="3"/>
  <c r="R21" i="5" s="1"/>
  <c r="AF12" i="89" l="1"/>
  <c r="AF26" i="89"/>
  <c r="L26" i="88" s="1"/>
  <c r="AF15" i="89"/>
  <c r="L15" i="88" s="1"/>
  <c r="AF4" i="89"/>
  <c r="L4" i="88" s="1"/>
  <c r="AF5" i="89"/>
  <c r="L5" i="88" s="1"/>
  <c r="AF13" i="89"/>
  <c r="L13" i="88" s="1"/>
  <c r="AF34" i="89"/>
  <c r="AF19" i="89"/>
  <c r="L19" i="88" s="1"/>
  <c r="AF3" i="89"/>
  <c r="AF21" i="89"/>
  <c r="L21" i="88" s="1"/>
  <c r="AF33" i="89"/>
  <c r="L8" i="5"/>
  <c r="K33" i="89"/>
  <c r="AF11" i="89"/>
  <c r="L11" i="88" s="1"/>
  <c r="AF29" i="89"/>
  <c r="L29" i="88" s="1"/>
  <c r="AF24" i="89"/>
  <c r="L24" i="88" s="1"/>
  <c r="AF6" i="89"/>
  <c r="L6" i="88" s="1"/>
  <c r="AF20" i="89"/>
  <c r="L20" i="88" s="1"/>
  <c r="AF23" i="89"/>
  <c r="AF16" i="89"/>
  <c r="AF35" i="89"/>
  <c r="AF18" i="89"/>
  <c r="L18" i="88" s="1"/>
  <c r="AF28" i="89"/>
  <c r="AF22" i="89"/>
  <c r="L22" i="88" s="1"/>
  <c r="AF17" i="89"/>
  <c r="L17" i="88" s="1"/>
  <c r="AF32" i="89"/>
  <c r="L32" i="88" s="1"/>
  <c r="AF7" i="89"/>
  <c r="AF8" i="89"/>
  <c r="L8" i="88" s="1"/>
  <c r="AF31" i="89"/>
  <c r="L31" i="88" s="1"/>
  <c r="AF27" i="89"/>
  <c r="L27" i="88" s="1"/>
  <c r="G7" i="88"/>
  <c r="AO8" i="5" s="1"/>
  <c r="G8" i="88"/>
  <c r="AO9" i="5" s="1"/>
  <c r="L5" i="5"/>
  <c r="AT10" i="75"/>
  <c r="DZ34" i="75"/>
  <c r="DZ11" i="75"/>
  <c r="DZ25" i="75"/>
  <c r="DZ12" i="75"/>
  <c r="DZ15" i="75"/>
  <c r="DZ16" i="75"/>
  <c r="DZ17" i="75"/>
  <c r="DZ9" i="75"/>
  <c r="DZ8" i="75"/>
  <c r="DZ7" i="75"/>
  <c r="DZ4" i="75"/>
  <c r="L18" i="5"/>
  <c r="DZ5" i="75"/>
  <c r="DZ18" i="75"/>
  <c r="DZ10" i="75"/>
  <c r="DZ24" i="75"/>
  <c r="DZ6" i="75"/>
  <c r="DZ31" i="75"/>
  <c r="DZ22" i="75"/>
  <c r="DZ19" i="75"/>
  <c r="DZ33" i="75"/>
  <c r="DZ26" i="75"/>
  <c r="DZ13" i="75"/>
  <c r="DZ32" i="75"/>
  <c r="DZ35" i="75"/>
  <c r="DZ28" i="75"/>
  <c r="DZ21" i="75"/>
  <c r="DZ20" i="75"/>
  <c r="DZ29" i="75"/>
  <c r="DZ23" i="75"/>
  <c r="DZ14" i="75"/>
  <c r="DZ3" i="75"/>
  <c r="K17" i="89"/>
  <c r="BB7" i="75"/>
  <c r="BD7" i="75" s="1"/>
  <c r="L4" i="5"/>
  <c r="BB12" i="75"/>
  <c r="K3" i="89"/>
  <c r="AJ8" i="75"/>
  <c r="BB10" i="75"/>
  <c r="BD10" i="75" s="1"/>
  <c r="AW35" i="75"/>
  <c r="AT4" i="75"/>
  <c r="AJ28" i="75"/>
  <c r="BB6" i="75"/>
  <c r="AJ4" i="75"/>
  <c r="AJ30" i="75"/>
  <c r="AT31" i="75"/>
  <c r="AT28" i="75"/>
  <c r="AJ17" i="75"/>
  <c r="BB22" i="75"/>
  <c r="BD22" i="75" s="1"/>
  <c r="BB3" i="75"/>
  <c r="L20" i="5"/>
  <c r="K19" i="89"/>
  <c r="K22" i="89"/>
  <c r="L23" i="5"/>
  <c r="K14" i="89"/>
  <c r="L15" i="5"/>
  <c r="AE5" i="5"/>
  <c r="AE32" i="5"/>
  <c r="AE16" i="5"/>
  <c r="AE11" i="5"/>
  <c r="P22" i="4"/>
  <c r="X23" i="89"/>
  <c r="AE19" i="5"/>
  <c r="X26" i="89"/>
  <c r="AE26" i="5"/>
  <c r="AE15" i="5"/>
  <c r="AE17" i="5"/>
  <c r="AE18" i="5"/>
  <c r="P12" i="4"/>
  <c r="X6" i="89"/>
  <c r="P19" i="4"/>
  <c r="AF20" i="5" s="1"/>
  <c r="P3" i="4"/>
  <c r="P21" i="4"/>
  <c r="P27" i="4"/>
  <c r="P30" i="4"/>
  <c r="AE30" i="5"/>
  <c r="BE21" i="75"/>
  <c r="K16" i="89"/>
  <c r="BB18" i="75"/>
  <c r="K23" i="89"/>
  <c r="AW16" i="75"/>
  <c r="L30" i="5"/>
  <c r="AW12" i="75"/>
  <c r="AW13" i="75"/>
  <c r="BB15" i="75"/>
  <c r="BD15" i="75" s="1"/>
  <c r="L24" i="5"/>
  <c r="K29" i="89"/>
  <c r="AW32" i="75"/>
  <c r="BE32" i="75"/>
  <c r="AW25" i="75"/>
  <c r="AH25" i="5"/>
  <c r="P7" i="4"/>
  <c r="X35" i="89"/>
  <c r="AW19" i="75"/>
  <c r="P35" i="4"/>
  <c r="L17" i="5"/>
  <c r="AE12" i="5"/>
  <c r="P26" i="4"/>
  <c r="AT18" i="75"/>
  <c r="AT11" i="75"/>
  <c r="BB9" i="75"/>
  <c r="BB35" i="75"/>
  <c r="K12" i="89"/>
  <c r="AW30" i="75"/>
  <c r="X19" i="89"/>
  <c r="AE29" i="5"/>
  <c r="AJ25" i="75"/>
  <c r="BE3" i="75"/>
  <c r="BE23" i="75"/>
  <c r="BE31" i="75"/>
  <c r="BB24" i="75"/>
  <c r="AJ24" i="75"/>
  <c r="AJ22" i="75"/>
  <c r="AW24" i="75"/>
  <c r="BE24" i="75"/>
  <c r="AT16" i="75"/>
  <c r="K8" i="89"/>
  <c r="P29" i="4"/>
  <c r="X3" i="89"/>
  <c r="AE31" i="5"/>
  <c r="AW15" i="75"/>
  <c r="BE12" i="75"/>
  <c r="AH16" i="5"/>
  <c r="P25" i="4"/>
  <c r="Z3" i="89"/>
  <c r="AH33" i="5"/>
  <c r="P9" i="4"/>
  <c r="AE8" i="5"/>
  <c r="X8" i="89"/>
  <c r="X20" i="89"/>
  <c r="Z15" i="89"/>
  <c r="P24" i="4"/>
  <c r="P4" i="4"/>
  <c r="AE21" i="5"/>
  <c r="P28" i="4"/>
  <c r="BB27" i="75"/>
  <c r="AW10" i="75"/>
  <c r="BE5" i="75"/>
  <c r="BE29" i="75"/>
  <c r="K31" i="89"/>
  <c r="P10" i="4"/>
  <c r="Z35" i="89"/>
  <c r="AW3" i="75"/>
  <c r="X24" i="89"/>
  <c r="AE22" i="5"/>
  <c r="X27" i="89"/>
  <c r="AW17" i="75"/>
  <c r="AW9" i="75"/>
  <c r="AJ29" i="75"/>
  <c r="L32" i="5"/>
  <c r="Z12" i="89"/>
  <c r="L7" i="5"/>
  <c r="P18" i="4"/>
  <c r="P31" i="4"/>
  <c r="P15" i="4"/>
  <c r="AT8" i="75"/>
  <c r="K6" i="89"/>
  <c r="AJ14" i="75"/>
  <c r="AE25" i="5"/>
  <c r="AT25" i="75"/>
  <c r="AH12" i="5"/>
  <c r="AW11" i="75"/>
  <c r="L21" i="5"/>
  <c r="AT35" i="75"/>
  <c r="BE20" i="75"/>
  <c r="AV14" i="4"/>
  <c r="AW14" i="4" s="1"/>
  <c r="AJ23" i="75"/>
  <c r="AJ3" i="75"/>
  <c r="K20" i="89"/>
  <c r="AT24" i="75"/>
  <c r="BE14" i="75"/>
  <c r="Z34" i="89"/>
  <c r="AT14" i="75"/>
  <c r="AH29" i="5"/>
  <c r="X13" i="89"/>
  <c r="BE11" i="75"/>
  <c r="BE30" i="75"/>
  <c r="J19" i="5"/>
  <c r="AH30" i="5"/>
  <c r="P6" i="4"/>
  <c r="K15" i="89"/>
  <c r="AW14" i="75"/>
  <c r="K34" i="89"/>
  <c r="AW34" i="75"/>
  <c r="AH4" i="5"/>
  <c r="X7" i="89"/>
  <c r="P8" i="4"/>
  <c r="BE25" i="75"/>
  <c r="P20" i="4"/>
  <c r="X28" i="89"/>
  <c r="P11" i="4"/>
  <c r="AJ27" i="75"/>
  <c r="BA21" i="75"/>
  <c r="I18" i="89"/>
  <c r="AH34" i="5"/>
  <c r="Z32" i="89"/>
  <c r="Z29" i="89"/>
  <c r="Z28" i="89"/>
  <c r="AT13" i="75"/>
  <c r="AE10" i="5"/>
  <c r="X11" i="89"/>
  <c r="Z30" i="89"/>
  <c r="AE36" i="5"/>
  <c r="AE9" i="5"/>
  <c r="BE4" i="75"/>
  <c r="AH32" i="5"/>
  <c r="AH14" i="5"/>
  <c r="AT20" i="75"/>
  <c r="AT26" i="75"/>
  <c r="P16" i="4"/>
  <c r="BE28" i="75"/>
  <c r="K9" i="89"/>
  <c r="L9" i="5"/>
  <c r="P13" i="4"/>
  <c r="AT5" i="75"/>
  <c r="AW31" i="75"/>
  <c r="BE27" i="75"/>
  <c r="BE6" i="75"/>
  <c r="AJ35" i="75"/>
  <c r="W36" i="89"/>
  <c r="AE14" i="5"/>
  <c r="AW21" i="75"/>
  <c r="J27" i="5"/>
  <c r="AW18" i="75"/>
  <c r="AT21" i="75"/>
  <c r="L10" i="5"/>
  <c r="X33" i="89"/>
  <c r="X32" i="89"/>
  <c r="K35" i="89"/>
  <c r="AV13" i="4"/>
  <c r="AW13" i="4" s="1"/>
  <c r="AV4" i="4"/>
  <c r="AW4" i="4" s="1"/>
  <c r="AV9" i="4"/>
  <c r="AW9" i="4" s="1"/>
  <c r="AV35" i="4"/>
  <c r="AW35" i="4" s="1"/>
  <c r="BB16" i="75"/>
  <c r="X14" i="89"/>
  <c r="AE6" i="5"/>
  <c r="AE27" i="5"/>
  <c r="X17" i="89"/>
  <c r="X34" i="89"/>
  <c r="AE20" i="5"/>
  <c r="P33" i="4"/>
  <c r="L13" i="5"/>
  <c r="AH35" i="5"/>
  <c r="Z33" i="89"/>
  <c r="Z24" i="89"/>
  <c r="P5" i="4"/>
  <c r="X9" i="89"/>
  <c r="AV10" i="4"/>
  <c r="AW10" i="4" s="1"/>
  <c r="AV12" i="4"/>
  <c r="AW12" i="4" s="1"/>
  <c r="BA11" i="75"/>
  <c r="P34" i="4"/>
  <c r="P14" i="4"/>
  <c r="P32" i="4"/>
  <c r="L33" i="5"/>
  <c r="AE34" i="5"/>
  <c r="L26" i="5"/>
  <c r="X5" i="89"/>
  <c r="BA34" i="75"/>
  <c r="AW28" i="75"/>
  <c r="L29" i="5"/>
  <c r="BB5" i="75"/>
  <c r="X16" i="89"/>
  <c r="AE7" i="5"/>
  <c r="AE23" i="5"/>
  <c r="AE24" i="5"/>
  <c r="P23" i="4"/>
  <c r="AE33" i="5"/>
  <c r="AH10" i="5"/>
  <c r="Z4" i="89"/>
  <c r="AT32" i="75"/>
  <c r="L16" i="5"/>
  <c r="K28" i="89"/>
  <c r="X22" i="89"/>
  <c r="AV16" i="4"/>
  <c r="AW16" i="4" s="1"/>
  <c r="AV6" i="4"/>
  <c r="AW6" i="4" s="1"/>
  <c r="P17" i="4"/>
  <c r="K21" i="89"/>
  <c r="AV7" i="4"/>
  <c r="AW7" i="4" s="1"/>
  <c r="AE35" i="5"/>
  <c r="AT17" i="75"/>
  <c r="L22" i="5"/>
  <c r="K25" i="89"/>
  <c r="AE4" i="5"/>
  <c r="X4" i="89"/>
  <c r="X21" i="89"/>
  <c r="X31" i="89"/>
  <c r="X15" i="89"/>
  <c r="X10" i="89"/>
  <c r="AE28" i="5"/>
  <c r="X25" i="89"/>
  <c r="AE13" i="5"/>
  <c r="X30" i="89"/>
  <c r="X18" i="89"/>
  <c r="X29" i="89"/>
  <c r="AV8" i="4"/>
  <c r="AW8" i="4" s="1"/>
  <c r="AV3" i="4"/>
  <c r="AW3" i="4" s="1"/>
  <c r="AV26" i="4"/>
  <c r="AW26" i="4" s="1"/>
  <c r="AV18" i="4"/>
  <c r="AW18" i="4" s="1"/>
  <c r="AV33" i="4"/>
  <c r="AW33" i="4" s="1"/>
  <c r="AV29" i="4"/>
  <c r="AW29" i="4" s="1"/>
  <c r="AV32" i="4"/>
  <c r="AW32" i="4" s="1"/>
  <c r="AV31" i="4"/>
  <c r="AW31" i="4" s="1"/>
  <c r="AV23" i="4"/>
  <c r="AW23" i="4" s="1"/>
  <c r="AJ11" i="5"/>
  <c r="AV17" i="4"/>
  <c r="AW17" i="4" s="1"/>
  <c r="AV20" i="4"/>
  <c r="AW20" i="4" s="1"/>
  <c r="AV28" i="4"/>
  <c r="AW28" i="4" s="1"/>
  <c r="AV11" i="4"/>
  <c r="AW11" i="4" s="1"/>
  <c r="AV15" i="4"/>
  <c r="AW15" i="4" s="1"/>
  <c r="AV22" i="4"/>
  <c r="AW22" i="4" s="1"/>
  <c r="AV27" i="4"/>
  <c r="AW27" i="4" s="1"/>
  <c r="AV25" i="4"/>
  <c r="AW25" i="4" s="1"/>
  <c r="AV24" i="4"/>
  <c r="AW24" i="4" s="1"/>
  <c r="AV19" i="4"/>
  <c r="AW19" i="4" s="1"/>
  <c r="AV34" i="4"/>
  <c r="AW34" i="4" s="1"/>
  <c r="AV30" i="4"/>
  <c r="AW30" i="4" s="1"/>
  <c r="AV5" i="4"/>
  <c r="AW5" i="4" s="1"/>
  <c r="AV21" i="4"/>
  <c r="AW21" i="4" s="1"/>
  <c r="BE34" i="75"/>
  <c r="L12" i="5"/>
  <c r="AT7" i="75"/>
  <c r="AH18" i="5"/>
  <c r="AH19" i="5"/>
  <c r="Z13" i="89"/>
  <c r="BE17" i="75"/>
  <c r="L27" i="5"/>
  <c r="L11" i="5"/>
  <c r="BE13" i="75"/>
  <c r="AJ15" i="75"/>
  <c r="L36" i="5"/>
  <c r="Z17" i="89"/>
  <c r="Z18" i="89"/>
  <c r="AH28" i="5"/>
  <c r="K5" i="89"/>
  <c r="BE8" i="75"/>
  <c r="K13" i="89"/>
  <c r="BE19" i="75"/>
  <c r="K24" i="89"/>
  <c r="AW5" i="75"/>
  <c r="AH13" i="5"/>
  <c r="AH36" i="5"/>
  <c r="Z27" i="89"/>
  <c r="AW7" i="75"/>
  <c r="AT27" i="75"/>
  <c r="BE10" i="75"/>
  <c r="AJ20" i="75"/>
  <c r="Z8" i="89"/>
  <c r="Z23" i="89"/>
  <c r="AH27" i="5"/>
  <c r="AH22" i="5"/>
  <c r="Z16" i="89"/>
  <c r="AH20" i="5"/>
  <c r="I28" i="89"/>
  <c r="AW8" i="75"/>
  <c r="AT3" i="75"/>
  <c r="AJ26" i="75"/>
  <c r="AJ5" i="75"/>
  <c r="AT19" i="75"/>
  <c r="AT12" i="75"/>
  <c r="BA10" i="75"/>
  <c r="BA30" i="75"/>
  <c r="BA28" i="75"/>
  <c r="AT33" i="75"/>
  <c r="AT22" i="75"/>
  <c r="BB32" i="75"/>
  <c r="K18" i="89"/>
  <c r="Z9" i="89"/>
  <c r="Z21" i="89"/>
  <c r="Z25" i="89"/>
  <c r="Z20" i="89"/>
  <c r="Z11" i="89"/>
  <c r="AH11" i="5"/>
  <c r="AH9" i="5"/>
  <c r="Z26" i="89"/>
  <c r="AH15" i="5"/>
  <c r="AH31" i="5"/>
  <c r="AH24" i="5"/>
  <c r="Z10" i="89"/>
  <c r="AH26" i="5"/>
  <c r="AH5" i="5"/>
  <c r="AH23" i="5"/>
  <c r="Z5" i="89"/>
  <c r="Z7" i="89"/>
  <c r="Z22" i="89"/>
  <c r="AH6" i="5"/>
  <c r="AH8" i="5"/>
  <c r="AH21" i="5"/>
  <c r="AH7" i="5"/>
  <c r="AH17" i="5"/>
  <c r="Z19" i="89"/>
  <c r="Z14" i="89"/>
  <c r="Z6" i="89"/>
  <c r="Z31" i="89"/>
  <c r="AA26" i="89"/>
  <c r="AA18" i="89"/>
  <c r="AA3" i="89"/>
  <c r="AI5" i="5"/>
  <c r="AI24" i="5"/>
  <c r="AA33" i="89"/>
  <c r="AI23" i="5"/>
  <c r="AI7" i="5"/>
  <c r="AI12" i="5"/>
  <c r="AA27" i="89"/>
  <c r="AA19" i="89"/>
  <c r="AI17" i="5"/>
  <c r="AI35" i="5"/>
  <c r="AA12" i="89"/>
  <c r="AA29" i="89"/>
  <c r="AI22" i="5"/>
  <c r="AA14" i="89"/>
  <c r="AA17" i="89"/>
  <c r="AA9" i="89"/>
  <c r="AI6" i="5"/>
  <c r="AA20" i="89"/>
  <c r="AA13" i="89"/>
  <c r="AI29" i="5"/>
  <c r="AA35" i="89"/>
  <c r="AI11" i="5"/>
  <c r="AA7" i="89"/>
  <c r="AI31" i="5"/>
  <c r="AA31" i="89"/>
  <c r="AI16" i="5"/>
  <c r="AI26" i="5"/>
  <c r="AI33" i="5"/>
  <c r="AI25" i="5"/>
  <c r="AI9" i="5"/>
  <c r="K10" i="89"/>
  <c r="AZ35" i="75"/>
  <c r="AT23" i="75"/>
  <c r="AT15" i="75"/>
  <c r="AT30" i="75"/>
  <c r="BE18" i="75"/>
  <c r="AX3" i="75"/>
  <c r="AT9" i="75"/>
  <c r="AW29" i="75"/>
  <c r="AW4" i="75"/>
  <c r="AW6" i="75"/>
  <c r="AW26" i="75"/>
  <c r="BE16" i="75"/>
  <c r="J4" i="5"/>
  <c r="BE22" i="75"/>
  <c r="AT34" i="75"/>
  <c r="AX35" i="75"/>
  <c r="AW22" i="75"/>
  <c r="I23" i="89"/>
  <c r="J33" i="5"/>
  <c r="J31" i="5"/>
  <c r="J20" i="5"/>
  <c r="BB17" i="75"/>
  <c r="BB26" i="75"/>
  <c r="AJ7" i="75"/>
  <c r="AX10" i="75"/>
  <c r="AX16" i="75"/>
  <c r="AX28" i="75"/>
  <c r="L19" i="5"/>
  <c r="J29" i="5"/>
  <c r="BD21" i="75"/>
  <c r="AX25" i="75"/>
  <c r="AX32" i="75"/>
  <c r="AX26" i="75"/>
  <c r="AX8" i="75"/>
  <c r="AX27" i="75"/>
  <c r="BD11" i="75"/>
  <c r="BD19" i="75"/>
  <c r="BD14" i="75"/>
  <c r="I4" i="89"/>
  <c r="J14" i="5"/>
  <c r="J7" i="5"/>
  <c r="AX22" i="75"/>
  <c r="AX30" i="75"/>
  <c r="AX12" i="75"/>
  <c r="AX17" i="75"/>
  <c r="K26" i="89"/>
  <c r="BB34" i="75"/>
  <c r="BA31" i="75"/>
  <c r="I20" i="89"/>
  <c r="AW27" i="75"/>
  <c r="J30" i="5"/>
  <c r="I8" i="89"/>
  <c r="J15" i="5"/>
  <c r="AW20" i="75"/>
  <c r="AW23" i="75"/>
  <c r="J32" i="5"/>
  <c r="AX34" i="75"/>
  <c r="AX11" i="75"/>
  <c r="AX18" i="75"/>
  <c r="AX24" i="75"/>
  <c r="AX19" i="75"/>
  <c r="AX23" i="75"/>
  <c r="AX20" i="75"/>
  <c r="AX7" i="75"/>
  <c r="BB33" i="75"/>
  <c r="BD30" i="75"/>
  <c r="AJ32" i="75"/>
  <c r="L35" i="5"/>
  <c r="L25" i="5"/>
  <c r="AZ16" i="75"/>
  <c r="I24" i="89"/>
  <c r="I10" i="89"/>
  <c r="AX33" i="75"/>
  <c r="AX15" i="75"/>
  <c r="AX21" i="75"/>
  <c r="AX14" i="75"/>
  <c r="BB29" i="75"/>
  <c r="AJ6" i="75"/>
  <c r="AJ9" i="75"/>
  <c r="BB23" i="75"/>
  <c r="AJ12" i="75"/>
  <c r="AJ33" i="75"/>
  <c r="J34" i="5"/>
  <c r="BE26" i="75"/>
  <c r="AW33" i="75"/>
  <c r="I27" i="89"/>
  <c r="I34" i="89"/>
  <c r="AT29" i="75"/>
  <c r="L6" i="5"/>
  <c r="L14" i="5"/>
  <c r="BD13" i="75"/>
  <c r="AJ19" i="75"/>
  <c r="AJ16" i="75"/>
  <c r="AJ13" i="75"/>
  <c r="AX5" i="75"/>
  <c r="AX6" i="75"/>
  <c r="AX13" i="75"/>
  <c r="I26" i="89"/>
  <c r="BD20" i="75"/>
  <c r="K32" i="89"/>
  <c r="K11" i="89"/>
  <c r="BB31" i="75"/>
  <c r="BD28" i="75"/>
  <c r="AJ18" i="75"/>
  <c r="AX9" i="75"/>
  <c r="AX4" i="75"/>
  <c r="AX31" i="75"/>
  <c r="AX29" i="75"/>
  <c r="BD25" i="75"/>
  <c r="BD8" i="75"/>
  <c r="I6" i="89"/>
  <c r="AI34" i="5"/>
  <c r="I13" i="89"/>
  <c r="AX21" i="3"/>
  <c r="Y22" i="5" s="1"/>
  <c r="I31" i="89"/>
  <c r="I15" i="89"/>
  <c r="J16" i="5"/>
  <c r="AA32" i="89"/>
  <c r="W22" i="5"/>
  <c r="J9" i="5"/>
  <c r="G29" i="88"/>
  <c r="AO30" i="5" s="1"/>
  <c r="AI13" i="5"/>
  <c r="AA23" i="89"/>
  <c r="AI30" i="5"/>
  <c r="AA21" i="89"/>
  <c r="G15" i="88"/>
  <c r="AO16" i="5" s="1"/>
  <c r="G19" i="88"/>
  <c r="AO20" i="5" s="1"/>
  <c r="AA24" i="89"/>
  <c r="AA16" i="89"/>
  <c r="G18" i="88"/>
  <c r="AO19" i="5" s="1"/>
  <c r="I22" i="89"/>
  <c r="J23" i="5"/>
  <c r="AA15" i="89"/>
  <c r="AA4" i="89"/>
  <c r="AA8" i="89"/>
  <c r="S9" i="5"/>
  <c r="AI8" i="5"/>
  <c r="G17" i="88"/>
  <c r="AO18" i="5" s="1"/>
  <c r="G21" i="88"/>
  <c r="AO22" i="5" s="1"/>
  <c r="AA10" i="89"/>
  <c r="AA34" i="89"/>
  <c r="G32" i="88"/>
  <c r="AO33" i="5" s="1"/>
  <c r="G6" i="88"/>
  <c r="AO7" i="5" s="1"/>
  <c r="J24" i="5"/>
  <c r="G10" i="88"/>
  <c r="AO11" i="5" s="1"/>
  <c r="G16" i="88"/>
  <c r="AO17" i="5" s="1"/>
  <c r="AA25" i="89"/>
  <c r="J21" i="5"/>
  <c r="AI36" i="5"/>
  <c r="J6" i="5"/>
  <c r="G9" i="88"/>
  <c r="AO10" i="5" s="1"/>
  <c r="J28" i="5"/>
  <c r="AI32" i="5"/>
  <c r="AA30" i="89"/>
  <c r="AI19" i="5"/>
  <c r="AI28" i="5"/>
  <c r="AI4" i="5"/>
  <c r="AI20" i="5"/>
  <c r="AA11" i="89"/>
  <c r="AI27" i="5"/>
  <c r="AA28" i="89"/>
  <c r="AA22" i="89"/>
  <c r="AA6" i="89"/>
  <c r="J11" i="5"/>
  <c r="AI14" i="5"/>
  <c r="AI18" i="5"/>
  <c r="O10" i="89"/>
  <c r="AF10" i="89" s="1"/>
  <c r="W27" i="5"/>
  <c r="J35" i="5"/>
  <c r="AX26" i="3"/>
  <c r="AY26" i="3" s="1"/>
  <c r="Z27" i="5" s="1"/>
  <c r="L7" i="88"/>
  <c r="J36" i="89"/>
  <c r="O14" i="89"/>
  <c r="AF14" i="89" s="1"/>
  <c r="S15" i="5"/>
  <c r="AA5" i="89"/>
  <c r="O25" i="89"/>
  <c r="S26" i="5"/>
  <c r="I11" i="89"/>
  <c r="J25" i="5"/>
  <c r="I30" i="89"/>
  <c r="I19" i="89"/>
  <c r="AI21" i="5"/>
  <c r="AI10" i="5"/>
  <c r="I29" i="89"/>
  <c r="J12" i="5"/>
  <c r="J5" i="5"/>
  <c r="AI15" i="5"/>
  <c r="I14" i="89"/>
  <c r="AA8" i="5"/>
  <c r="J18" i="5"/>
  <c r="J36" i="5"/>
  <c r="I35" i="89"/>
  <c r="I32" i="89"/>
  <c r="L35" i="88"/>
  <c r="U36" i="89"/>
  <c r="I17" i="89"/>
  <c r="O30" i="89"/>
  <c r="S31" i="5"/>
  <c r="I5" i="89"/>
  <c r="I3" i="89"/>
  <c r="J22" i="5"/>
  <c r="AY31" i="3"/>
  <c r="Z32" i="5" s="1"/>
  <c r="L16" i="88"/>
  <c r="Y28" i="5"/>
  <c r="I21" i="89"/>
  <c r="I33" i="89"/>
  <c r="S9" i="89"/>
  <c r="W10" i="5"/>
  <c r="M36" i="89"/>
  <c r="R36" i="89"/>
  <c r="J17" i="5"/>
  <c r="I16" i="89"/>
  <c r="J13" i="5"/>
  <c r="I12" i="89"/>
  <c r="Y8" i="5"/>
  <c r="J26" i="5"/>
  <c r="I25" i="89"/>
  <c r="Y36" i="89"/>
  <c r="J8" i="5"/>
  <c r="L12" i="88"/>
  <c r="I7" i="89"/>
  <c r="L33" i="88"/>
  <c r="L34" i="88"/>
  <c r="G31" i="88"/>
  <c r="AO32" i="5" s="1"/>
  <c r="T36" i="89"/>
  <c r="AY35" i="3"/>
  <c r="Z36" i="5" s="1"/>
  <c r="Y36" i="5"/>
  <c r="AY11" i="3"/>
  <c r="Z12" i="5" s="1"/>
  <c r="Y12" i="5"/>
  <c r="L23" i="88"/>
  <c r="P36" i="89"/>
  <c r="Y16" i="5"/>
  <c r="AY15" i="3"/>
  <c r="Z16" i="5" s="1"/>
  <c r="Y24" i="5"/>
  <c r="AY23" i="3"/>
  <c r="Z24" i="5" s="1"/>
  <c r="AA28" i="5"/>
  <c r="I9" i="89"/>
  <c r="J10" i="5"/>
  <c r="Y9" i="5"/>
  <c r="AY8" i="3"/>
  <c r="Z9" i="5" s="1"/>
  <c r="AY6" i="3"/>
  <c r="Z7" i="5" s="1"/>
  <c r="Y7" i="5"/>
  <c r="G25" i="88"/>
  <c r="AO26" i="5" s="1"/>
  <c r="G13" i="88"/>
  <c r="AO14" i="5" s="1"/>
  <c r="G14" i="88"/>
  <c r="AO15" i="5" s="1"/>
  <c r="AY19" i="3"/>
  <c r="Z20" i="5" s="1"/>
  <c r="Y20" i="5"/>
  <c r="G11" i="88"/>
  <c r="AO12" i="5" s="1"/>
  <c r="G12" i="88"/>
  <c r="AO13" i="5" s="1"/>
  <c r="Y21" i="5"/>
  <c r="AY20" i="3"/>
  <c r="Z21" i="5" s="1"/>
  <c r="AY14" i="3"/>
  <c r="Z15" i="5" s="1"/>
  <c r="Y15" i="5"/>
  <c r="Y17" i="5"/>
  <c r="AY16" i="3"/>
  <c r="Z17" i="5" s="1"/>
  <c r="Y14" i="5"/>
  <c r="AY13" i="3"/>
  <c r="Z14" i="5" s="1"/>
  <c r="Y10" i="5"/>
  <c r="AY9" i="3"/>
  <c r="Z10" i="5" s="1"/>
  <c r="Y25" i="5"/>
  <c r="AY24" i="3"/>
  <c r="Z25" i="5" s="1"/>
  <c r="Y11" i="5"/>
  <c r="AY10" i="3"/>
  <c r="Z11" i="5" s="1"/>
  <c r="G34" i="88"/>
  <c r="AO35" i="5" s="1"/>
  <c r="G26" i="88"/>
  <c r="AO27" i="5" s="1"/>
  <c r="L36" i="89"/>
  <c r="L3" i="88"/>
  <c r="Y23" i="5"/>
  <c r="AY22" i="3"/>
  <c r="Z23" i="5" s="1"/>
  <c r="G5" i="88"/>
  <c r="AO6" i="5" s="1"/>
  <c r="L28" i="88"/>
  <c r="Y29" i="5"/>
  <c r="AY28" i="3"/>
  <c r="Z29" i="5" s="1"/>
  <c r="Y18" i="5"/>
  <c r="AY17" i="3"/>
  <c r="Z18" i="5" s="1"/>
  <c r="G35" i="88"/>
  <c r="AO36" i="5" s="1"/>
  <c r="G22" i="88"/>
  <c r="AO23" i="5" s="1"/>
  <c r="G33" i="88"/>
  <c r="AO34" i="5" s="1"/>
  <c r="G20" i="88"/>
  <c r="AO21" i="5" s="1"/>
  <c r="Y31" i="5"/>
  <c r="AY30" i="3"/>
  <c r="Z31" i="5" s="1"/>
  <c r="Y26" i="5"/>
  <c r="AY25" i="3"/>
  <c r="Z26" i="5" s="1"/>
  <c r="AY12" i="3"/>
  <c r="Z13" i="5" s="1"/>
  <c r="Y13" i="5"/>
  <c r="AY32" i="3"/>
  <c r="Z33" i="5" s="1"/>
  <c r="Y33" i="5"/>
  <c r="B38" i="88"/>
  <c r="E3" i="88"/>
  <c r="B37" i="88"/>
  <c r="N36" i="89"/>
  <c r="AY3" i="3"/>
  <c r="Y4" i="5"/>
  <c r="G30" i="88"/>
  <c r="AO31" i="5" s="1"/>
  <c r="V36" i="89"/>
  <c r="AY5" i="3"/>
  <c r="Z6" i="5" s="1"/>
  <c r="Y6" i="5"/>
  <c r="AY29" i="3"/>
  <c r="Z30" i="5" s="1"/>
  <c r="Y30" i="5"/>
  <c r="Y19" i="5"/>
  <c r="AY18" i="3"/>
  <c r="Z19" i="5" s="1"/>
  <c r="F3" i="88"/>
  <c r="D38" i="88"/>
  <c r="D37" i="88"/>
  <c r="G27" i="88"/>
  <c r="AO28" i="5" s="1"/>
  <c r="G24" i="88"/>
  <c r="AO25" i="5" s="1"/>
  <c r="Q36" i="89"/>
  <c r="G23" i="88"/>
  <c r="AO24" i="5" s="1"/>
  <c r="G28" i="88"/>
  <c r="AO29" i="5" s="1"/>
  <c r="G4" i="88"/>
  <c r="AO5" i="5" s="1"/>
  <c r="AY4" i="3"/>
  <c r="Z5" i="5" s="1"/>
  <c r="Y5" i="5"/>
  <c r="Y34" i="5"/>
  <c r="AY33" i="3"/>
  <c r="Z34" i="5" s="1"/>
  <c r="AY34" i="3"/>
  <c r="Z35" i="5" s="1"/>
  <c r="Y35" i="5"/>
  <c r="L14" i="88" l="1"/>
  <c r="AF25" i="89"/>
  <c r="L25" i="88" s="1"/>
  <c r="AF9" i="89"/>
  <c r="L9" i="88" s="1"/>
  <c r="L10" i="88"/>
  <c r="AF30" i="89"/>
  <c r="L30" i="88" s="1"/>
  <c r="Z4" i="5"/>
  <c r="BD12" i="75"/>
  <c r="BG12" i="75" s="1"/>
  <c r="BG4" i="75"/>
  <c r="K36" i="89"/>
  <c r="BA8" i="75"/>
  <c r="F9" i="5" s="1"/>
  <c r="BD3" i="75"/>
  <c r="BD18" i="75"/>
  <c r="BG18" i="75" s="1"/>
  <c r="BD6" i="75"/>
  <c r="BA4" i="75"/>
  <c r="BA17" i="75"/>
  <c r="F17" i="89" s="1"/>
  <c r="AZ25" i="75"/>
  <c r="E25" i="89" s="1"/>
  <c r="AZ19" i="75"/>
  <c r="AF4" i="5"/>
  <c r="AF28" i="5"/>
  <c r="AF23" i="5"/>
  <c r="AB20" i="89"/>
  <c r="AG20" i="89" s="1"/>
  <c r="M20" i="88" s="1"/>
  <c r="AB5" i="89"/>
  <c r="AG5" i="89" s="1"/>
  <c r="M5" i="88" s="1"/>
  <c r="AB24" i="89"/>
  <c r="AG24" i="89" s="1"/>
  <c r="M24" i="88" s="1"/>
  <c r="AJ16" i="5"/>
  <c r="AJ36" i="5"/>
  <c r="AB21" i="89"/>
  <c r="AG21" i="89" s="1"/>
  <c r="M21" i="88" s="1"/>
  <c r="AB22" i="89"/>
  <c r="AG22" i="89" s="1"/>
  <c r="M22" i="88" s="1"/>
  <c r="AJ31" i="5"/>
  <c r="AB29" i="89"/>
  <c r="AG29" i="89" s="1"/>
  <c r="M29" i="88" s="1"/>
  <c r="AJ4" i="5"/>
  <c r="AB7" i="89"/>
  <c r="AG7" i="89" s="1"/>
  <c r="M7" i="88" s="1"/>
  <c r="AB16" i="89"/>
  <c r="AG16" i="89" s="1"/>
  <c r="M16" i="88" s="1"/>
  <c r="AB34" i="89"/>
  <c r="AG34" i="89" s="1"/>
  <c r="M34" i="88" s="1"/>
  <c r="AB27" i="89"/>
  <c r="AG27" i="89" s="1"/>
  <c r="M27" i="88" s="1"/>
  <c r="AB23" i="89"/>
  <c r="AG23" i="89" s="1"/>
  <c r="M23" i="88" s="1"/>
  <c r="AB8" i="89"/>
  <c r="AG8" i="89" s="1"/>
  <c r="M8" i="88" s="1"/>
  <c r="AJ7" i="5"/>
  <c r="AJ5" i="5"/>
  <c r="AF13" i="5"/>
  <c r="AF22" i="5"/>
  <c r="AF31" i="5"/>
  <c r="AZ13" i="75"/>
  <c r="AZ32" i="75"/>
  <c r="E32" i="89" s="1"/>
  <c r="BD24" i="75"/>
  <c r="BA25" i="75"/>
  <c r="AZ12" i="75"/>
  <c r="AF36" i="5"/>
  <c r="AF10" i="5"/>
  <c r="AZ30" i="75"/>
  <c r="BA24" i="75"/>
  <c r="AF8" i="5"/>
  <c r="BD9" i="75"/>
  <c r="BA22" i="75"/>
  <c r="AF25" i="5"/>
  <c r="BD35" i="75"/>
  <c r="AF27" i="5"/>
  <c r="AF30" i="5"/>
  <c r="AZ24" i="75"/>
  <c r="AF26" i="5"/>
  <c r="BD27" i="75"/>
  <c r="AZ9" i="75"/>
  <c r="AZ15" i="75"/>
  <c r="AB4" i="89"/>
  <c r="AG4" i="89" s="1"/>
  <c r="M4" i="88" s="1"/>
  <c r="AB10" i="89"/>
  <c r="AG10" i="89" s="1"/>
  <c r="M10" i="88" s="1"/>
  <c r="F22" i="5"/>
  <c r="AF5" i="5"/>
  <c r="AB14" i="89"/>
  <c r="AG14" i="89" s="1"/>
  <c r="M14" i="88" s="1"/>
  <c r="BA14" i="75"/>
  <c r="AF32" i="5"/>
  <c r="AF34" i="5"/>
  <c r="AZ11" i="75"/>
  <c r="AZ17" i="75"/>
  <c r="AF6" i="5"/>
  <c r="AF29" i="5"/>
  <c r="AF7" i="5"/>
  <c r="AZ10" i="75"/>
  <c r="D11" i="5" s="1"/>
  <c r="AZ31" i="75"/>
  <c r="BD16" i="75"/>
  <c r="AB13" i="89"/>
  <c r="AG13" i="89" s="1"/>
  <c r="M13" i="88" s="1"/>
  <c r="F10" i="89"/>
  <c r="AZ3" i="75"/>
  <c r="D36" i="5"/>
  <c r="F29" i="5"/>
  <c r="AJ9" i="5"/>
  <c r="BA29" i="75"/>
  <c r="BA23" i="75"/>
  <c r="AF33" i="5"/>
  <c r="AF11" i="5"/>
  <c r="AF17" i="5"/>
  <c r="AB26" i="89"/>
  <c r="AG26" i="89" s="1"/>
  <c r="M26" i="88" s="1"/>
  <c r="AB6" i="89"/>
  <c r="AG6" i="89" s="1"/>
  <c r="M6" i="88" s="1"/>
  <c r="AJ24" i="5"/>
  <c r="AJ10" i="5"/>
  <c r="AZ34" i="75"/>
  <c r="BD5" i="75"/>
  <c r="BA27" i="75"/>
  <c r="AF19" i="5"/>
  <c r="AF16" i="5"/>
  <c r="AJ13" i="5"/>
  <c r="AZ14" i="75"/>
  <c r="AF14" i="5"/>
  <c r="AB12" i="89"/>
  <c r="AG12" i="89" s="1"/>
  <c r="M12" i="88" s="1"/>
  <c r="F32" i="5"/>
  <c r="AZ21" i="75"/>
  <c r="BA3" i="75"/>
  <c r="BA35" i="75"/>
  <c r="AJ15" i="5"/>
  <c r="F11" i="5"/>
  <c r="AF18" i="5"/>
  <c r="F21" i="89"/>
  <c r="AF21" i="5"/>
  <c r="AB11" i="89"/>
  <c r="AG11" i="89" s="1"/>
  <c r="M11" i="88" s="1"/>
  <c r="AB3" i="89"/>
  <c r="AG3" i="89" s="1"/>
  <c r="M3" i="88" s="1"/>
  <c r="AZ18" i="75"/>
  <c r="AF15" i="5"/>
  <c r="AJ14" i="5"/>
  <c r="AJ34" i="5"/>
  <c r="BA15" i="75"/>
  <c r="AF35" i="5"/>
  <c r="AB33" i="89"/>
  <c r="AG33" i="89" s="1"/>
  <c r="M33" i="88" s="1"/>
  <c r="AZ28" i="75"/>
  <c r="AB9" i="89"/>
  <c r="AG9" i="89" s="1"/>
  <c r="M9" i="88" s="1"/>
  <c r="AJ27" i="5"/>
  <c r="D17" i="5"/>
  <c r="AZ26" i="75"/>
  <c r="AZ7" i="75"/>
  <c r="AF9" i="5"/>
  <c r="AJ32" i="5"/>
  <c r="AB28" i="89"/>
  <c r="AG28" i="89" s="1"/>
  <c r="M28" i="88" s="1"/>
  <c r="F35" i="5"/>
  <c r="AF12" i="5"/>
  <c r="BA20" i="75"/>
  <c r="F11" i="89"/>
  <c r="AJ8" i="5"/>
  <c r="BD32" i="75"/>
  <c r="AF24" i="5"/>
  <c r="X36" i="89"/>
  <c r="AJ20" i="5"/>
  <c r="AJ17" i="5"/>
  <c r="AB35" i="89"/>
  <c r="AG35" i="89" s="1"/>
  <c r="M35" i="88" s="1"/>
  <c r="M27" i="5"/>
  <c r="AY21" i="3"/>
  <c r="Z22" i="5" s="1"/>
  <c r="AB19" i="89"/>
  <c r="AG19" i="89" s="1"/>
  <c r="M19" i="88" s="1"/>
  <c r="F12" i="5"/>
  <c r="F34" i="89"/>
  <c r="AZ5" i="75"/>
  <c r="BA26" i="75"/>
  <c r="AB31" i="89"/>
  <c r="AG31" i="89" s="1"/>
  <c r="M31" i="88" s="1"/>
  <c r="AJ33" i="5"/>
  <c r="AB18" i="89"/>
  <c r="AG18" i="89" s="1"/>
  <c r="M18" i="88" s="1"/>
  <c r="AJ19" i="5"/>
  <c r="AB32" i="89"/>
  <c r="AG32" i="89" s="1"/>
  <c r="M32" i="88" s="1"/>
  <c r="AJ18" i="5"/>
  <c r="AJ30" i="5"/>
  <c r="AB17" i="89"/>
  <c r="AG17" i="89" s="1"/>
  <c r="M17" i="88" s="1"/>
  <c r="AJ29" i="5"/>
  <c r="AJ12" i="5"/>
  <c r="AJ35" i="5"/>
  <c r="AJ28" i="5"/>
  <c r="AB30" i="89"/>
  <c r="AG30" i="89" s="1"/>
  <c r="M30" i="88" s="1"/>
  <c r="AJ26" i="5"/>
  <c r="AB25" i="89"/>
  <c r="AG25" i="89" s="1"/>
  <c r="M25" i="88" s="1"/>
  <c r="AJ22" i="5"/>
  <c r="AJ23" i="5"/>
  <c r="AJ21" i="5"/>
  <c r="AJ6" i="5"/>
  <c r="AJ25" i="5"/>
  <c r="AB15" i="89"/>
  <c r="AG15" i="89" s="1"/>
  <c r="M15" i="88" s="1"/>
  <c r="M19" i="5"/>
  <c r="F28" i="89"/>
  <c r="E16" i="89"/>
  <c r="AZ8" i="75"/>
  <c r="M29" i="5"/>
  <c r="F31" i="5"/>
  <c r="BG3" i="75"/>
  <c r="AZ29" i="75"/>
  <c r="F30" i="89"/>
  <c r="AZ6" i="75"/>
  <c r="BG11" i="75"/>
  <c r="AZ4" i="75"/>
  <c r="BA5" i="75"/>
  <c r="Z36" i="89"/>
  <c r="AK6" i="5"/>
  <c r="AK18" i="5"/>
  <c r="AK10" i="5"/>
  <c r="AK29" i="5"/>
  <c r="AK27" i="5"/>
  <c r="AK16" i="5"/>
  <c r="AK35" i="5"/>
  <c r="AK12" i="5"/>
  <c r="AK4" i="5"/>
  <c r="AK33" i="5"/>
  <c r="AK11" i="5"/>
  <c r="AK21" i="5"/>
  <c r="AK7" i="5"/>
  <c r="AK14" i="5"/>
  <c r="AK20" i="5"/>
  <c r="AK32" i="5"/>
  <c r="AK28" i="5"/>
  <c r="AK23" i="5"/>
  <c r="AK26" i="5"/>
  <c r="AK5" i="5"/>
  <c r="AK25" i="5"/>
  <c r="AK15" i="5"/>
  <c r="AK30" i="5"/>
  <c r="AK22" i="5"/>
  <c r="AK9" i="5"/>
  <c r="AK31" i="5"/>
  <c r="AK8" i="5"/>
  <c r="AK19" i="5"/>
  <c r="AK34" i="5"/>
  <c r="AK13" i="5"/>
  <c r="AK17" i="5"/>
  <c r="AK24" i="5"/>
  <c r="AK36" i="5"/>
  <c r="BG14" i="75"/>
  <c r="M36" i="5"/>
  <c r="BG8" i="75"/>
  <c r="E36" i="5"/>
  <c r="D35" i="89"/>
  <c r="M4" i="5"/>
  <c r="D3" i="89"/>
  <c r="E4" i="5"/>
  <c r="E35" i="89"/>
  <c r="M10" i="5"/>
  <c r="M21" i="5"/>
  <c r="M30" i="5"/>
  <c r="M13" i="5"/>
  <c r="AZ20" i="75"/>
  <c r="F31" i="89"/>
  <c r="BD34" i="75"/>
  <c r="D30" i="89"/>
  <c r="E31" i="5"/>
  <c r="M8" i="5"/>
  <c r="D28" i="89"/>
  <c r="E29" i="5"/>
  <c r="BD26" i="75"/>
  <c r="M26" i="5"/>
  <c r="M25" i="5"/>
  <c r="M15" i="5"/>
  <c r="M33" i="5"/>
  <c r="M20" i="5"/>
  <c r="M7" i="5"/>
  <c r="E32" i="5"/>
  <c r="D31" i="89"/>
  <c r="D9" i="89"/>
  <c r="E10" i="5"/>
  <c r="D13" i="89"/>
  <c r="E14" i="5"/>
  <c r="E6" i="5"/>
  <c r="D5" i="89"/>
  <c r="BA16" i="75"/>
  <c r="BD23" i="75"/>
  <c r="BA6" i="75"/>
  <c r="BD29" i="75"/>
  <c r="E22" i="5"/>
  <c r="D21" i="89"/>
  <c r="E34" i="5"/>
  <c r="D33" i="89"/>
  <c r="M6" i="5"/>
  <c r="D20" i="89"/>
  <c r="E21" i="5"/>
  <c r="D19" i="89"/>
  <c r="E20" i="5"/>
  <c r="E19" i="5"/>
  <c r="D18" i="89"/>
  <c r="E35" i="5"/>
  <c r="D34" i="89"/>
  <c r="BG30" i="75"/>
  <c r="AZ23" i="75"/>
  <c r="AZ27" i="75"/>
  <c r="M28" i="5"/>
  <c r="D17" i="89"/>
  <c r="E18" i="5"/>
  <c r="D8" i="89"/>
  <c r="E9" i="5"/>
  <c r="E33" i="5"/>
  <c r="D32" i="89"/>
  <c r="E11" i="5"/>
  <c r="D10" i="89"/>
  <c r="M18" i="5"/>
  <c r="M35" i="5"/>
  <c r="M11" i="5"/>
  <c r="M34" i="5"/>
  <c r="M5" i="5"/>
  <c r="M31" i="5"/>
  <c r="M32" i="5"/>
  <c r="M14" i="5"/>
  <c r="BG10" i="75"/>
  <c r="BG28" i="75"/>
  <c r="M12" i="5"/>
  <c r="M17" i="5"/>
  <c r="M16" i="5"/>
  <c r="D12" i="89"/>
  <c r="E13" i="5"/>
  <c r="E23" i="5"/>
  <c r="D22" i="89"/>
  <c r="BG20" i="75"/>
  <c r="D27" i="89"/>
  <c r="E28" i="5"/>
  <c r="E27" i="5"/>
  <c r="D26" i="89"/>
  <c r="E26" i="5"/>
  <c r="D25" i="89"/>
  <c r="E17" i="5"/>
  <c r="D16" i="89"/>
  <c r="BA7" i="75"/>
  <c r="BD17" i="75"/>
  <c r="BG21" i="75"/>
  <c r="BG22" i="75"/>
  <c r="BG7" i="75"/>
  <c r="BG15" i="75"/>
  <c r="M22" i="5"/>
  <c r="AZ22" i="75"/>
  <c r="M9" i="5"/>
  <c r="M24" i="5"/>
  <c r="E30" i="5"/>
  <c r="D29" i="89"/>
  <c r="D4" i="89"/>
  <c r="E5" i="5"/>
  <c r="BA18" i="75"/>
  <c r="BD31" i="75"/>
  <c r="D6" i="89"/>
  <c r="E7" i="5"/>
  <c r="BA13" i="75"/>
  <c r="BA19" i="75"/>
  <c r="BG13" i="75"/>
  <c r="AZ33" i="75"/>
  <c r="BA12" i="75"/>
  <c r="BA9" i="75"/>
  <c r="E15" i="5"/>
  <c r="D14" i="89"/>
  <c r="D15" i="89"/>
  <c r="E16" i="5"/>
  <c r="BG25" i="75"/>
  <c r="BA32" i="75"/>
  <c r="BD33" i="75"/>
  <c r="D7" i="89"/>
  <c r="E8" i="5"/>
  <c r="D23" i="89"/>
  <c r="E24" i="5"/>
  <c r="E25" i="5"/>
  <c r="D24" i="89"/>
  <c r="D11" i="89"/>
  <c r="E12" i="5"/>
  <c r="BG19" i="75"/>
  <c r="M23" i="5"/>
  <c r="D26" i="5"/>
  <c r="BA33" i="75"/>
  <c r="AA35" i="5"/>
  <c r="AA19" i="5"/>
  <c r="AA26" i="5"/>
  <c r="AA25" i="5"/>
  <c r="AA14" i="5"/>
  <c r="AA24" i="5"/>
  <c r="AA5" i="5"/>
  <c r="AA6" i="5"/>
  <c r="AA33" i="5"/>
  <c r="AA18" i="5"/>
  <c r="AA15" i="5"/>
  <c r="AA7" i="5"/>
  <c r="AA12" i="5"/>
  <c r="AA34" i="5"/>
  <c r="AA4" i="5"/>
  <c r="AA31" i="5"/>
  <c r="AA11" i="5"/>
  <c r="AA10" i="5"/>
  <c r="AA17" i="5"/>
  <c r="AA21" i="5"/>
  <c r="AA9" i="5"/>
  <c r="AA16" i="5"/>
  <c r="AA27" i="5"/>
  <c r="AA30" i="5"/>
  <c r="AA13" i="5"/>
  <c r="AA29" i="5"/>
  <c r="AA23" i="5"/>
  <c r="AA20" i="5"/>
  <c r="AA36" i="5"/>
  <c r="AA32" i="5"/>
  <c r="G3" i="88"/>
  <c r="AO4" i="5" s="1"/>
  <c r="AA36" i="89"/>
  <c r="Y27" i="5"/>
  <c r="O36" i="89"/>
  <c r="S36" i="89"/>
  <c r="I36" i="89"/>
  <c r="DK22" i="75" l="1"/>
  <c r="DK7" i="75"/>
  <c r="DK18" i="75"/>
  <c r="DK12" i="75"/>
  <c r="DK13" i="75"/>
  <c r="DK20" i="75"/>
  <c r="DK28" i="75"/>
  <c r="DK30" i="75"/>
  <c r="I31" i="5" s="1"/>
  <c r="DK19" i="75"/>
  <c r="DK15" i="75"/>
  <c r="DK4" i="75"/>
  <c r="DK8" i="75"/>
  <c r="DK21" i="75"/>
  <c r="DK14" i="75"/>
  <c r="I15" i="5" s="1"/>
  <c r="DK11" i="75"/>
  <c r="DK25" i="75"/>
  <c r="DK10" i="75"/>
  <c r="D33" i="5"/>
  <c r="E13" i="89"/>
  <c r="D25" i="5"/>
  <c r="E19" i="89"/>
  <c r="D14" i="5"/>
  <c r="F4" i="89"/>
  <c r="F25" i="5"/>
  <c r="E12" i="89"/>
  <c r="D13" i="5"/>
  <c r="F5" i="5"/>
  <c r="G5" i="5"/>
  <c r="G4" i="89"/>
  <c r="F8" i="89"/>
  <c r="F22" i="89"/>
  <c r="BG6" i="75"/>
  <c r="DK6" i="75" s="1"/>
  <c r="F18" i="5"/>
  <c r="F24" i="89"/>
  <c r="BG35" i="75"/>
  <c r="G36" i="5" s="1"/>
  <c r="F23" i="5"/>
  <c r="E30" i="89"/>
  <c r="D20" i="5"/>
  <c r="F26" i="89"/>
  <c r="D29" i="5"/>
  <c r="F15" i="89"/>
  <c r="D31" i="5"/>
  <c r="BG24" i="75"/>
  <c r="G24" i="89" s="1"/>
  <c r="F26" i="5"/>
  <c r="F25" i="89"/>
  <c r="BG9" i="75"/>
  <c r="DK9" i="75" s="1"/>
  <c r="BG27" i="75"/>
  <c r="G28" i="5" s="1"/>
  <c r="D4" i="5"/>
  <c r="F15" i="5"/>
  <c r="E24" i="89"/>
  <c r="E15" i="89"/>
  <c r="E17" i="89"/>
  <c r="D10" i="5"/>
  <c r="F24" i="5"/>
  <c r="F23" i="89"/>
  <c r="E9" i="89"/>
  <c r="D16" i="5"/>
  <c r="E10" i="89"/>
  <c r="D18" i="5"/>
  <c r="F30" i="5"/>
  <c r="F14" i="89"/>
  <c r="E3" i="89"/>
  <c r="F35" i="89"/>
  <c r="D6" i="5"/>
  <c r="D12" i="5"/>
  <c r="D32" i="5"/>
  <c r="E34" i="89"/>
  <c r="E31" i="89"/>
  <c r="E11" i="89"/>
  <c r="D19" i="5"/>
  <c r="D35" i="5"/>
  <c r="D22" i="5"/>
  <c r="E18" i="89"/>
  <c r="BG16" i="75"/>
  <c r="G16" i="89" s="1"/>
  <c r="BG5" i="75"/>
  <c r="DK5" i="75" s="1"/>
  <c r="F36" i="5"/>
  <c r="E14" i="89"/>
  <c r="F27" i="89"/>
  <c r="E21" i="89"/>
  <c r="F28" i="5"/>
  <c r="F29" i="89"/>
  <c r="E5" i="89"/>
  <c r="E26" i="89"/>
  <c r="D15" i="5"/>
  <c r="F20" i="89"/>
  <c r="F4" i="5"/>
  <c r="E7" i="89"/>
  <c r="D27" i="5"/>
  <c r="D9" i="5"/>
  <c r="D8" i="5"/>
  <c r="F3" i="89"/>
  <c r="F16" i="5"/>
  <c r="AA22" i="5"/>
  <c r="D30" i="5"/>
  <c r="E28" i="89"/>
  <c r="F21" i="5"/>
  <c r="G9" i="5"/>
  <c r="E29" i="89"/>
  <c r="F27" i="5"/>
  <c r="G19" i="5"/>
  <c r="G3" i="89"/>
  <c r="BG32" i="75"/>
  <c r="DK32" i="75" s="1"/>
  <c r="AB36" i="89"/>
  <c r="AL30" i="5"/>
  <c r="G11" i="89"/>
  <c r="G12" i="5"/>
  <c r="E4" i="89"/>
  <c r="G14" i="89"/>
  <c r="G15" i="5"/>
  <c r="E8" i="89"/>
  <c r="AL7" i="5"/>
  <c r="D5" i="5"/>
  <c r="E6" i="89"/>
  <c r="F6" i="5"/>
  <c r="F5" i="89"/>
  <c r="G4" i="5"/>
  <c r="G18" i="89"/>
  <c r="D7" i="5"/>
  <c r="G8" i="89"/>
  <c r="AL28" i="5"/>
  <c r="AL9" i="5"/>
  <c r="AL4" i="5"/>
  <c r="AL20" i="5"/>
  <c r="AL34" i="5"/>
  <c r="AL6" i="5"/>
  <c r="AL11" i="5"/>
  <c r="AL35" i="5"/>
  <c r="AL8" i="5"/>
  <c r="AL17" i="5"/>
  <c r="AL26" i="5"/>
  <c r="AL27" i="5"/>
  <c r="AL25" i="5"/>
  <c r="AL10" i="5"/>
  <c r="AL23" i="5"/>
  <c r="AL16" i="5"/>
  <c r="AL19" i="5"/>
  <c r="AL18" i="5"/>
  <c r="AL33" i="5"/>
  <c r="AL31" i="5"/>
  <c r="AL24" i="5"/>
  <c r="AL22" i="5"/>
  <c r="AL32" i="5"/>
  <c r="AL12" i="5"/>
  <c r="AL15" i="5"/>
  <c r="AL13" i="5"/>
  <c r="AL14" i="5"/>
  <c r="AL21" i="5"/>
  <c r="AL29" i="5"/>
  <c r="AL5" i="5"/>
  <c r="AL36" i="5"/>
  <c r="BG26" i="75"/>
  <c r="DK26" i="75" s="1"/>
  <c r="F33" i="89"/>
  <c r="F34" i="5"/>
  <c r="G21" i="89"/>
  <c r="G22" i="5"/>
  <c r="E23" i="89"/>
  <c r="D24" i="5"/>
  <c r="BG23" i="75"/>
  <c r="DK23" i="75" s="1"/>
  <c r="BG33" i="75"/>
  <c r="DK33" i="75" s="1"/>
  <c r="F12" i="89"/>
  <c r="F13" i="5"/>
  <c r="G13" i="89"/>
  <c r="G14" i="5"/>
  <c r="F14" i="5"/>
  <c r="F13" i="89"/>
  <c r="G23" i="5"/>
  <c r="G22" i="89"/>
  <c r="G20" i="89"/>
  <c r="G21" i="5"/>
  <c r="G31" i="5"/>
  <c r="G30" i="89"/>
  <c r="F7" i="5"/>
  <c r="F6" i="89"/>
  <c r="F16" i="89"/>
  <c r="F17" i="5"/>
  <c r="E33" i="89"/>
  <c r="D34" i="5"/>
  <c r="F18" i="89"/>
  <c r="F19" i="5"/>
  <c r="G28" i="89"/>
  <c r="G29" i="5"/>
  <c r="BG29" i="75"/>
  <c r="DK29" i="75" s="1"/>
  <c r="F32" i="89"/>
  <c r="F33" i="5"/>
  <c r="G26" i="5"/>
  <c r="G25" i="89"/>
  <c r="D23" i="5"/>
  <c r="E22" i="89"/>
  <c r="BG17" i="75"/>
  <c r="DK17" i="75" s="1"/>
  <c r="G12" i="89"/>
  <c r="G13" i="5"/>
  <c r="D28" i="5"/>
  <c r="E27" i="89"/>
  <c r="G8" i="5"/>
  <c r="G7" i="89"/>
  <c r="G20" i="5"/>
  <c r="G19" i="89"/>
  <c r="F9" i="89"/>
  <c r="F10" i="5"/>
  <c r="F20" i="5"/>
  <c r="F19" i="89"/>
  <c r="BG31" i="75"/>
  <c r="DK31" i="75" s="1"/>
  <c r="D36" i="89"/>
  <c r="G16" i="5"/>
  <c r="G15" i="89"/>
  <c r="F8" i="5"/>
  <c r="F7" i="89"/>
  <c r="G10" i="89"/>
  <c r="G11" i="5"/>
  <c r="BG34" i="75"/>
  <c r="DK34" i="75" s="1"/>
  <c r="D21" i="5"/>
  <c r="E20" i="89"/>
  <c r="DK16" i="75" l="1"/>
  <c r="I17" i="5" s="1"/>
  <c r="DK24" i="75"/>
  <c r="DK35" i="75"/>
  <c r="I36" i="5" s="1"/>
  <c r="DK27" i="75"/>
  <c r="I28" i="5" s="1"/>
  <c r="G6" i="89"/>
  <c r="AE6" i="89" s="1"/>
  <c r="K6" i="88" s="1"/>
  <c r="G35" i="89"/>
  <c r="AE35" i="89" s="1"/>
  <c r="K35" i="88" s="1"/>
  <c r="G7" i="5"/>
  <c r="AE4" i="89"/>
  <c r="K4" i="88" s="1"/>
  <c r="AC21" i="89"/>
  <c r="I21" i="88" s="1"/>
  <c r="AC25" i="89"/>
  <c r="AD25" i="89" s="1"/>
  <c r="AE14" i="89"/>
  <c r="K14" i="88" s="1"/>
  <c r="AE11" i="89"/>
  <c r="K11" i="88" s="1"/>
  <c r="I12" i="5"/>
  <c r="N12" i="5" s="1"/>
  <c r="AC4" i="89"/>
  <c r="AU5" i="5" s="1"/>
  <c r="AC24" i="89"/>
  <c r="AU25" i="5" s="1"/>
  <c r="AC10" i="89"/>
  <c r="AU11" i="5" s="1"/>
  <c r="AC8" i="89"/>
  <c r="AU9" i="5" s="1"/>
  <c r="AC14" i="89"/>
  <c r="I14" i="88" s="1"/>
  <c r="AC11" i="89"/>
  <c r="AU12" i="5" s="1"/>
  <c r="AE24" i="89"/>
  <c r="K24" i="88" s="1"/>
  <c r="I5" i="5"/>
  <c r="N5" i="5" s="1"/>
  <c r="AE13" i="89"/>
  <c r="K13" i="88" s="1"/>
  <c r="G27" i="89"/>
  <c r="AC27" i="89" s="1"/>
  <c r="G25" i="5"/>
  <c r="G9" i="89"/>
  <c r="AC9" i="89" s="1"/>
  <c r="G10" i="5"/>
  <c r="G17" i="5"/>
  <c r="G5" i="89"/>
  <c r="AC5" i="89" s="1"/>
  <c r="AD5" i="89" s="1"/>
  <c r="J5" i="88" s="1"/>
  <c r="G6" i="5"/>
  <c r="G32" i="89"/>
  <c r="AC32" i="89" s="1"/>
  <c r="G33" i="5"/>
  <c r="I9" i="5"/>
  <c r="AE7" i="89"/>
  <c r="K7" i="88" s="1"/>
  <c r="AC22" i="89"/>
  <c r="AU23" i="5" s="1"/>
  <c r="N15" i="5"/>
  <c r="N31" i="5"/>
  <c r="AC13" i="89"/>
  <c r="AU14" i="5" s="1"/>
  <c r="I11" i="5"/>
  <c r="I8" i="5"/>
  <c r="I6" i="5"/>
  <c r="AE8" i="89"/>
  <c r="K8" i="88" s="1"/>
  <c r="AE12" i="89"/>
  <c r="K12" i="88" s="1"/>
  <c r="AE21" i="89"/>
  <c r="K21" i="88" s="1"/>
  <c r="G26" i="89"/>
  <c r="AE26" i="89" s="1"/>
  <c r="K26" i="88" s="1"/>
  <c r="G27" i="5"/>
  <c r="AC12" i="89"/>
  <c r="I12" i="88" s="1"/>
  <c r="AE25" i="89"/>
  <c r="K25" i="88" s="1"/>
  <c r="I16" i="5"/>
  <c r="G31" i="89"/>
  <c r="G32" i="5"/>
  <c r="I26" i="5"/>
  <c r="I19" i="5"/>
  <c r="F36" i="89"/>
  <c r="I21" i="5"/>
  <c r="I14" i="5"/>
  <c r="AC7" i="89"/>
  <c r="AC20" i="89"/>
  <c r="AE20" i="89"/>
  <c r="K20" i="88" s="1"/>
  <c r="I29" i="5"/>
  <c r="AC19" i="89"/>
  <c r="G17" i="89"/>
  <c r="G18" i="5"/>
  <c r="AC28" i="89"/>
  <c r="AE28" i="89"/>
  <c r="K28" i="88" s="1"/>
  <c r="AE18" i="89"/>
  <c r="K18" i="88" s="1"/>
  <c r="AC18" i="89"/>
  <c r="AE16" i="89"/>
  <c r="K16" i="88" s="1"/>
  <c r="AC16" i="89"/>
  <c r="E36" i="89"/>
  <c r="AE19" i="89"/>
  <c r="K19" i="88" s="1"/>
  <c r="I10" i="5"/>
  <c r="I34" i="5"/>
  <c r="I13" i="5"/>
  <c r="G33" i="89"/>
  <c r="AC33" i="89" s="1"/>
  <c r="G34" i="5"/>
  <c r="G35" i="5"/>
  <c r="G34" i="89"/>
  <c r="I23" i="5"/>
  <c r="I20" i="5"/>
  <c r="AE15" i="89"/>
  <c r="K15" i="88" s="1"/>
  <c r="AC15" i="89"/>
  <c r="G30" i="5"/>
  <c r="G29" i="89"/>
  <c r="I7" i="5"/>
  <c r="AE30" i="89"/>
  <c r="K30" i="88" s="1"/>
  <c r="AC30" i="89"/>
  <c r="G23" i="89"/>
  <c r="AE23" i="89" s="1"/>
  <c r="K23" i="88" s="1"/>
  <c r="G24" i="5"/>
  <c r="I22" i="5"/>
  <c r="AE10" i="89"/>
  <c r="K10" i="88" s="1"/>
  <c r="AE22" i="89"/>
  <c r="K22" i="88" s="1"/>
  <c r="AC6" i="89" l="1"/>
  <c r="AD6" i="89" s="1"/>
  <c r="AC35" i="89"/>
  <c r="AU36" i="5" s="1"/>
  <c r="AE9" i="89"/>
  <c r="K9" i="88" s="1"/>
  <c r="AU22" i="5"/>
  <c r="AD21" i="89"/>
  <c r="J21" i="88" s="1"/>
  <c r="AU26" i="5"/>
  <c r="I25" i="88"/>
  <c r="I8" i="88"/>
  <c r="AD4" i="89"/>
  <c r="J4" i="88" s="1"/>
  <c r="AD8" i="89"/>
  <c r="AV9" i="5" s="1"/>
  <c r="AD11" i="89"/>
  <c r="AV12" i="5" s="1"/>
  <c r="AD10" i="89"/>
  <c r="AV11" i="5" s="1"/>
  <c r="AE27" i="89"/>
  <c r="K27" i="88" s="1"/>
  <c r="AE32" i="89"/>
  <c r="K32" i="88" s="1"/>
  <c r="I25" i="5"/>
  <c r="I4" i="88"/>
  <c r="I10" i="88"/>
  <c r="AU15" i="5"/>
  <c r="AD24" i="89"/>
  <c r="AV25" i="5" s="1"/>
  <c r="AD14" i="89"/>
  <c r="AV15" i="5" s="1"/>
  <c r="I24" i="88"/>
  <c r="AE5" i="89"/>
  <c r="K5" i="88" s="1"/>
  <c r="I11" i="88"/>
  <c r="I33" i="5"/>
  <c r="AU33" i="5"/>
  <c r="I32" i="88"/>
  <c r="AD32" i="89"/>
  <c r="J32" i="88" s="1"/>
  <c r="AU6" i="5"/>
  <c r="I5" i="88"/>
  <c r="AV6" i="5"/>
  <c r="N9" i="5"/>
  <c r="AM12" i="5"/>
  <c r="AM5" i="5"/>
  <c r="AM31" i="5"/>
  <c r="I22" i="88"/>
  <c r="I24" i="5"/>
  <c r="AD22" i="89"/>
  <c r="AV23" i="5" s="1"/>
  <c r="AD13" i="89"/>
  <c r="J13" i="88" s="1"/>
  <c r="I13" i="88"/>
  <c r="N7" i="5"/>
  <c r="N26" i="5"/>
  <c r="N16" i="5"/>
  <c r="AM15" i="5"/>
  <c r="N10" i="5"/>
  <c r="N8" i="5"/>
  <c r="N29" i="5"/>
  <c r="AC26" i="89"/>
  <c r="I26" i="88" s="1"/>
  <c r="N13" i="5"/>
  <c r="N14" i="5"/>
  <c r="N17" i="5"/>
  <c r="N11" i="5"/>
  <c r="N36" i="5"/>
  <c r="N20" i="5"/>
  <c r="N23" i="5"/>
  <c r="N28" i="5"/>
  <c r="N22" i="5"/>
  <c r="N34" i="5"/>
  <c r="N21" i="5"/>
  <c r="N19" i="5"/>
  <c r="N6" i="5"/>
  <c r="I27" i="5"/>
  <c r="AC23" i="89"/>
  <c r="I23" i="88" s="1"/>
  <c r="AU13" i="5"/>
  <c r="G36" i="89"/>
  <c r="AD12" i="89"/>
  <c r="J12" i="88" s="1"/>
  <c r="J25" i="88"/>
  <c r="AV26" i="5"/>
  <c r="I33" i="88"/>
  <c r="AD33" i="89"/>
  <c r="AU34" i="5"/>
  <c r="I32" i="5"/>
  <c r="AD9" i="89"/>
  <c r="AU10" i="5"/>
  <c r="I9" i="88"/>
  <c r="AU16" i="5"/>
  <c r="AD15" i="89"/>
  <c r="I15" i="88"/>
  <c r="AE33" i="89"/>
  <c r="K33" i="88" s="1"/>
  <c r="I30" i="5"/>
  <c r="I35" i="5"/>
  <c r="AD28" i="89"/>
  <c r="I28" i="88"/>
  <c r="AU29" i="5"/>
  <c r="AE17" i="89"/>
  <c r="K17" i="88" s="1"/>
  <c r="AC17" i="89"/>
  <c r="I7" i="88"/>
  <c r="AD7" i="89"/>
  <c r="AU8" i="5"/>
  <c r="AC31" i="89"/>
  <c r="AE31" i="89"/>
  <c r="K31" i="88" s="1"/>
  <c r="AD30" i="89"/>
  <c r="AU31" i="5"/>
  <c r="I30" i="88"/>
  <c r="AC29" i="89"/>
  <c r="AE29" i="89"/>
  <c r="K29" i="88" s="1"/>
  <c r="AD27" i="89"/>
  <c r="AU28" i="5"/>
  <c r="I27" i="88"/>
  <c r="AC34" i="89"/>
  <c r="AE34" i="89"/>
  <c r="K34" i="88" s="1"/>
  <c r="I16" i="88"/>
  <c r="AD16" i="89"/>
  <c r="AU17" i="5"/>
  <c r="I18" i="88"/>
  <c r="AD18" i="89"/>
  <c r="AU19" i="5"/>
  <c r="I18" i="5"/>
  <c r="I19" i="88"/>
  <c r="AD19" i="89"/>
  <c r="AU20" i="5"/>
  <c r="I20" i="88"/>
  <c r="AU21" i="5"/>
  <c r="AD20" i="89"/>
  <c r="I6" i="88" l="1"/>
  <c r="AU7" i="5"/>
  <c r="AD35" i="89"/>
  <c r="AV36" i="5" s="1"/>
  <c r="I35" i="88"/>
  <c r="AV22" i="5"/>
  <c r="AV5" i="5"/>
  <c r="J11" i="88"/>
  <c r="J8" i="88"/>
  <c r="J10" i="88"/>
  <c r="N25" i="5"/>
  <c r="J24" i="88"/>
  <c r="J14" i="88"/>
  <c r="AV33" i="5"/>
  <c r="N33" i="5"/>
  <c r="AM9" i="5"/>
  <c r="N24" i="5"/>
  <c r="J22" i="88"/>
  <c r="AV14" i="5"/>
  <c r="AU27" i="5"/>
  <c r="AU24" i="5"/>
  <c r="AD26" i="89"/>
  <c r="J26" i="88" s="1"/>
  <c r="AD23" i="89"/>
  <c r="AV24" i="5" s="1"/>
  <c r="N35" i="5"/>
  <c r="AM19" i="5"/>
  <c r="AM20" i="5"/>
  <c r="N30" i="5"/>
  <c r="AM6" i="5"/>
  <c r="AM36" i="5"/>
  <c r="AM14" i="5"/>
  <c r="AM26" i="5"/>
  <c r="N32" i="5"/>
  <c r="N27" i="5"/>
  <c r="AM28" i="5"/>
  <c r="AM11" i="5"/>
  <c r="N18" i="5"/>
  <c r="AM21" i="5"/>
  <c r="AM22" i="5"/>
  <c r="AM23" i="5"/>
  <c r="AM29" i="5"/>
  <c r="AM34" i="5"/>
  <c r="AM17" i="5"/>
  <c r="AM13" i="5"/>
  <c r="AM8" i="5"/>
  <c r="AM10" i="5"/>
  <c r="AM16" i="5"/>
  <c r="AM7" i="5"/>
  <c r="AV13" i="5"/>
  <c r="AV21" i="5"/>
  <c r="J20" i="88"/>
  <c r="I31" i="88"/>
  <c r="AU32" i="5"/>
  <c r="AD31" i="89"/>
  <c r="I17" i="88"/>
  <c r="AU18" i="5"/>
  <c r="AD17" i="89"/>
  <c r="AV29" i="5"/>
  <c r="J28" i="88"/>
  <c r="AV19" i="5"/>
  <c r="J18" i="88"/>
  <c r="J27" i="88"/>
  <c r="AV28" i="5"/>
  <c r="AV7" i="5"/>
  <c r="J6" i="88"/>
  <c r="J19" i="88"/>
  <c r="AV20" i="5"/>
  <c r="J30" i="88"/>
  <c r="AV31" i="5"/>
  <c r="J7" i="88"/>
  <c r="AV8" i="5"/>
  <c r="AV16" i="5"/>
  <c r="J15" i="88"/>
  <c r="AV10" i="5"/>
  <c r="J9" i="88"/>
  <c r="AV17" i="5"/>
  <c r="J16" i="88"/>
  <c r="AD34" i="89"/>
  <c r="I34" i="88"/>
  <c r="AU35" i="5"/>
  <c r="AU30" i="5"/>
  <c r="I29" i="88"/>
  <c r="AD29" i="89"/>
  <c r="J33" i="88"/>
  <c r="AV34" i="5"/>
  <c r="J35" i="88" l="1"/>
  <c r="AM25" i="5"/>
  <c r="AM33" i="5"/>
  <c r="AM24" i="5"/>
  <c r="J23" i="88"/>
  <c r="AV27" i="5"/>
  <c r="AM18" i="5"/>
  <c r="AM32" i="5"/>
  <c r="AM30" i="5"/>
  <c r="AM27" i="5"/>
  <c r="AM35" i="5"/>
  <c r="AV35" i="5"/>
  <c r="J34" i="88"/>
  <c r="J29" i="88"/>
  <c r="AV30" i="5"/>
  <c r="J17" i="88"/>
  <c r="AV18" i="5"/>
  <c r="J31" i="88"/>
  <c r="AV32" i="5"/>
  <c r="DK3" i="75" l="1"/>
  <c r="H3" i="89"/>
  <c r="AE3" i="89" s="1"/>
  <c r="K3" i="88" s="1"/>
  <c r="H4" i="5"/>
  <c r="H36" i="89" l="1"/>
  <c r="AC3" i="89"/>
  <c r="I4" i="5"/>
  <c r="N4" i="5" s="1"/>
  <c r="AM4" i="5" s="1"/>
  <c r="AN6" i="5" l="1"/>
  <c r="AN4" i="5"/>
  <c r="AN22" i="5"/>
  <c r="AN16" i="5"/>
  <c r="AN30" i="5"/>
  <c r="AN27" i="5"/>
  <c r="AN31" i="5"/>
  <c r="AN13" i="5"/>
  <c r="AN9" i="5"/>
  <c r="AN36" i="5"/>
  <c r="AN26" i="5"/>
  <c r="AN23" i="5"/>
  <c r="AN20" i="5"/>
  <c r="AN14" i="5"/>
  <c r="AN25" i="5"/>
  <c r="AN29" i="5"/>
  <c r="AN28" i="5"/>
  <c r="AN12" i="5"/>
  <c r="AN19" i="5"/>
  <c r="AN8" i="5"/>
  <c r="AN11" i="5"/>
  <c r="AN35" i="5"/>
  <c r="AN24" i="5"/>
  <c r="AN32" i="5"/>
  <c r="AN21" i="5"/>
  <c r="AN15" i="5"/>
  <c r="AN17" i="5"/>
  <c r="AN7" i="5"/>
  <c r="AN33" i="5"/>
  <c r="AN34" i="5"/>
  <c r="AN5" i="5"/>
  <c r="AN18" i="5"/>
  <c r="AN10" i="5"/>
  <c r="I3" i="88"/>
  <c r="AU4" i="5"/>
  <c r="AD3" i="89"/>
  <c r="J3" i="88" l="1"/>
  <c r="AV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Margreet Barkhof</author>
    <author>Margreet</author>
  </authors>
  <commentList>
    <comment ref="BM3" authorId="0" shapeId="0" xr:uid="{52670C32-2B82-4F9C-AE20-69AA8CA55E10}">
      <text>
        <r>
          <rPr>
            <b/>
            <sz val="9"/>
            <color indexed="81"/>
            <rFont val="Tahoma"/>
            <family val="2"/>
          </rPr>
          <t>Margreet Barkhof:</t>
        </r>
        <r>
          <rPr>
            <sz val="9"/>
            <color indexed="81"/>
            <rFont val="Tahoma"/>
            <family val="2"/>
          </rPr>
          <t xml:space="preserve">
 EM-DAT 6 November 2019 update</t>
        </r>
      </text>
    </comment>
    <comment ref="BN3" authorId="1" shapeId="0" xr:uid="{00000000-0006-0000-0800-000001000000}">
      <text>
        <r>
          <rPr>
            <b/>
            <sz val="9"/>
            <color indexed="81"/>
            <rFont val="Tahoma"/>
            <family val="2"/>
          </rPr>
          <t>Margreet:</t>
        </r>
        <r>
          <rPr>
            <sz val="9"/>
            <color indexed="81"/>
            <rFont val="Tahoma"/>
            <family val="2"/>
          </rPr>
          <t xml:space="preserve">
EM-DAT 6 November 2019 update</t>
        </r>
      </text>
    </comment>
    <comment ref="BO3" authorId="1" shapeId="0" xr:uid="{00000000-0006-0000-0800-000002000000}">
      <text>
        <r>
          <rPr>
            <b/>
            <sz val="9"/>
            <color indexed="81"/>
            <rFont val="Tahoma"/>
            <family val="2"/>
          </rPr>
          <t>Margreet:</t>
        </r>
        <r>
          <rPr>
            <sz val="9"/>
            <color indexed="81"/>
            <rFont val="Tahoma"/>
            <family val="2"/>
          </rPr>
          <t xml:space="preserve">
EM-DAT 6 November 2019 update</t>
        </r>
      </text>
    </comment>
    <comment ref="BD33" authorId="1" shapeId="0" xr:uid="{D2D3C88B-6D89-451A-A58F-6B83A69B3731}">
      <text>
        <r>
          <rPr>
            <b/>
            <sz val="9"/>
            <color indexed="81"/>
            <rFont val="Tahoma"/>
            <family val="2"/>
          </rPr>
          <t>Margreet:</t>
        </r>
        <r>
          <rPr>
            <sz val="9"/>
            <color indexed="81"/>
            <rFont val="Tahoma"/>
            <family val="2"/>
          </rPr>
          <t xml:space="preserve">
EW 40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Margreet Barkhof</author>
    <author>Margreet</author>
  </authors>
  <commentList>
    <comment ref="BM3" authorId="0" shapeId="0" xr:uid="{82A12D09-06EB-428C-A92C-122766B6AC23}">
      <text>
        <r>
          <rPr>
            <b/>
            <sz val="9"/>
            <color indexed="81"/>
            <rFont val="Tahoma"/>
            <family val="2"/>
          </rPr>
          <t>Margreet Barkhof:</t>
        </r>
        <r>
          <rPr>
            <sz val="9"/>
            <color indexed="81"/>
            <rFont val="Tahoma"/>
            <family val="2"/>
          </rPr>
          <t xml:space="preserve">
 EM-DAT 6 November 2019 update</t>
        </r>
      </text>
    </comment>
    <comment ref="BN3" authorId="1" shapeId="0" xr:uid="{9C1D6D1D-04A2-444B-AF3F-CA07431D09B3}">
      <text>
        <r>
          <rPr>
            <b/>
            <sz val="9"/>
            <color indexed="81"/>
            <rFont val="Tahoma"/>
            <family val="2"/>
          </rPr>
          <t>Margreet:</t>
        </r>
        <r>
          <rPr>
            <sz val="9"/>
            <color indexed="81"/>
            <rFont val="Tahoma"/>
            <family val="2"/>
          </rPr>
          <t xml:space="preserve">
EM-DAT 6 November 2019 update</t>
        </r>
      </text>
    </comment>
    <comment ref="BO3" authorId="1" shapeId="0" xr:uid="{5D97FFA6-186D-48F8-A0E2-3E1CB34162EE}">
      <text>
        <r>
          <rPr>
            <b/>
            <sz val="9"/>
            <color indexed="81"/>
            <rFont val="Tahoma"/>
            <family val="2"/>
          </rPr>
          <t>Margreet:</t>
        </r>
        <r>
          <rPr>
            <sz val="9"/>
            <color indexed="81"/>
            <rFont val="Tahoma"/>
            <family val="2"/>
          </rPr>
          <t xml:space="preserve">
EM-DAT  6 November 2019 update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Margreet Barkhof</author>
    <author>Margreet</author>
  </authors>
  <commentList>
    <comment ref="BM3" authorId="0" shapeId="0" xr:uid="{31FF4E70-4461-4A8C-9929-6A0CF617A653}">
      <text>
        <r>
          <rPr>
            <b/>
            <sz val="9"/>
            <color indexed="81"/>
            <rFont val="Tahoma"/>
            <family val="2"/>
          </rPr>
          <t>Margreet Barkhof:</t>
        </r>
        <r>
          <rPr>
            <sz val="9"/>
            <color indexed="81"/>
            <rFont val="Tahoma"/>
            <family val="2"/>
          </rPr>
          <t xml:space="preserve">
 EM-DAT 23 November 2018 update</t>
        </r>
      </text>
    </comment>
    <comment ref="BN3" authorId="1" shapeId="0" xr:uid="{6C500AC3-C11D-4171-A3F5-67545B118A7C}">
      <text>
        <r>
          <rPr>
            <b/>
            <sz val="9"/>
            <color indexed="81"/>
            <rFont val="Tahoma"/>
            <family val="2"/>
          </rPr>
          <t>Margreet:</t>
        </r>
        <r>
          <rPr>
            <sz val="9"/>
            <color indexed="81"/>
            <rFont val="Tahoma"/>
            <family val="2"/>
          </rPr>
          <t xml:space="preserve">
EM-DAT 23 November 2018 update</t>
        </r>
      </text>
    </comment>
    <comment ref="BO3" authorId="1" shapeId="0" xr:uid="{5C6AA145-1DCD-4AF8-AD64-1586D7E8BFF0}">
      <text>
        <r>
          <rPr>
            <b/>
            <sz val="9"/>
            <color indexed="81"/>
            <rFont val="Tahoma"/>
            <family val="2"/>
          </rPr>
          <t>Margreet:</t>
        </r>
        <r>
          <rPr>
            <sz val="9"/>
            <color indexed="81"/>
            <rFont val="Tahoma"/>
            <family val="2"/>
          </rPr>
          <t xml:space="preserve">
EM-DAT  23 November 2018 update</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EAADAC78-3C2F-4E55-9EE0-2532018623E2}" name="2012.06.11 - GFM Indicator List1" type="6" refreshedVersion="4" deleted="1" background="1" saveData="1">
    <textPr sourceFile="C:\Users\kevin.wyjad\Dropbox\ODEP - GFM\2012.06.11 - GFM Indicator List.txt" tab="0" comma="1">
      <textFields count="4">
        <textField/>
        <textField/>
        <textField/>
        <textField/>
      </textFields>
    </textPr>
  </connection>
</connections>
</file>

<file path=xl/sharedStrings.xml><?xml version="1.0" encoding="utf-8"?>
<sst xmlns="http://schemas.openxmlformats.org/spreadsheetml/2006/main" count="7454" uniqueCount="1264">
  <si>
    <t>ATG</t>
  </si>
  <si>
    <t>Antigua and Barbuda</t>
  </si>
  <si>
    <t>ARG</t>
  </si>
  <si>
    <t>Argentina</t>
  </si>
  <si>
    <t>BHS</t>
  </si>
  <si>
    <t>Bahamas</t>
  </si>
  <si>
    <t>BRB</t>
  </si>
  <si>
    <t>Barbados</t>
  </si>
  <si>
    <t>BLZ</t>
  </si>
  <si>
    <t>Belize</t>
  </si>
  <si>
    <t>BOL</t>
  </si>
  <si>
    <t>BRA</t>
  </si>
  <si>
    <t>Brazil</t>
  </si>
  <si>
    <t>CHL</t>
  </si>
  <si>
    <t>Chile</t>
  </si>
  <si>
    <t>COL</t>
  </si>
  <si>
    <t>Colombia</t>
  </si>
  <si>
    <t>CRI</t>
  </si>
  <si>
    <t>Costa Rica</t>
  </si>
  <si>
    <t>CUB</t>
  </si>
  <si>
    <t>Cuba</t>
  </si>
  <si>
    <t>DMA</t>
  </si>
  <si>
    <t>Dominica</t>
  </si>
  <si>
    <t>DOM</t>
  </si>
  <si>
    <t>Dominican Republic</t>
  </si>
  <si>
    <t>ECU</t>
  </si>
  <si>
    <t>Ecuador</t>
  </si>
  <si>
    <t>SLV</t>
  </si>
  <si>
    <t>El Salvador</t>
  </si>
  <si>
    <t>GRD</t>
  </si>
  <si>
    <t>Grenada</t>
  </si>
  <si>
    <t>GTM</t>
  </si>
  <si>
    <t>Guatemala</t>
  </si>
  <si>
    <t>GUY</t>
  </si>
  <si>
    <t>Guyana</t>
  </si>
  <si>
    <t>HTI</t>
  </si>
  <si>
    <t>Haiti</t>
  </si>
  <si>
    <t>HND</t>
  </si>
  <si>
    <t>Honduras</t>
  </si>
  <si>
    <t>JAM</t>
  </si>
  <si>
    <t>Jamaica</t>
  </si>
  <si>
    <t>MEX</t>
  </si>
  <si>
    <t>Mexico</t>
  </si>
  <si>
    <t>NIC</t>
  </si>
  <si>
    <t>Nicaragua</t>
  </si>
  <si>
    <t>PAN</t>
  </si>
  <si>
    <t>Panama</t>
  </si>
  <si>
    <t>PRY</t>
  </si>
  <si>
    <t>Paraguay</t>
  </si>
  <si>
    <t>PER</t>
  </si>
  <si>
    <t>Peru</t>
  </si>
  <si>
    <t>KNA</t>
  </si>
  <si>
    <t>Saint Kitts and Nevis</t>
  </si>
  <si>
    <t>LCA</t>
  </si>
  <si>
    <t>Saint Lucia</t>
  </si>
  <si>
    <t>VCT</t>
  </si>
  <si>
    <t>Saint Vincent and the Grenadines</t>
  </si>
  <si>
    <t>SUR</t>
  </si>
  <si>
    <t>Suriname</t>
  </si>
  <si>
    <t>TTO</t>
  </si>
  <si>
    <t>Trinidad and Tobago</t>
  </si>
  <si>
    <t>URY</t>
  </si>
  <si>
    <t>Uruguay</t>
  </si>
  <si>
    <t>VEN</t>
  </si>
  <si>
    <t>ISO3</t>
  </si>
  <si>
    <t>Natural</t>
  </si>
  <si>
    <t>COUNTRY</t>
  </si>
  <si>
    <t>Communication</t>
  </si>
  <si>
    <t>Physical Connectivity</t>
  </si>
  <si>
    <t>MIN</t>
  </si>
  <si>
    <t>MAX</t>
  </si>
  <si>
    <t>Uprooted people</t>
  </si>
  <si>
    <t>Inequality</t>
  </si>
  <si>
    <t>Access to health care Index</t>
  </si>
  <si>
    <t>Recent Shocks</t>
  </si>
  <si>
    <t>Food Security</t>
  </si>
  <si>
    <t>DRR</t>
  </si>
  <si>
    <t>Governance</t>
  </si>
  <si>
    <t>Development &amp; Deprivation</t>
  </si>
  <si>
    <t>No data</t>
  </si>
  <si>
    <t>Physical exposure to flood</t>
  </si>
  <si>
    <t>Physical exposure to tropical cyclone</t>
  </si>
  <si>
    <t>Health Conditions</t>
  </si>
  <si>
    <t>%</t>
  </si>
  <si>
    <t>FAO</t>
  </si>
  <si>
    <t>UNESCO</t>
  </si>
  <si>
    <t>World Bank</t>
  </si>
  <si>
    <t>WB Region</t>
  </si>
  <si>
    <t>WB IncomeGroup</t>
  </si>
  <si>
    <t>UN-OCHA Region</t>
  </si>
  <si>
    <t>EC-ECHO Region</t>
  </si>
  <si>
    <t>UN Geographical Region</t>
  </si>
  <si>
    <t>UN Geographical Sub-Region</t>
  </si>
  <si>
    <t>Low income</t>
  </si>
  <si>
    <t>Upper middle income</t>
  </si>
  <si>
    <t>Latin America &amp; Caribbean</t>
  </si>
  <si>
    <t>High income: nonOECD</t>
  </si>
  <si>
    <t>ROLAC</t>
  </si>
  <si>
    <t>Central America &amp; Caribbean</t>
  </si>
  <si>
    <t>Americas</t>
  </si>
  <si>
    <t>Caribbean</t>
  </si>
  <si>
    <t>Latin America</t>
  </si>
  <si>
    <t>South America</t>
  </si>
  <si>
    <t>Lower middle income</t>
  </si>
  <si>
    <t>High income: OECD</t>
  </si>
  <si>
    <t>Central America</t>
  </si>
  <si>
    <t>(0-10)</t>
  </si>
  <si>
    <t>Bolivia</t>
  </si>
  <si>
    <t>Venezuela</t>
  </si>
  <si>
    <t>km</t>
  </si>
  <si>
    <t>2007-15</t>
  </si>
  <si>
    <t/>
  </si>
  <si>
    <t>WHO</t>
  </si>
  <si>
    <t>UNHCR</t>
  </si>
  <si>
    <t>UNDP</t>
  </si>
  <si>
    <t>Value from Saint Vincent and the Grenadines</t>
  </si>
  <si>
    <t>AVG YEAR</t>
  </si>
  <si>
    <t>SUM YEAR</t>
  </si>
  <si>
    <t>NUMBER OF</t>
  </si>
  <si>
    <t>SUM MISSING</t>
  </si>
  <si>
    <t>% MISSING</t>
  </si>
  <si>
    <t>STDEV</t>
  </si>
  <si>
    <t>MEDIAN</t>
  </si>
  <si>
    <t>(*) Reliability Index: 0 more reliable, 10 less reliable.</t>
  </si>
  <si>
    <t>SUBREGION</t>
  </si>
  <si>
    <t>1990-2015</t>
  </si>
  <si>
    <t>IHME, GBD</t>
  </si>
  <si>
    <t>Unprotected youth</t>
  </si>
  <si>
    <t>Inter-American Development Bank</t>
  </si>
  <si>
    <t>2008-13</t>
  </si>
  <si>
    <t>Security and violence containment</t>
  </si>
  <si>
    <t>UNICEF</t>
  </si>
  <si>
    <t>Violence</t>
  </si>
  <si>
    <t>Social protection</t>
  </si>
  <si>
    <t>Environmental degradation and drought</t>
  </si>
  <si>
    <t>Dependency</t>
  </si>
  <si>
    <t>Access to education Index</t>
  </si>
  <si>
    <t>Conflict</t>
  </si>
  <si>
    <t>(1-33)</t>
  </si>
  <si>
    <t>FAO, GLADIS</t>
  </si>
  <si>
    <t>UNODC</t>
  </si>
  <si>
    <t>2014-2016</t>
  </si>
  <si>
    <t>Reference Year - latest value</t>
  </si>
  <si>
    <t>Number of Missing Indicators</t>
  </si>
  <si>
    <t>Recentness data (average years)</t>
  </si>
  <si>
    <t>(0-100%)</t>
  </si>
  <si>
    <t>()</t>
  </si>
  <si>
    <t>ISO</t>
  </si>
  <si>
    <t>Asylum seekers by country of origin</t>
  </si>
  <si>
    <t>CARICOM</t>
  </si>
  <si>
    <t>Physical exposure to earthquake and tsunami</t>
  </si>
  <si>
    <t>Number of Missing Indicators Score</t>
  </si>
  <si>
    <t>Recentness data (average years) Score</t>
  </si>
  <si>
    <t>Average of Missing and Recentness</t>
  </si>
  <si>
    <t># COMPONENTS MISSING IN VULNERABILITY</t>
  </si>
  <si>
    <t># COMPONENTS MISSING IN LACK OF COPING CAPACITY</t>
  </si>
  <si>
    <t>Number of Missing Components</t>
  </si>
  <si>
    <t>Number of missing components in Hazard Dimension</t>
  </si>
  <si>
    <t>Number of missing components in Vulnerability Dimension</t>
  </si>
  <si>
    <t>Number of missing components in Lack of Coping Capacity dimension</t>
  </si>
  <si>
    <t>Percentage of Missing Indicators</t>
  </si>
  <si>
    <t>Percentage of Missing Components</t>
  </si>
  <si>
    <t>TOTAL</t>
  </si>
  <si>
    <t>(0-25)</t>
  </si>
  <si>
    <t>MISSING COMPONENTS (N)</t>
  </si>
  <si>
    <t>MISSING COMPONENTS (%)</t>
  </si>
  <si>
    <t># COMPONENTS MISSING IN HAZARD AND EXPOSURE</t>
  </si>
  <si>
    <t>http://www.inform-index.org/Subnational/LAC</t>
  </si>
  <si>
    <t>(Tabla de Contenidos)</t>
  </si>
  <si>
    <t>CONCEPTO Y METODOLOGÍA</t>
  </si>
  <si>
    <t>La iniciativa INFORM comenzó en 2012 como una convergencia de intereses de los organismos de las Naciones Unidas, los donantes, las ONG y las instituciones de investigación para establecer una base de datos común para el análisis del riesgo humanitario mundial.
INFORM identifica a los países con alto riesgo de crisis humanitaria que son más propensos a requerir asistencia internacional. El modelo INFORM se basa en conceptos de riesgo publicados en la literatura científica y contempla tres dimensiones de riesgo: Peligros y Exposición, Vulnerabilidad y Falta de Capacidad de Afrontamiento. El modelo INFORM se divide en diferentes niveles para proporcionar una visión rápida de los factores subyacentes que conducen al riesgo humanitario.
El índice INFORM apoya un marco proactivo de gestión de crisis. Será útil para una asignación objetiva de recursos para la gestión de desastres, así como para acciones coordinadas centradas en la prevención, mitigación y preparación para emergencias humanitarias.</t>
  </si>
  <si>
    <t>Descargo de responsabilidad
La representación y uso de nombres geográficos y datos relacionados incluidos en las listas, tablas de esta hoja de cálculo no están garantizados ni  libres de errores ni implican necesariamente aprobación o aceptación oficial por parte de las Naciones Unidas.</t>
  </si>
  <si>
    <t>Para mayor información:</t>
  </si>
  <si>
    <t>Índice</t>
  </si>
  <si>
    <t>Hoja</t>
  </si>
  <si>
    <t>(inicio)</t>
  </si>
  <si>
    <t>Tabla final con las principales dimensiones</t>
  </si>
  <si>
    <t>Tabla de cálculo para el componente Peligro y Exposición</t>
  </si>
  <si>
    <t>Peligros y exposición</t>
  </si>
  <si>
    <t>Tabla de cálculo para el componente Vulnerabilidad</t>
  </si>
  <si>
    <t>Vulnerabilidad</t>
  </si>
  <si>
    <t>Tabla de cálculo para el componente Falta de capacidad de afrontamiento</t>
  </si>
  <si>
    <t>Falta de capacidad de afrontamiento</t>
  </si>
  <si>
    <t>Datos de los indicadores</t>
  </si>
  <si>
    <t>Indicador Datos</t>
  </si>
  <si>
    <t>Fechas de los indicadores</t>
  </si>
  <si>
    <t>Indicador Fecha</t>
  </si>
  <si>
    <t>Fuentes de los Indicadores</t>
  </si>
  <si>
    <t>Indicador Fuente</t>
  </si>
  <si>
    <t>Imputación de datos de los indicadores</t>
  </si>
  <si>
    <t xml:space="preserve">Regiones </t>
  </si>
  <si>
    <t>Regiones</t>
  </si>
  <si>
    <t>Inundación</t>
  </si>
  <si>
    <t>Ciclón tropical</t>
  </si>
  <si>
    <t>Personas afectadas por sequías (absoluto)</t>
  </si>
  <si>
    <t>Humano</t>
  </si>
  <si>
    <t>Índice de Desarrollo Humano</t>
  </si>
  <si>
    <t>Desigualdad</t>
  </si>
  <si>
    <t>Índice de desigualdad de género</t>
  </si>
  <si>
    <t>Grupos vulnerables</t>
  </si>
  <si>
    <t>Condiciones de salud</t>
  </si>
  <si>
    <t>Prevalencia de la subnutrición</t>
  </si>
  <si>
    <t>Institucional</t>
  </si>
  <si>
    <t>Gobernanza</t>
  </si>
  <si>
    <t>Usuarios de Internet</t>
  </si>
  <si>
    <t>Conectividad física</t>
  </si>
  <si>
    <t>Densidad de médicos</t>
  </si>
  <si>
    <t>Tasa de mortalidad materna</t>
  </si>
  <si>
    <t>Población total</t>
  </si>
  <si>
    <t>PIB per cápita</t>
  </si>
  <si>
    <t>Degradación ambiental y sequía</t>
  </si>
  <si>
    <t>Cambio anual del bosque</t>
  </si>
  <si>
    <t>Extracción de agua agrícola</t>
  </si>
  <si>
    <t>Violencia</t>
  </si>
  <si>
    <t>Tasa de homicidio intencional</t>
  </si>
  <si>
    <t>Pobreza multidimensional</t>
  </si>
  <si>
    <t>Población en pobreza multidimensional</t>
  </si>
  <si>
    <t>Dependencia</t>
  </si>
  <si>
    <t>Tasa de inactividad por edades</t>
  </si>
  <si>
    <t>Empleo vulnerable</t>
  </si>
  <si>
    <t>Otros Grupos Vulnerables</t>
  </si>
  <si>
    <t>Bajo peso al nacer</t>
  </si>
  <si>
    <t>Juventud desprotegida</t>
  </si>
  <si>
    <t>Índice de Gestión de Riesgos del BID</t>
  </si>
  <si>
    <t>Protección social</t>
  </si>
  <si>
    <t>Cobertura de los programas de seguro social</t>
  </si>
  <si>
    <t>Seguridad y contención de la violencia</t>
  </si>
  <si>
    <t>Costos de contención de la violencia</t>
  </si>
  <si>
    <t>Cobertura de inmunización</t>
  </si>
  <si>
    <t>Supervivencia y logro</t>
  </si>
  <si>
    <t>Tasa de supervivencia hasta el último grado de educación primaria</t>
  </si>
  <si>
    <t>Nivel de estudios: al menos completado la secundaria inferior</t>
  </si>
  <si>
    <t>Gastos en educación</t>
  </si>
  <si>
    <t>Sub-región</t>
  </si>
  <si>
    <t>PAÍS</t>
  </si>
  <si>
    <t>Terremoto y tsunami</t>
  </si>
  <si>
    <t>Conflicto</t>
  </si>
  <si>
    <t>Solicitantes de asilo</t>
  </si>
  <si>
    <t>Peligro y exposición</t>
  </si>
  <si>
    <t>Desarrollo y carencias</t>
  </si>
  <si>
    <t>Vulnerabilidad Socioeconómica</t>
  </si>
  <si>
    <t>Población desarraigada</t>
  </si>
  <si>
    <t>Crisis (shocks) Recientes</t>
  </si>
  <si>
    <t>Seguridad alimentaria</t>
  </si>
  <si>
    <t>VULNERABILIDAD</t>
  </si>
  <si>
    <t>Implementación RRD</t>
  </si>
  <si>
    <t>Comunicación</t>
  </si>
  <si>
    <t>Acceso al sistema de la salud</t>
  </si>
  <si>
    <t>Acceso a la educación</t>
  </si>
  <si>
    <t>Infraestructura</t>
  </si>
  <si>
    <t>FALTA DE CAPACIDAD DE AFRONTAMIENTO (COPING CAPACITY)</t>
  </si>
  <si>
    <t>INDICE de RIESGO de INFORM</t>
  </si>
  <si>
    <t>Ranking</t>
  </si>
  <si>
    <t>Indicadores faltantes (número)</t>
  </si>
  <si>
    <t>Indicadores faltantes (%)</t>
  </si>
  <si>
    <t>Actualidad de los datos (años medios)</t>
  </si>
  <si>
    <t>Componentes faltantes (número)</t>
  </si>
  <si>
    <t>Componentes faltantes (%)</t>
  </si>
  <si>
    <t>Exposición física al terremoto MMI VI (absoluto)</t>
  </si>
  <si>
    <t>Exposición física al terremoto MMI VIII (absoluto)</t>
  </si>
  <si>
    <t>Exposición física al terremoto (absoluto)</t>
  </si>
  <si>
    <t>Proyección anual de personas expuestas a inundaciones</t>
  </si>
  <si>
    <t>Proyección anual de personas expuestas a tsunamis</t>
  </si>
  <si>
    <t>Proyección anual de personas expuestas al viento del ciclón SS1</t>
  </si>
  <si>
    <t>Proyección anual de personas expuestas al viento del ciclón SS3</t>
  </si>
  <si>
    <t>Proyección anual de personas expuestas al viento del ciclón (absoluto)</t>
  </si>
  <si>
    <t>Proyección anual de personas expuestas a ciclones (absoluto)</t>
  </si>
  <si>
    <t>Exposición física a la degradación del suelo en áreas de bajo nivel biofísico (absoluto)</t>
  </si>
  <si>
    <t>Exposición física a la degradación del suelo en áreas de alto nivel biofísico (absoluto)</t>
  </si>
  <si>
    <t>Exposición física al terremoto MMI VI (relativo)</t>
  </si>
  <si>
    <t>Exposición física al terremoto MMI VIII (relativo)</t>
  </si>
  <si>
    <t>Exposición física al tsunami (relativo)</t>
  </si>
  <si>
    <t>Exposición física a la degradación del suelo en áreas de alto nivel biofísico (relativo)</t>
  </si>
  <si>
    <t>Exposición física al terremoto (relativo)</t>
  </si>
  <si>
    <t>Exposición física al viento ciclónico tropical (relativo)</t>
  </si>
  <si>
    <t>Exposición física al ciclón tropical (relativo)</t>
  </si>
  <si>
    <t>Frecuencia de los eventos de sequía</t>
  </si>
  <si>
    <t>Exposición física al terremoto MMI VI</t>
  </si>
  <si>
    <t>Exposición física al terremoto MMI VIII</t>
  </si>
  <si>
    <t>Exposición física al ciclón tropical de la categoría 1 de Saffir-Simpson</t>
  </si>
  <si>
    <t>Exposición física al ciclón tropical de la categoría 3 de Saffir-Simpson</t>
  </si>
  <si>
    <t>Exposición física al viento ciclónico tropical</t>
  </si>
  <si>
    <t>Exposición física a la oleada de ciclones tropicales</t>
  </si>
  <si>
    <t>Personas afectadas por las sequías</t>
  </si>
  <si>
    <t>Exposición física al terremoto</t>
  </si>
  <si>
    <t>Exposición física a las inundaciones</t>
  </si>
  <si>
    <t>Exposición física a tsunami</t>
  </si>
  <si>
    <t>Exposición física a terremoto y tsunami</t>
  </si>
  <si>
    <t>Exposición física a ciclón tropical</t>
  </si>
  <si>
    <t>Personas afectadas por sequías y Frecuencia de eventos</t>
  </si>
  <si>
    <t>Extracción de agua agrícola e impacto histórico de sequía</t>
  </si>
  <si>
    <t>Exposición física a la degradación del suelo</t>
  </si>
  <si>
    <t>INFORM Peligro Natural</t>
  </si>
  <si>
    <t>GCRI Probabilidad de conflicto interno violento</t>
  </si>
  <si>
    <t>GCRI Probabilidad de conflicto interno altamente violento</t>
  </si>
  <si>
    <t>GCRI Puntaje Conflicto Interno</t>
  </si>
  <si>
    <t>Intensidad actual del conflicto de poder nacional</t>
  </si>
  <si>
    <t>Intensidad actual de conflictos subnacionales</t>
  </si>
  <si>
    <t>Puntaje actual de intensidad de conflicto altamente violenta</t>
  </si>
  <si>
    <t>Tasa de Homicidio Intencional</t>
  </si>
  <si>
    <t>Homicidio intencional</t>
  </si>
  <si>
    <t>Solicitantes de asilo por país de origen (relativo)</t>
  </si>
  <si>
    <t>Solicitantes de asilo por país de origen (absoluto)</t>
  </si>
  <si>
    <t>Solicitantes de asilo por país de origen</t>
  </si>
  <si>
    <t>INFORM Peligro Humano</t>
  </si>
  <si>
    <t>Tasa de incidencia de pobreza</t>
  </si>
  <si>
    <t>Pobreza</t>
  </si>
  <si>
    <t>Índice de Gini</t>
  </si>
  <si>
    <t>Población urbana de asentamientos precarios</t>
  </si>
  <si>
    <t>INFORM Vulnerabilidad Socioeconómica</t>
  </si>
  <si>
    <t>Total de personas desarraigadas (1.000 personas)</t>
  </si>
  <si>
    <t>Personas desarraigadas (población total)</t>
  </si>
  <si>
    <t>Total / Pop</t>
  </si>
  <si>
    <t>Total de personas desarraigadas (porcentaje de la población total)</t>
  </si>
  <si>
    <t>Incidencia de la tuberculosis</t>
  </si>
  <si>
    <t xml:space="preserve">Mortalidad en menores de 5 </t>
  </si>
  <si>
    <t>Desnutrición crónica en menores de 5 años</t>
  </si>
  <si>
    <t>Mortalidad en adolescentes debido a la autolesión y a la violencia interpersonal</t>
  </si>
  <si>
    <t>Total afectado por desastres naturales durante 3 años (1.000 personas)</t>
  </si>
  <si>
    <t>Desastres Naturales % del total de la población</t>
  </si>
  <si>
    <t>Puntaje de Disponibilidad de Alimentos</t>
  </si>
  <si>
    <t>Puntaje de Utilización de Alimentos</t>
  </si>
  <si>
    <t>INFORM Grupos Vulnerables</t>
  </si>
  <si>
    <t>Puntaje HFA</t>
  </si>
  <si>
    <t>Índice de Gestión de Riesgo del BID</t>
  </si>
  <si>
    <t>Índice de Percepción de la Corrupción</t>
  </si>
  <si>
    <t>Eficacia gubernamental</t>
  </si>
  <si>
    <t>Seguridad y protección contra la delincuencia</t>
  </si>
  <si>
    <t>Costos de la violencia de contención</t>
  </si>
  <si>
    <t>INFORM Institucional</t>
  </si>
  <si>
    <t>Acceso a electricidad</t>
  </si>
  <si>
    <t>Suscripciones de celulares móviles</t>
  </si>
  <si>
    <t>Densidad de vías</t>
  </si>
  <si>
    <t>Cobertura de agua en la escuela</t>
  </si>
  <si>
    <t>Cobertura de saneamiento escolar</t>
  </si>
  <si>
    <t>Agua y saneamiento en las escuelas (WinS)</t>
  </si>
  <si>
    <t>Densidad de los médicos</t>
  </si>
  <si>
    <t>Gasto público y privado per cápita en salud</t>
  </si>
  <si>
    <t xml:space="preserve">Gasto público en salud </t>
  </si>
  <si>
    <t>Gastos de la salud desembolsados por paciente</t>
  </si>
  <si>
    <t>Gastos de Salud</t>
  </si>
  <si>
    <t>Índice de acceso a la salud</t>
  </si>
  <si>
    <t>Tasa de supervivencia hasta el último grado de educación secundaria inferior</t>
  </si>
  <si>
    <t>Supervivencia educativa</t>
  </si>
  <si>
    <t>Logro educativo</t>
  </si>
  <si>
    <t>Proporción alumno-maestro en educación primaria</t>
  </si>
  <si>
    <t>Inversión en calidad educativa</t>
  </si>
  <si>
    <t>Índice de acceso a la educación</t>
  </si>
  <si>
    <t>INFORM Infraestructura</t>
  </si>
  <si>
    <t>Proyección anual de personas expuestas a las inundaciones</t>
  </si>
  <si>
    <t>Proyección anual de personas expuestas a la oleada ciclónica</t>
  </si>
  <si>
    <t>Total afectado por la sequía</t>
  </si>
  <si>
    <t>Exposición física a la degradación del suelo en áreas de baja nivel biofísico</t>
  </si>
  <si>
    <t>Exposición física a la degradación del suelo en áreas de alto nivel biofísico</t>
  </si>
  <si>
    <t>GCRI Probabilidad de conflicto violento</t>
  </si>
  <si>
    <t>GCRI Probabilidad de conflicto altamente violento</t>
  </si>
  <si>
    <t>Intensidad del conflicto de poder nacional (altamente violenta)</t>
  </si>
  <si>
    <t>Intensidad del conflicto subnacional (altamente violenta)</t>
  </si>
  <si>
    <t>Tasa de incidencia de la pobreza, sobre la base de las líneas de pobreza nacional</t>
  </si>
  <si>
    <t>Tasa de mortalidad en menores de 5 años</t>
  </si>
  <si>
    <t>Incidencia del dengue</t>
  </si>
  <si>
    <t>Coeficiente Gini de ingresos</t>
  </si>
  <si>
    <t>Personas afectadas por desastres naturales</t>
  </si>
  <si>
    <t>Las personas internamente desplazadas (PDI)</t>
  </si>
  <si>
    <t>Refugiados Regresados</t>
  </si>
  <si>
    <t>Idoneidad (suficiencia) del suministro de energía dietética promedio</t>
  </si>
  <si>
    <t>Puntaje HFA mas actual</t>
  </si>
  <si>
    <t>Cobertura de los Programas de Seguro Social</t>
  </si>
  <si>
    <t>Usuarios de internet</t>
  </si>
  <si>
    <t>Longitud de vías</t>
  </si>
  <si>
    <t>Cobertura de agua en las escuelas</t>
  </si>
  <si>
    <t>Población Total (GHS-POP)</t>
  </si>
  <si>
    <t>Área de la tierra (km. cuadrados)</t>
  </si>
  <si>
    <t>Unidad de medida</t>
  </si>
  <si>
    <t>Número / Año</t>
  </si>
  <si>
    <t>Número</t>
  </si>
  <si>
    <t>por 1.000 personas</t>
  </si>
  <si>
    <t>% de la población en edad de trabajar</t>
  </si>
  <si>
    <t>% del PIB</t>
  </si>
  <si>
    <t>% del empleo total</t>
  </si>
  <si>
    <t>por 1,000 nacidos vivos</t>
  </si>
  <si>
    <t>por 100,000 personas</t>
  </si>
  <si>
    <t>por 100,000 nacidos vivos</t>
  </si>
  <si>
    <t>por 1,000 mujeres de 15 a 19 años</t>
  </si>
  <si>
    <t>Tasa</t>
  </si>
  <si>
    <t>por 100 personas</t>
  </si>
  <si>
    <t>% RNB</t>
  </si>
  <si>
    <t>actual int USD PPP</t>
  </si>
  <si>
    <t>km. cuadrados</t>
  </si>
  <si>
    <t>Unidad de Medida</t>
  </si>
  <si>
    <t>Año</t>
  </si>
  <si>
    <t>Número de indicadores que faltan</t>
  </si>
  <si>
    <t>Porcentaje de indicadores que faltan</t>
  </si>
  <si>
    <t>Actualidad de los datos (años promedios)</t>
  </si>
  <si>
    <t xml:space="preserve">Puntaje de Número de indicadores faltantes </t>
  </si>
  <si>
    <t>Puntaje de Actualidad de los datos (años promedio)</t>
  </si>
  <si>
    <t>Promedio de Faltantes y de Actualidad</t>
  </si>
  <si>
    <t>Número de componentes que faltan</t>
  </si>
  <si>
    <t>Porcentaje de componentes que faltan</t>
  </si>
  <si>
    <t>Número de componentes faltantes en la dimensión de peligro y expocisión</t>
  </si>
  <si>
    <t>Número de componentes que faltan en la dimensión de vulnerabilidad</t>
  </si>
  <si>
    <t>Número de componentes faltantes en la dimensión falta de capacidad de afrontamiento</t>
  </si>
  <si>
    <t>Anemia en menores de 5 años</t>
  </si>
  <si>
    <t>Prevalencia de anemia en mujers en edad reproductiva</t>
  </si>
  <si>
    <t>Condiciones de salud materna/de adolescentes</t>
  </si>
  <si>
    <t>Condiciones de nutrición en menores de 5 años</t>
  </si>
  <si>
    <t>Condiciones de nutrición y  salud de los niños y niñas menores de 5 años</t>
  </si>
  <si>
    <t>Condiciones de nutrición y salud de niños y niñas menores de 5 años</t>
  </si>
  <si>
    <t>Prevalencia de anemia en niños y niñas menores de 5 años</t>
  </si>
  <si>
    <t>Nutrition and health conditions of children under 5</t>
  </si>
  <si>
    <t>El indicador de prevalencia de la anemia en las mujeres embarazadas se ha reemplazado por el indicador de la prevalencia de anemia en las mujeres en edad reproductiva. Dos componentes de la categoría de los otros grupos vulnerables de la dimensión de vulnerabilidad se han revisado ligeramente: el indicador sobre la anemia en mujeres en edad reproductiva se ha trasladado del grupo de inseguridad alimentaria al grupo de niños y niñas menores de cinco años. La vulnerabilidad del grupo de niños y niñas menores de cinco años se centra en la nutrición y las condiciones de salud. Se ha incluido un nuevo indicador sobre la prevalencia de la anemia en niños y niñas menores de cinco años en este componente, así como un nuevo subcomponente sobre las condiciones de nutrición materna/adolescente, que se mide por el bajo peso al nacer y la anemia en mujeres en edad reproductiva.</t>
  </si>
  <si>
    <t>La definición y medición del indicador de costo de contención de la violencia reportado por el Índice Global de Paz ha cambiado. El indicador revisado toma en cuenta los costos económicos directos e indirectos de la violencia, mientras que la versión anterior del indicador solo consideraba los costos directos de contención de la violencia.</t>
  </si>
  <si>
    <t>Los siguientes indicadores han sido actualizados: Tasa de homicidio intencional, Homicidio intencional, Solicitantes de asilo por país de origen, Población en pobreza multidimensional, Población en situación cercana a la pobreza multidimensional, Tasa de incidencia de la pobreza sobre la base de las líneas de pobreza nacional, Tasa de inactividad por edades, Remesas personales, Empleo vulnerable, Desnutrición crónica en menores de 5 años, Niños y niñas de un año totalmente inmunizados contra DTP3, Incidencia del dengue, Tasa de fertilidad en adolescentes, Mortalidad en adolescentes debido a la autolesión y a la violencia interpersonal, Costos de contención de la violencia, Tasa de supervivencia hasta el último grado de educación primaria, Tasa de supervivencia hasta el último grado de educación secundaria inferior, Nivel de estudios: al menos completado la secundaria inferior, Gastos en educación, Proporción alumno-maestro en educación primaria.</t>
  </si>
  <si>
    <t>Indicadores actualizados con la ultima versión del modelo Global INFORM (31 Agosto 2017 v 0.3.3): Total afectado por la sequía, Frecuencia de los eventos de sequía, GCRI Probabilidad de conflicto violento, GCRI Probabilidad de conflicto altamente violento, Intensidad del conflicto de poder nacional (altamente violenta), Intensidad del conflicto subnacional (altamente violenta), Índice de Desarrollo Humano, Densidad de médicos, Niños y niñas de un año totalmente inmunizados contra el sarampión, Incidencia de la tuberculosis, Incidencia de VIH-SIDA entre personas de 15 a 49 años, Índice de desigualdad de género, Coeficiente Gini de ingresos,  Personas afectadas por desastres naturales, Las personas internamente desplazadas (PDI), Refugiados por país de asilo, Refugiados Regresados, Eficacia gubernamental, Índice de Percepción de la Corrupción, Acceso a electricidad, Usuarios de internet, Suscripciones de celulares móviles, PIB per cápita PPP int USD (estimado), Población total</t>
  </si>
  <si>
    <t>IOM</t>
  </si>
  <si>
    <t>IDMC</t>
  </si>
  <si>
    <t>WHO/UNICEF</t>
  </si>
  <si>
    <t>Índice de Falta de Confiabilidad (*)</t>
  </si>
  <si>
    <t>Tabla de cálculo para el Índice de Falta de Confiabilidad de INFORM</t>
  </si>
  <si>
    <t>Actualizaciones anteriores</t>
  </si>
  <si>
    <t>Prevalencia de anemia entre mujeres en edad reproductiva</t>
  </si>
  <si>
    <t>2011-16</t>
  </si>
  <si>
    <t>Institute for Economics and Peace</t>
  </si>
  <si>
    <t>INFORM índice de falta de confiabilidad</t>
  </si>
  <si>
    <t>Gasto corriente en salud per cápita</t>
  </si>
  <si>
    <t>LAC-INFORM Modelo Regional 2018: 30 Septiembre 2017, v005:</t>
  </si>
  <si>
    <t xml:space="preserve">- Actualizado: Extracción de agua agrícola; Solicitantes de asilo por país de origen; Índice de Desarrollo Humano; Población en pobreza multidimensional; Población cerca de pobreza multidimensional; Tasa de incidencia de la pobreza, sobre la base de las líneas de pobreza nacional; Tasa de inactividad por edades; Remesas personales; Empleo vulnerable; Desnutrición crónica en menores de 5 años; Incidencia del dengue; Población urbana de asentamientos precarios; Tasa de fertilidad en adolescentes; Mortalidad en adolescentes debido a la autolesión y a la violencia interpersonal; Personas afectadas por desastres naturales; Índice de Gestión de Riesgos del BID; Cobertura de los Programas de Seguro Social; Costos de contención de la violencia; Tasa de supervivencia hasta el último grado de educación primaria; Tasa de supervivencia hasta el último grado de educación secundaria inferior; Nivel de estudios: al menos completado la secundaria inferior; Gastos en educación; Proporción alumno-maestro en educación primaria. 
</t>
  </si>
  <si>
    <t xml:space="preserve">- Actualizado con la ultima versión del modelo Global INFORM (31 Agosto 20178 v 0.3.5): 
Exposición física al terremoto MMI VI; Exposición física al terremoto MMI VIII; Proyección anual de personas expuestas a las inundaciones; Proyección anual de personas expuestas a tsunamis; Proyección anual de personas expuestas al viento del ciclón SS1; Proyección anual de personas expuestas al viento del ciclón SS3; Proyección anual de personas expuestas a la oleada ciclónica; GCRI Probabilidad de conflicto violento; GCRI Probabilidad de conflicto altamente violento; Intensidad del conflicto de poder nacional (altamente violenta); Intensidad del conflicto subnacional (altamente violenta); Tasa de mortalidad en menores de 5 años; Densidad de médicos; Incidencia de la tuberculosis; Prevalencia de VIH-SIDA entre personas de 15 a 49 años; Coeficiente Gini de ingresos; Las personas internamente desplazadas (PDI); Refugiados por país de asilo; Refugiados Regresados; Idoneidad (suficiencia) del suministro de energía dietética promedio; Prevalencia de la subnutrición; Eficacia gubernamental; Índice de Percepción de la Corrupción; Acceso a electricidad; Suscripciones de celulares móviles; PIB per cápita PPP int USD (estimado); Población total; Población Total (GHS-POP). </t>
  </si>
  <si>
    <t xml:space="preserve">LAC-INFORM Modelo Regional 2019: 30 Noviembre 2018, v006:  </t>
  </si>
  <si>
    <t>- Nueva fuente de datos: Datos para los indicadores de Niños y niñas de un año totalmente inmunizados contra DTP3, Gastos de la salud desembolsados por paciente, y Gasto público en salud, están provistos por la plataforma global de Salud de OMS. Metadatos han sido ajustado de acuerdo con ello.</t>
  </si>
  <si>
    <t>INFORM-LAC 2020</t>
  </si>
  <si>
    <t>2008-17</t>
  </si>
  <si>
    <t>2015-17</t>
  </si>
  <si>
    <t>No Data</t>
  </si>
  <si>
    <t>2012</t>
  </si>
  <si>
    <t>2014</t>
  </si>
  <si>
    <t>2017</t>
  </si>
  <si>
    <t>2011</t>
  </si>
  <si>
    <t>2016</t>
  </si>
  <si>
    <t>2015</t>
  </si>
  <si>
    <t>2008</t>
  </si>
  <si>
    <t>2010</t>
  </si>
  <si>
    <t>Población vulnerable a pobreza multidimensional</t>
  </si>
  <si>
    <t>2008-18</t>
  </si>
  <si>
    <t>2018</t>
  </si>
  <si>
    <t>2016-18</t>
  </si>
  <si>
    <t>2006-17</t>
  </si>
  <si>
    <t>2011-17</t>
  </si>
  <si>
    <t>2010-15</t>
  </si>
  <si>
    <t>1984-2018</t>
  </si>
  <si>
    <t>2011-18</t>
  </si>
  <si>
    <t>2011-2016</t>
  </si>
  <si>
    <t>2005-17</t>
  </si>
  <si>
    <t>2013-2017</t>
  </si>
  <si>
    <t>31/12/2018</t>
  </si>
  <si>
    <t>2014-18</t>
  </si>
  <si>
    <t>Volumen de remesas</t>
  </si>
  <si>
    <t>por 10,000 personas</t>
  </si>
  <si>
    <t>Refugiados y solicitantes de asilo por país de asilo</t>
  </si>
  <si>
    <t>Saneamiento</t>
  </si>
  <si>
    <t>Personas que utilizan al menos servicios básicos de agua potable</t>
  </si>
  <si>
    <t>Personas que utilizan al menos servicios básicos de saneamiento</t>
  </si>
  <si>
    <t>Agua potable</t>
  </si>
  <si>
    <t>por 1,000 personas</t>
  </si>
  <si>
    <t>Número de nuevas infecciones por VIH por 1,000 personas no infectados</t>
  </si>
  <si>
    <t>VIH</t>
  </si>
  <si>
    <t>Número de personas que requieren intervenciones contra enfermedades tropicales desatendidas</t>
  </si>
  <si>
    <t>USD int actual PPP</t>
  </si>
  <si>
    <t>Personas que requieren intervenciones contra enfermedades tropicales desatendidas</t>
  </si>
  <si>
    <t>Cobertura de inmunización DTP3</t>
  </si>
  <si>
    <t>Cobertura de inmunización PCV3</t>
  </si>
  <si>
    <t>Cobertura de inmunización MCV2</t>
  </si>
  <si>
    <t>Personas expuestas a Zika</t>
  </si>
  <si>
    <t>Personas expuestas a Aedes</t>
  </si>
  <si>
    <t>Personas expuestas a Dengue</t>
  </si>
  <si>
    <t>Epidemics</t>
  </si>
  <si>
    <t>Personas en riesgo de malaria por Plasmodium vivax - Inestable (absoluto)</t>
  </si>
  <si>
    <t>Personas en riesgo de malaria por Plasmodium vivax - Estable (absoluto)</t>
  </si>
  <si>
    <t>Personas en riesgo de malaria por Plasmodium vivax (absoluto)</t>
  </si>
  <si>
    <t>Exposición física a la oleada de ciclones tropicales (absoluto)</t>
  </si>
  <si>
    <t>Exposición física a la degradación del suelo (absoluto)</t>
  </si>
  <si>
    <t>Exposición física a la inundación (relativo)</t>
  </si>
  <si>
    <t>Exposición física al ciclón tropical de la categoría 1 de Saffir-Simpson (relativo)</t>
  </si>
  <si>
    <t>Exposición física al ciclón tropical de la categoría 3 de Saffir-Simpson (relativo)</t>
  </si>
  <si>
    <t>Exposición física a la oleada de ciclones tropicales (relativo)</t>
  </si>
  <si>
    <t>Personas afectadas por sequías (relativos)</t>
  </si>
  <si>
    <t>Exposición física a la degradación del suelo en áreas de bajo nivel biofísico (relativo)</t>
  </si>
  <si>
    <t>Exposición física a la degradación del suelo (relativo)</t>
  </si>
  <si>
    <t>Personas afectadas por sequías (relativo)</t>
  </si>
  <si>
    <t>Personas en riesgo de malaria por Plasmodium vivax - Inestable (relativo)</t>
  </si>
  <si>
    <t>Personas en riesgo de malaria por Plasmodium vivax - Estable (relativo)</t>
  </si>
  <si>
    <t>Personas en riesgo de malaria por Plasmodium vivax (relativo)</t>
  </si>
  <si>
    <t xml:space="preserve">Personas en riesgo de malaria por Plasmodium vivax </t>
  </si>
  <si>
    <t>Personas en riesgo de malaria por Plasmodium falciparum - Estable (absoluto)</t>
  </si>
  <si>
    <t>Personas en riesgo de malaria por Plasmodium falciparum (absoluto)</t>
  </si>
  <si>
    <t>Personas en riesgo de malaria por Plasmodium falciparum - Inestable (relativo)</t>
  </si>
  <si>
    <t>Personas en riesgo de malaria por Plasmodium falciparum - Estable (relativo)</t>
  </si>
  <si>
    <t>Personas en riesgo de malaria por Plasmodium falciparum (relativo)</t>
  </si>
  <si>
    <t xml:space="preserve">Personas en riesgo de malaria por Plasmodium falciparum </t>
  </si>
  <si>
    <t>Personas en riesgo de Malaria</t>
  </si>
  <si>
    <t>Personas expuestas a Zika (absoluto)</t>
  </si>
  <si>
    <t>Personas expuestas a Zika (relativo)</t>
  </si>
  <si>
    <t>Personas expuestas a Aedes (absoluto)</t>
  </si>
  <si>
    <t>Personas expuestas a Aedes (relativo)</t>
  </si>
  <si>
    <t>Personas expuestas a Dengue (relativo)</t>
  </si>
  <si>
    <t>Personas expuestas a Dengue (absoluto)</t>
  </si>
  <si>
    <t>Exposición física a enfermedades transmitidas por vectores</t>
  </si>
  <si>
    <t>Población urbana</t>
  </si>
  <si>
    <t>Crecimiento de la población urbana</t>
  </si>
  <si>
    <t>Menores de 5 años</t>
  </si>
  <si>
    <t>Personas-a-Personas (P2P)</t>
  </si>
  <si>
    <t>Puntuación de capacidad del IHR: inocuidad de los alimentos</t>
  </si>
  <si>
    <t>Inocuidad de los alimentos</t>
  </si>
  <si>
    <t>Exposición física a epidemia</t>
  </si>
  <si>
    <t>Epidemias</t>
  </si>
  <si>
    <t>Personas en riesgo de malaria por Plasmodium vivax - Transmisión estable</t>
  </si>
  <si>
    <t>Personas en riesgo de malaria por Plasmodium vivax - Transmisión inestable</t>
  </si>
  <si>
    <t>Personas en riesgo de malaria por Plasmodium falciparum - Transmisión estable</t>
  </si>
  <si>
    <t>Personas en riesgo de malaria por Plasmodium falciparum - Transmisión inestable</t>
  </si>
  <si>
    <t>Personas con instalaciones básicas para el lavado de manos</t>
  </si>
  <si>
    <t>Exposición física a P2P, transmisión por agua y los alimentos</t>
  </si>
  <si>
    <t>Prevalencia de VIH-SIDA entre adultos de 15 a 49 años</t>
  </si>
  <si>
    <t>Tasa de fecundidad en adolescentes</t>
  </si>
  <si>
    <t>2012-18</t>
  </si>
  <si>
    <t>Personas practicando defecación al aire libre (% de la población)</t>
  </si>
  <si>
    <t>Personas practicando defecación al aire libre (número)</t>
  </si>
  <si>
    <t>Personas practicando defecación al aire libre (relativo)</t>
  </si>
  <si>
    <t>Personas practicando defecación al aire libre (absoluto)</t>
  </si>
  <si>
    <t>Personas practicando defecación al aire libre</t>
  </si>
  <si>
    <t>2014-2017</t>
  </si>
  <si>
    <t>WaSH</t>
  </si>
  <si>
    <t>Población</t>
  </si>
  <si>
    <t>Exposición física a transmisión por agua y los alimentos</t>
  </si>
  <si>
    <t xml:space="preserve">Desconfianza en el sistema judicial 
</t>
  </si>
  <si>
    <t xml:space="preserve">Desconfianza en la policía </t>
  </si>
  <si>
    <t>- Componente nuevo: Epidemia</t>
  </si>
  <si>
    <r>
      <t>-</t>
    </r>
    <r>
      <rPr>
        <sz val="7"/>
        <color theme="1"/>
        <rFont val="Times New Roman"/>
        <family val="1"/>
      </rPr>
      <t xml:space="preserve">   </t>
    </r>
    <r>
      <rPr>
        <sz val="10"/>
        <color theme="1"/>
        <rFont val="Arial"/>
        <family val="2"/>
      </rPr>
      <t>Indicadores revisados: ‘Refugiados por país de asilo’ reemplazado por ‘.</t>
    </r>
    <r>
      <rPr>
        <sz val="11"/>
        <color theme="1"/>
        <rFont val="Calibri"/>
        <family val="2"/>
        <scheme val="minor"/>
      </rPr>
      <t xml:space="preserve"> </t>
    </r>
    <r>
      <rPr>
        <sz val="10"/>
        <color theme="1"/>
        <rFont val="Arial"/>
        <family val="2"/>
      </rPr>
      <t>Refugiados y solicitantes de asilo por país de asilo’, ‘Instalaciones de saneamiento mejoradas (% de la población con acceso)’ reemplazado por ‘Personas que utilizan al menos servicios básicos de saneamiento’, ‘Fuente de agua mejorada (% de la población con acceso)’ reemplazado por ‘Personas que utilizan al menos servicios básicos de agua potable’, ‘PIB per cápita PPP int USD (estimado)’ reemplazado por ‘PIB per cápita (USD actual)’.</t>
    </r>
  </si>
  <si>
    <r>
      <t>-</t>
    </r>
    <r>
      <rPr>
        <sz val="7"/>
        <color theme="1"/>
        <rFont val="Times New Roman"/>
        <family val="1"/>
      </rPr>
      <t xml:space="preserve">   </t>
    </r>
    <r>
      <rPr>
        <sz val="10"/>
        <color theme="1"/>
        <rFont val="Arial"/>
        <family val="2"/>
      </rPr>
      <t xml:space="preserve">Nueva fuente de datos: Exposición física al terremoto MMI VI, Exposición física al terremoto MMI VIII, Tasa de fecundidad en adolescentes, Población total. </t>
    </r>
  </si>
  <si>
    <r>
      <t>-</t>
    </r>
    <r>
      <rPr>
        <sz val="7"/>
        <color theme="1"/>
        <rFont val="Times New Roman"/>
        <family val="1"/>
      </rPr>
      <t xml:space="preserve">   </t>
    </r>
    <r>
      <rPr>
        <sz val="10"/>
        <color theme="1"/>
        <rFont val="Arial"/>
        <family val="2"/>
      </rPr>
      <t>Nombre cambiado: Volumen de remesas, Población vulnerable a pobreza multidimensional.</t>
    </r>
  </si>
  <si>
    <r>
      <t>-</t>
    </r>
    <r>
      <rPr>
        <sz val="7"/>
        <color theme="1"/>
        <rFont val="Times New Roman"/>
        <family val="1"/>
      </rPr>
      <t xml:space="preserve">   </t>
    </r>
    <r>
      <rPr>
        <sz val="10"/>
        <color theme="1"/>
        <rFont val="Arial"/>
        <family val="2"/>
      </rPr>
      <t>Actualizado: Extracción de agua agrícola, Tasa de homicidio intencional, Homicidio intencional, Solicitantes de asilo por país de origen, Población en pobreza multidimensional, Población vulnerable a pobreza multidimensional, Tasa de incidencia de la pobreza, sobre la base de las líneas de pobreza nacional, Tasa de inactividad por edades, Empleo vulnerable, Desnutrición crónica en menores de 5 años, Bajo peso al nacer, Incidencia del dengue, Índice de Gestión de Riesgos del BID, Cobertura de los Programas de Seguro Social, Costos de contención de la violencia, Tasa de supervivencia hasta el último grado de educación primaria, Tasa de supervivencia hasta el último grado de educación secundaria inferior, Nivel de estudios: al menos completado la secundaria inferior, Gastos en educación, Proporción alumno-maestro en educación primaria.</t>
    </r>
  </si>
  <si>
    <r>
      <t>-</t>
    </r>
    <r>
      <rPr>
        <sz val="7"/>
        <color theme="1"/>
        <rFont val="Times New Roman"/>
        <family val="1"/>
      </rPr>
      <t xml:space="preserve">   </t>
    </r>
    <r>
      <rPr>
        <sz val="10"/>
        <color theme="1"/>
        <rFont val="Arial"/>
        <family val="2"/>
      </rPr>
      <t>Actualizado con la última versión de INFORM GRI (12 Septiembre 2019 v 0.3.9): Total afectado por la sequía, Frecuencia de los eventos de sequía, GCRI Probabilidad de conflicto violento, GCRI Probabilidad de conflicto altamente violento, Intensidad del conflicto de poder nacional (altamente violenta), Intensidad del conflicto subnacional (altamente violenta), Volumen de remesas, Tasa de mortalidad en menores de 5 años, Densidad de médicos, Incidencia de la tuberculosis, Gasto corriente en salud per cápita, Índice de desigualdad de género, Coeficiente Gini de ingresos, Población urbana de asentamientos precarios, Personas afectadas por desastres naturales, Personas afectadas por desastres naturales, Personas afectadas por desastres naturales, Las personas internamente desplazadas (PDI), Refugiados Regresados, Idoneidad (suficiencia) del suministro de energía dietética promedio, Prevalencia de la subnutrición, Eficacia gubernamental, Índice de Percepción de la Corrupción, Acceso a electricidad, Usuarios de internet, Suscripciones de celulares móviles, Población Total (GHS-POP).</t>
    </r>
  </si>
  <si>
    <r>
      <t>-</t>
    </r>
    <r>
      <rPr>
        <sz val="7"/>
        <color theme="1"/>
        <rFont val="Times New Roman"/>
        <family val="1"/>
      </rPr>
      <t xml:space="preserve">   </t>
    </r>
    <r>
      <rPr>
        <sz val="10"/>
        <color theme="1"/>
        <rFont val="Arial"/>
        <family val="2"/>
      </rPr>
      <t>Indicadores eliminados: Índice de precios de alimentos nacionales, Índice de volatilidad de los precios de los alimentos nacionales, Falta de seguridad, Falta de protección contra la delincuencia, Niños y niñas de un año totalmente inmunizados contra el sarampión.</t>
    </r>
  </si>
  <si>
    <t>Actualización actual</t>
  </si>
  <si>
    <t>Regional average (Caribbean)</t>
  </si>
  <si>
    <t>- Nuevos indicadores: Personas en riesgo de malaria por Plasmodium vivax - Transmisión inestable, Personas en riesgo de malaria por Plasmodium vivax - Transmisión estable, Personas en riesgo de malaria por Plasmodium falciparum - Transmisión inestable, Personas en riesgo de malaria por Plasmodium falciparum - Transmisión estable, Personas expuestas a Zika, Personas expuestas a Aedes, Personas expuestas a Dengue, Crecimiento de la población urbana, Población urbana, Personas practicando defecación al aire libre (% de la población), Personas practicando defecación al aire libre (número), Personas con instalaciones básicas para el lavado de manos, Puntuación de capacidad del IHR: inocuidad de los alimentos, Menores de 5 años, Cobertura de inmunización MCV2, Cobertura de inmunización PCV3, Número de nuevas infecciones por VIH por 1,000 personas no infectados, Número de personas que requieren intervenciones contra enfermedades tropicales desatendidas, Desconfianza en la policía, Desconfianza en el sistema judicial.</t>
  </si>
  <si>
    <t xml:space="preserve">LAC-INFORM Modelo Regional 2020: 8 Noviembre 2019, v007:  </t>
  </si>
  <si>
    <t>INFORM Id</t>
  </si>
  <si>
    <t>URL</t>
  </si>
  <si>
    <t>Global</t>
  </si>
  <si>
    <t>https://www.globalquakemodel.org/gem</t>
  </si>
  <si>
    <t>Tsunami</t>
  </si>
  <si>
    <t>Tsunami (absolute)</t>
  </si>
  <si>
    <t>http://risk.preventionweb.net/capraviewer/download.jsp</t>
  </si>
  <si>
    <t>Tsunami (relative)</t>
  </si>
  <si>
    <t>Emergency Events Database (EM-DAT), Centre for Research on the Epidemiology of Disasters (CRED)</t>
  </si>
  <si>
    <t>D. Guha-Sapir, R. Below, Ph. Hoyois - EM-DAT: International Disaster Database – www.emdat.be – Université Catholique de Louvain – Brussels – Belgium.</t>
  </si>
  <si>
    <t>http://www.emdat.be/</t>
  </si>
  <si>
    <t>LAC-INFORM</t>
  </si>
  <si>
    <t>http://www.fao.org/nr/water/aquastat/data/query/index.html and http://www.fao.org/nr/water/aquastat/data/query/results.html</t>
  </si>
  <si>
    <t>http://www.fao.org/nr/lada/gladis/glad_ind/</t>
  </si>
  <si>
    <t>www.fao.org/forestry/fra</t>
  </si>
  <si>
    <t>POP.EXP.VECT.PV.UST.MAL</t>
  </si>
  <si>
    <t>Malaria Map Project</t>
  </si>
  <si>
    <t>Gething, P. W., Elyazar, I. R., Moyes, C. L., Smith, D. L., Battle, K. E., Guerra, C. A., Patil, A. P., Tatem, A. J., Howes, R. E., Myers, M. F., George, D. B., Horby, P., Wertheim, H. F., Price, R. N., Müeller, I., Baird, J. K., … Hay, S. I. (2012). A long neglected world malaria map: Plasmodium vivax endemicity in 2010. PLoS neglected tropical diseases, 6(9), e1814.</t>
  </si>
  <si>
    <t>https://map.ox.ac.uk/explorer/#/</t>
  </si>
  <si>
    <t>POP.EXP.VECT.PV.STA.MAL</t>
  </si>
  <si>
    <t>POP.EXP.VECT.PF.UST.MAL</t>
  </si>
  <si>
    <t>Gething, P. W., Patil, A. P., Smith, D. L., Guerra, C. A., Elyazar, I. R., Johnston, G. L., Tatem, A. J., … Hay, S. I. (2011). A new world malaria map: Plasmodium falciparum endemicity in 2010. Malaria journal, 10, 378. doi:10.1186/1475-2875-10-378</t>
  </si>
  <si>
    <t>POP.EXP.VECT.PF.STA.MAL</t>
  </si>
  <si>
    <t>POP.EXP.VECT.ZIKA</t>
  </si>
  <si>
    <t>Messina, Jane; Kraemer, Moritz; Brady, Oliver; Pigott, David; Shearer, Freya; Weiss, Daniel; et al. (2016): Environmental suitability for Zika virus transmission. figshare. Dataset.</t>
  </si>
  <si>
    <t>https://figshare.com/articles/Environmental_suitability_for_Zika_virus_transmission/2574298</t>
  </si>
  <si>
    <t>POP.EXP.VECT.AEDES</t>
  </si>
  <si>
    <t>Kraemer et al. eLife 2015;4:e08347. DOI: 10.7554/eLife.08347</t>
  </si>
  <si>
    <t>POP.EXP.VECT.DENGUE</t>
  </si>
  <si>
    <t>Messina JP, Brady OJ, Golding N, Kraemer MUG, Wint GRW, Ray SE, Pigott DM, Shearer FM, Johnson K, Earl L, Marczak LB, Shirude S, Davis Weaver N, Gilbert M, Velayudhan R, Jones P, Jaenisch T, Scott TW, Reiner RC and Hay SI (2019). The current and future global distribution and population at risk of dengue. Nature Microbiology</t>
  </si>
  <si>
    <t>https://www.nature.com/articles/s41564-019-0476-8</t>
  </si>
  <si>
    <t>SP.URB.TOTL.IN.ZS</t>
  </si>
  <si>
    <t>http://data.worldbank.org/indicator/SP.URB.TOTL.IN.ZS</t>
  </si>
  <si>
    <t>EN.POP.SLUM.UR.ZS</t>
  </si>
  <si>
    <t>UN HABITAT</t>
  </si>
  <si>
    <t>http://data.worldbank.org/indicator/EN.POP.SLUM.UR.ZS</t>
  </si>
  <si>
    <t>SP.URB.GROW</t>
  </si>
  <si>
    <t>https://data.worldbank.org/indicator/SP.URB.GROW</t>
  </si>
  <si>
    <t>UNDER5</t>
  </si>
  <si>
    <t>UNDESA</t>
  </si>
  <si>
    <t>United Nations, Department of Economic and Social Affairs, Population Division (2019). World Population Prospects 2019, Online Edition.</t>
  </si>
  <si>
    <t>https://population.un.org/wpp/Download/Standard/Population/</t>
  </si>
  <si>
    <t>SH.STA.BASS.ZS</t>
  </si>
  <si>
    <t>https://washdata.org/</t>
  </si>
  <si>
    <t>SH.H2O.BASW.ZS</t>
  </si>
  <si>
    <t>SH.SAN.HNDWSH.ZS</t>
  </si>
  <si>
    <t>SH.STA.ODFC.ZS</t>
  </si>
  <si>
    <t>https://unstats.un.org/sdgs/indicators/database/</t>
  </si>
  <si>
    <t>https://washdata.org/data/household#!/</t>
  </si>
  <si>
    <t>HLT.SDGIHR.IHR11</t>
  </si>
  <si>
    <t>http://apps.who.int/gho/data/view.main.IHRSPARCTRYALLv</t>
  </si>
  <si>
    <t>Heidelberg Institute for International Conflict Research (HIIK) (2019): Conflict Barometer 2018, Heidelberg</t>
  </si>
  <si>
    <t>http://www.hiik.de/en/konfliktbarometer/index.html</t>
  </si>
  <si>
    <t>European Commission, Joint Research Centre (JRC)</t>
  </si>
  <si>
    <t>http://conflictrisk.jrc.ec.europa.eu/</t>
  </si>
  <si>
    <t>https://data.unodc.org/#state:0</t>
  </si>
  <si>
    <t>http://popstats.unhcr.org/en/asylum_seekers</t>
  </si>
  <si>
    <t>http://hdr.undp.org/en/composite/HDI</t>
  </si>
  <si>
    <t>http://hdr.undp.org/en/indicators/38606</t>
  </si>
  <si>
    <t>VU.SEV.PD.NMDP</t>
  </si>
  <si>
    <t>http://hdr.undp.org/en/indicators/142506</t>
  </si>
  <si>
    <t>http://data.worldbank.org/indicator/SI.POV.NAHC, http://www.caricomstats.org/databases.html (Selected Socio-Economic indicators)
https://unstats.un.org/sdgs/indicators/database/</t>
  </si>
  <si>
    <t>http://hdr.undp.org/en/composite/GII</t>
  </si>
  <si>
    <t>Global complemented with regional data</t>
  </si>
  <si>
    <t>http://data.worldbank.org/indicator/SI.POV.GINI</t>
  </si>
  <si>
    <t>https://data.worldbank.org/indicator/BX.TRF.PWKR.DT.GD.ZS</t>
  </si>
  <si>
    <t>http://data.worldbank.org/indicator/SP.POP.DPND</t>
  </si>
  <si>
    <t>http://data.worldbank.org/indicator/SL.EMP.VULN.ZS</t>
  </si>
  <si>
    <t>http://www.unhcr.org; https://data2.unhcr.org/en/situations</t>
  </si>
  <si>
    <t>http://www.internal-displacement.org</t>
  </si>
  <si>
    <t>http://www.unhcr.org</t>
  </si>
  <si>
    <t>http://apps.who.int/ghodata</t>
  </si>
  <si>
    <t>VU.VGR.OG.HE.HIV.INCD</t>
  </si>
  <si>
    <t>The Joint United Nations Programme on HIV/AIDS (UNAIDS)</t>
  </si>
  <si>
    <t>http://www.paho.org/hq/index.php?option=com_topics&amp;view=article&amp;id=1&amp;Itemid=40734</t>
  </si>
  <si>
    <t>VU.VGR.OG.HE.TRP</t>
  </si>
  <si>
    <t>http://data.unicef.org/nutrition/malnutrition.html</t>
  </si>
  <si>
    <t>https://data.worldbank.org/indicator/SH.ANM.CHLD.ZS</t>
  </si>
  <si>
    <t>http://data.unicef.org/topic/nutrition/low-birthweight/</t>
  </si>
  <si>
    <t>http://apps.who.int/gho/data/node.gswcah, and http://apps.who.int/gho/indicatorregistry/App_Main/view_indicator.aspx?iid=4552</t>
  </si>
  <si>
    <t>www.childmortality.org</t>
  </si>
  <si>
    <t>http://ghdx.healthdata.org/gbd-results-tool</t>
  </si>
  <si>
    <t>http://www.fao.org/economic/ess/ess-fs/ess-fadata/en/</t>
  </si>
  <si>
    <t>UNDRR</t>
  </si>
  <si>
    <t>http://preventionweb.net/applications/hfa/qbnhfa/</t>
  </si>
  <si>
    <t>http://www.iadb.org/es/temas/desastres-naturales/indicadores-de-riesgo-de-desastres,2696.html</t>
  </si>
  <si>
    <t>http://info.worldbank.org/governance/wgi/</t>
  </si>
  <si>
    <t>http://cpi.transparency.org/</t>
  </si>
  <si>
    <t>http://unstats.un.org/sdgs/indicators/database/?indicator=1.3.1</t>
  </si>
  <si>
    <t>Latinobarómetro</t>
  </si>
  <si>
    <t>http://www.latinobarometro.org/lat.jsp and http://www.latinobarometro.org/latOnline.jsp</t>
  </si>
  <si>
    <t>http://economicsandpeace.org/</t>
  </si>
  <si>
    <t>http://data.worldbank.org/indicator/EG.ELC.ACCS.ZS</t>
  </si>
  <si>
    <t>http://data.worldbank.org/indicator/IT.CEL.SETS.P2</t>
  </si>
  <si>
    <t>OpenStreetMap OSM</t>
  </si>
  <si>
    <t>https://www.openstreetmap.org</t>
  </si>
  <si>
    <t>https://washdata.org/monitoring/schools</t>
  </si>
  <si>
    <t>https://www.unicef.org/wash/schools/files/Advancing_WASH_in_Schools_Monitoring(1).pdf</t>
  </si>
  <si>
    <t>CC.INF.AHC.IMM.MCV2</t>
  </si>
  <si>
    <t>CC.INF.AHC.IMM.DTP3</t>
  </si>
  <si>
    <t>CC.INF.AHC.IMM.PCV3</t>
  </si>
  <si>
    <t>http://apps.who.int/nha/database</t>
  </si>
  <si>
    <t>http://apps.who.int/gho/data/node.main.GHEDGGHEDGDPSHA2011?lang=en</t>
  </si>
  <si>
    <t>http://apps.who.int/gho/data/node.main.GHEDOOPSCHESHA2011?lang=en</t>
  </si>
  <si>
    <t>http://www.who.int/reproductivehealth/publications/monitoring/maternal-mortality-2015/en/</t>
  </si>
  <si>
    <t>http://data.uis.unesco.org/, http://data.unicef.org/education/overview.html, http://databank.worldbank.org/data/reports.aspx?source=2&amp;series=SE.PRM.PRSL.ZS</t>
  </si>
  <si>
    <t>http://data.uis.unesco.org/</t>
  </si>
  <si>
    <t>UNESCO, UNICEF</t>
  </si>
  <si>
    <t>http://data.uis.unesco.org/, http://data.unicef.org/education/overview.html</t>
  </si>
  <si>
    <t>http://databank.worldbank.org/data/reports.aspx?source=2&amp;series=NY.ADJ.AEDU.GN.ZS</t>
  </si>
  <si>
    <t>Schiavina, Marcello; Freire, Sergio; MacManus, Kytt (2019): GHS population grid multitemporal (1975, 1990, 2000, 2015) R2019A. European Commission, Joint Research Centre (JRC) DOI: 10.2905/42E8BE89-54FF-464E-BE7B-BF9E64DA5218 PID: http://data.europa.eu/89h/0c6b9751-a71f-4062-830b-43c9f432370f</t>
  </si>
  <si>
    <t>https://data.jrc.ec.europa.eu/dataset/0c6b9751-a71f-4062-830b-43c9f432370f</t>
  </si>
  <si>
    <t>United Nations, Department of Economic and Social Affairs, Population Division (2019). World Population Prospects 2019, Online Edition. Rev. 1.</t>
  </si>
  <si>
    <t>http://data.worldbank.org/indicator/NY.GDP.PCAP.CD</t>
  </si>
  <si>
    <t>GEM</t>
  </si>
  <si>
    <t>CRED</t>
  </si>
  <si>
    <t>Malaria Data Project</t>
  </si>
  <si>
    <t>JRC, EC</t>
  </si>
  <si>
    <t>HIIK</t>
  </si>
  <si>
    <t>PAHO</t>
  </si>
  <si>
    <t>OSM</t>
  </si>
  <si>
    <t>WHO, UNICEF, UNFPA, World Bank</t>
  </si>
  <si>
    <t>UN Population Division</t>
  </si>
  <si>
    <t>Transparency International</t>
  </si>
  <si>
    <t>ILO</t>
  </si>
  <si>
    <t>(0-96)</t>
  </si>
  <si>
    <t>Año de la encuesta</t>
  </si>
  <si>
    <t>Año de referencia</t>
  </si>
  <si>
    <t>Modelo</t>
  </si>
  <si>
    <t>Dimensión</t>
  </si>
  <si>
    <t>Categoría</t>
  </si>
  <si>
    <t>Componente</t>
  </si>
  <si>
    <t>Sub-Componente</t>
  </si>
  <si>
    <t>Nombre corto del indicador</t>
  </si>
  <si>
    <t>Nombre completo del indicador</t>
  </si>
  <si>
    <t>Relevancia</t>
  </si>
  <si>
    <t>Marco Global</t>
  </si>
  <si>
    <t>Validez / limitación del indicador</t>
  </si>
  <si>
    <t>Procedencia del dato (Fuente)</t>
  </si>
  <si>
    <t>Citación</t>
  </si>
  <si>
    <t>Peligro y Exposición</t>
  </si>
  <si>
    <t xml:space="preserve">Peligros Naturales
</t>
  </si>
  <si>
    <t>Terremoto</t>
  </si>
  <si>
    <t>Terremoto extenso (absoluto)</t>
  </si>
  <si>
    <t>Exposición física al terremoto extensivo (absoluto)</t>
  </si>
  <si>
    <t>Exposición física a terremotos de Intensidad en Escala Modificada Mercalli mayores de MMI 6 - población anual promedio expuesta (habitantes)</t>
  </si>
  <si>
    <t>El indicador se basa en el número estimado de personas expuestas a terremotos mayores que MMI 6 en la Escala Modificada de Mercalli por año. Es el resultado de la combinación de las zonas de peligro y la población total que vive en la unidad espacial. Por lo tanto, indica el número esperado de personas expuestas en la zona de peligro en un año.</t>
  </si>
  <si>
    <t>El terremoto es uno de los riesgos rápidos que se presentan en la categoría de riesgo natural. El MMI 6 se considera como nivel de baja intensidad.</t>
  </si>
  <si>
    <t>El indicador depende de la calidad de las estimaciones de población y del mapa de riesgos sísmicos.</t>
  </si>
  <si>
    <t>Terremoto extenso (relativo)</t>
  </si>
  <si>
    <t>Exposición física al terremoto extensivo (relativo)</t>
  </si>
  <si>
    <t>Exposición física a terremotos de Intensidad mayor a MMI 6 en la Escala Modificada de Mercalli - población anual promedio expuesta (porcentaje de la población total)</t>
  </si>
  <si>
    <t>El indicador se basa en el número estimado de personas expuestas a terremotos de intensidad mayor que MMI 6 en la Escala Modificada de Mercalli por año. Es el resultado de la combinación de las zonas de peligro y la población total que vive en la unidad espacial. Por lo tanto, indica el porcentaje de la población media anual esperada potencialmente en riesgo.</t>
  </si>
  <si>
    <t>Terremoto intensivo (absoluto)</t>
  </si>
  <si>
    <t>Exposición física al terremoto intensivo (absoluto)</t>
  </si>
  <si>
    <t>Exposición física a terremotos de Intensidad mayor que MMI 8 en la escala Modificada de Mercalli - población anual promedio expuesta (habitantes)</t>
  </si>
  <si>
    <t>El indicador se basa en el número estimado de personas expuestas a terremotos de intensidad mayor que MMI 8 en la Escala Modificada de Mercalli por año. Es el resultado de la combinación de las zonas de peligro y la población total que vive en la unidad espacial. Por lo tanto, indica el número esperado de personas expuestas en la zona de peligro en un año.</t>
  </si>
  <si>
    <t>El terremoto es uno de los riesgos rápidos que se presentan en la categoría de riesgo natural. El MMI 8 se considera como nivel de alta intensidad.</t>
  </si>
  <si>
    <t>Terremoto intensivo (relativo)</t>
  </si>
  <si>
    <t>Exposición física al terremoto intensivo (relativo)</t>
  </si>
  <si>
    <t>Exposición física a terremotos de Intensidad mayor que MMI 8 en la Escala Modificada de Mercalli - población anual promedio expuesta (porcentaje de la población total)</t>
  </si>
  <si>
    <t>El indicador se basa en el número estimado de personas expuestas a terremotos de Intensidad mayor que MMI 8 en la Escala Modificada de Mercalli por año. Es el resultado de la combinación de las zonas de peligro y la población total que vive en la unidad espacial. Por lo tanto, indica el porcentaje de la población media anual esperada potencialmente en riesgo.</t>
  </si>
  <si>
    <t>Exposición física a tsunamis (absoluto)</t>
  </si>
  <si>
    <t>Exposición física a tsunamis - promedio anual  de población expuesta (habitantes)</t>
  </si>
  <si>
    <t>El indicador se basa en el número estimado de personas expuestas a tsunamis por año. Es el resultado de la combinación de las zonas de peligro y la población total que vive en la unidad espacial. Por lo tanto, indica el número esperado de personas expuestas en la zona de peligro en un año.</t>
  </si>
  <si>
    <t>El tsunami es uno de los riesgos rápidos que se plantean en la categoría de peligro natural.</t>
  </si>
  <si>
    <t>Este conjunto de datos se generó utilizando otros conjuntos de datos globales; no debe utilizarse para aplicaciones locales (como la planificación del uso de la tierra). El objetivo principal de los conjuntos de datos GAR 2015 es identificar ampliamente las zonas de alto riesgo a nivel mundial y determinar las áreas en las que deben recopilarse datos más detallados. Algunas áreas pueden estar subestimadas o sobreestimadas.</t>
  </si>
  <si>
    <t>Exposición física a tsunamis (relativo)</t>
  </si>
  <si>
    <t>Exposición física a los tsunamis - promedio anual de la población expuesta (porcentaje de la población total)</t>
  </si>
  <si>
    <t>El indicador se basa en el número estimado de personas expuestas a tsunamis por año. Es el resultado de la combinación de las zonas de peligro y la población total que vive en la unidad espacial. Por lo tanto, indica el porcentaje de la población media anual esperada potencialmente en riesgo.</t>
  </si>
  <si>
    <t>Inundación (absoluta)</t>
  </si>
  <si>
    <t>Exposición física a las inundaciones (absoluta)</t>
  </si>
  <si>
    <t>Exposición física a las inundaciones - promedio anual de población expuesta (habitantes)</t>
  </si>
  <si>
    <t>El indicador se basa en el número estimado de personas expuestas a inundaciones por año. Es el resultado de la combinación de las zonas de peligro y la población total que vive en la unidad espacial. Por lo tanto, indica el número esperado de personas expuestas en la zona de peligro en un año.</t>
  </si>
  <si>
    <t>La inundación es uno de los riesgos rápidos que se presentan en la categoría de riesgo natural.</t>
  </si>
  <si>
    <t>Este conjunto de datos se generó utilizando otros conjuntos de datos globales; no debe utilizarse para aplicaciones locales (como la planificación del uso del suelo). El objetivo principal de los conjuntos de datos GAR 2015 es identificar ampliamente las zonas de alto riesgo a nivel mundial y determinar las áreas en las que deben recopilarse datos más detallados. Algunas áreas pueden estar subestimadas o sobreestimadas.</t>
  </si>
  <si>
    <t>Inundación (relativa)</t>
  </si>
  <si>
    <t>Exposición física a la inundación (relativa)</t>
  </si>
  <si>
    <t>Exposición física a la inundación - promedio anual de población expuesta (porcentaje de la población total)</t>
  </si>
  <si>
    <t>El indicador se basa en el número estimado de personas expuestas a inundaciones por año. Es el resultado de la combinación de las zonas de peligro y la población total que vive en la unidad espacial. Por lo tanto, indica el porcentaje de la población media anual esperada potencialmente en riesgo.</t>
  </si>
  <si>
    <t>Ciclón tropical Viento intensivo (absoluto)</t>
  </si>
  <si>
    <t>Exposición física a vientos de ciclones tropicales de categoaria mayor que 1 en la escala Saffir-Simpson  - promedio anual de población expuesta (habitantes)</t>
  </si>
  <si>
    <t>El indicador se basa en el número estimado de personas expuestas a vientos de ciclones tropicales de categoria mayor que 1 en la escala Saffir-Simpson  por año. Es el resultado de la combinación de las zonas de peligro y la población total que vive en la unidad espacial. Por lo tanto, indica el número esperado de personas expuestas en la zona de peligro en un año.</t>
  </si>
  <si>
    <t>El indicador se basa en el número estimado de personas expuestas a los ciclones tropicales mayor de categoría 1 de Saffir-Simpson (SS) por año. Es el resultado de la combinación de las zonas de peligro y de la población total que vive en la unidad espacial. Por lo tanto, indica el número esperado de personas expuestas en la zona de peligro en un año.</t>
  </si>
  <si>
    <t>Ciclón tropical Viento extenso (relativo)</t>
  </si>
  <si>
    <t>Exposición física al ciclón tropical extensivo (relativo)</t>
  </si>
  <si>
    <t>Exposición física a vientos de ciclones tropicales de categoria mayor que 1 en la escala Saffir-Simpson 1 - promedio anual de población expuesta (porcentaje de la población total)</t>
  </si>
  <si>
    <t>El indicador se basa en el número estimado de personas expuestas a vientos de ciclones tropicales mayores de la categoría 1 de Saffir-Simpson (SS) por año. Es el resultado de la combinación de las zonas de peligro y la población total que vive en la unidad espacial. Por lo tanto, indica el porcentaje de la población media anual esperada potencialmente en riesgo.</t>
  </si>
  <si>
    <t>El ciclón tropical es uno de los riesgos de inicio rápido considerados en la categoría de peligro natural. El SS 1 se considera como nivel de baja intensidad.</t>
  </si>
  <si>
    <t>Exposición física al ciclón tropical intensivo (absoluto)</t>
  </si>
  <si>
    <t>Exposición física a vientos de ciclones tropicales de categoaria mayor que 3 en la escala Saffir-Simpson  - promedio anual de población expuesta (habitantes)</t>
  </si>
  <si>
    <t>El indicador se basa en el número estimado de personas expuestas a vientos ciclones tropicales mayores que la categoría 3 de Saffir-Simpson (SS) por año. Es el resultado de la combinación de las zonas de peligro y la población total que vive en la unidad espacial. Por lo tanto, indica el número esperado de personas expuestas en la zona de peligro en un año.</t>
  </si>
  <si>
    <t>El ciclón tropical es uno de los riesgos de inicio rápido considerados en la categoría de peligro natural. El SS 3 se considera como nivel de alta intensidad.</t>
  </si>
  <si>
    <t>Este conjunto de datos se generó utilizando otros conjuntos de datos globales; no debe utilizarse para aplicaciones locales (como la planificación del uso de la tierra). El objetivo principal de GAR 2015 es proporcionar una solución global, rentable, rentable, Algunas áreas pueden estar subestimadas o sobreestimadas.</t>
  </si>
  <si>
    <t>Ciclón tropical Viento (relativo)</t>
  </si>
  <si>
    <t>Exposición física a vientos de ciclones tropicales de categoaria mayor que 3 en la escala Saffir-Simpson - promedio anual de población expuesta (% de la población total)</t>
  </si>
  <si>
    <t>El indicador se basa en el número estimado de personas expuestas a vientos ciclones tropicales de la categoría Saffir-Simpson (SS) mayor que 3.. Es el resultado de la combinación de las zonas de peligro y la población total que vive en la unidad espacial. Cabe señalar que el porcentaje de población media anual esperada está en riesgo.</t>
  </si>
  <si>
    <t>El ciclón tropical es uno de los peligros que ocurren más rápidamente en la categoría de peligro natural. El SS 3 se considera como nivel de alta intensidad.</t>
  </si>
  <si>
    <t>Oleada ciclónica  (relativa)</t>
  </si>
  <si>
    <t>Exposición física a la oleada ciclónica (absoluto)</t>
  </si>
  <si>
    <t>Exposición física a las marejadas por huracanes categoria 1 en la escala de Saffir-Simpson - promedio anual de población expuesta (habitantes)</t>
  </si>
  <si>
    <t>El indicador se basa en el número estimado de personas expuestas a las marejadas por huracanes de la categoría 1 de Saffir-Simpson por año. Es el resultado de la combinación de las zonas de peligro y la población total que vive en la unidad espacial. Por lo tanto, indica el número esperado de personas expuestas en la zona de peligro en un año.</t>
  </si>
  <si>
    <t>El ciclón tropical es uno de los riesgos de inicio rápido considerados en la categoría de peligro natural.</t>
  </si>
  <si>
    <t>Oleada ciclónica (absoluta)</t>
  </si>
  <si>
    <t>Exposición física a la oleada ciclónica (relativo)</t>
  </si>
  <si>
    <t>Exposición física a las marejadas por huracanes de Saffir-Simpson categoría 1 - promedio anual de población expuesta (habitantes)</t>
  </si>
  <si>
    <t>El indicador se basa en el número estimado de personas expuestas a las marejadas por huracanes de catrgoria 1 de  la escala Saffir-Simpson por año. Es el resultado de la combinación de las zonas de peligro y la población total que vive en la unidad espacial. Por lo tanto, indica el número esperado de personas expuestas en la zona de peligro en un año.</t>
  </si>
  <si>
    <t>Sequía (absoluta)</t>
  </si>
  <si>
    <t xml:space="preserve">Sequía es uno de los peligros de lento desarrollo considerado en la categoría de peligro natural </t>
  </si>
  <si>
    <t>El indicador se basa en el número total de personas afectadas por sequías por año y por país. Por lo tanto, indica cuántas personas al año están en riesgo.</t>
  </si>
  <si>
    <t>Sequía (relativa)</t>
  </si>
  <si>
    <t>Personas afectadas por sequías (relativas)</t>
  </si>
  <si>
    <t xml:space="preserve">Sequía es el único peligro de lento desarrollo considerado en la categoría de peligro natural </t>
  </si>
  <si>
    <t>Sequía (frecuencia)</t>
  </si>
  <si>
    <t>Frecuencia de eventos de sequía</t>
  </si>
  <si>
    <t xml:space="preserve">Sequía es unico de los peligros de lento desarrollo considerado en la categoría de peligro natural </t>
  </si>
  <si>
    <t>Aprovechamiento del agua agrícola como% del total de recursos hídricos renovables</t>
  </si>
  <si>
    <t>Agua extraída para riego en un año dado, expresada en porcentaje del total de recursos hídricos renovables (TRWR). Este parámetro es una indicación de la presión sobre los recursos hídricos renovables causada por el riego.</t>
  </si>
  <si>
    <t>La agricultura, y especialmente la agricultura de regadío, es el sector con el mayor consumo de agua de consumo y la extracción de agua.</t>
  </si>
  <si>
    <t>Aunque están disponibles para algunos países, las cifras de extracción de agua de riego se confunden fácilmente con la retirada de agua agrícola. Además, a falta de medición directa y debido a la complejidad de los métodos de evaluación, no siempre son fiables. Estas dificultades explican que estas cifras no siempre están disponibles a nivel de país</t>
  </si>
  <si>
    <t>Degradación de la tierra en áreas con bajo nivel biofísico (absoluto)</t>
  </si>
  <si>
    <t>Exposición física a la degradación de la tierra en áreas con bajo nivel biofísico (absoluto)</t>
  </si>
  <si>
    <t>Exposición física a una degradación de suelo de mediana a fuerte en áreas con bajo nivel biofísico (absoluto)</t>
  </si>
  <si>
    <t xml:space="preserve">La degradación de la tierra se define como la reducción de la capacidad de la tierra para proporcionar bienes y servicios de los ecosistemas durante un período de tiempo para sus beneficiarios." Los bienes del ecosistema se refieren a cantidades absolutas de productos de la tierra que tienen un valor económico o social para los seres humanos. la producción de animales y vegetales, la disponibilidad de la tierra y la calidad y cantidad de agua Los servicios de los ecosistemas se refieren a características más cualitativas y su impacto sobre los beneficiarios y el medio ambiente.
El mapa de las clases de degradación de la tierra describe el estado general en la provisión de servicios de ecosistemas biofísicos y los procesos de disminución de los servicios de los ecosistemas biofísicos: combina el índice de estado biofísico con el índice biofísico de degradación de la tierra.
El índice de estado biofísico considera el estado real de los factores del ecosistema biofísico para proporcionar bienes y servicios (Biomasa, Suelo, Agua y Biodiversidad).
El índice biofísico del proceso de degradación de la tierra considera los procesos globales de disminución o mejora de los servicios de los ecosistemas considerando el valor combinado de cada proceso biofísico (Biomasa, Suelo, Agua y Biodiversidad).
El indicador de población total (GHS-POP) se utiliza para estimar la población expuesta (absoluta y relativa) en áreas con degradación media a fuerte y un estado biofísico bajo o alto
</t>
  </si>
  <si>
    <t>La degradación ambiental es a la vez el motor y la consecuencia de los desastres, reduciendo la capacidad del medio ambiente para satisfacer las necesidades sociales y ecológicas." El consumo excesivo de recursos naturales resulta en degradación ambiental, reduciendo la eficacia de servicios ecosistémicos esenciales, los deslizamientos de tierra, lo que lleva a un mayor riesgo de los desastres, y, a su vez, los peligros naturales pueden degradar aún más el medio ambiente El impacto de la degradación de la tierra es una preocupación creciente.
Se supone que la degradación de la tierra provoca (y es causada por) la pobreza. Este nexo da lugar a la degradación de la tierra cada vez más, mientras que las personas se vuelven más pobres y más pobres con el tiempo. Este fenómeno persiste hasta que se rompe su resiliencia y no tienen otra opción que emigrar dentro de los países hacia áreas que ofrecen mejores oportunidades o incluso migran a los países desarrollados.
Los efectos de la degradación de la tierra también se sienten mucho más en áreas donde la densidad de población es alta y la pobreza es alta, ya que cualquier acción correctiva cuesta más o es más difícil de implementar, mientras que la amenaza a la seguridad alimentaria y de ingresos es mucho mayor en áreas con una población pobre.</t>
  </si>
  <si>
    <t>Una limitación particular para las interpretaciones sobre la base de un país son las grandes áreas de tierras baldías que predominan en algunos países, mientras que otros países están fuertemente urbanizados. Aunque se pueden y se harán declaraciones sobre el estado de los servicios de los ecosistemas en ambos, su presencia distorsiona a menudo los resultados de los países.
La mayor limitación es la disponibilidad limitada de datos globales con suficiente detalle y resolución.</t>
  </si>
  <si>
    <t>FAO, Sistema Global de Degradación de la Información de la Tierra</t>
  </si>
  <si>
    <t>Degradación de la tierra en áreas con bajo nivel biofísico (relativo)</t>
  </si>
  <si>
    <t>Exposición física a la degradación de la tierra en áreas con bajo nivel biofísico (relativo)</t>
  </si>
  <si>
    <t>Exposición física a una degradación media a fuerte en áreas con bajo nivel biofísico (relativo)</t>
  </si>
  <si>
    <t>Degradación de la tierra en áreas con alto nivel biofísico (absoluto)</t>
  </si>
  <si>
    <t>Exposición física a la degradación de la tierra en áreas con alto nivel biofísico (absoluto)</t>
  </si>
  <si>
    <t>Exposición física a una degradación media a fuerte de la tierra en áreas con alto nivel biofísico (absoluto)</t>
  </si>
  <si>
    <t>La degradación de la tierra en áreas con alto nivel biofísico (relativo)</t>
  </si>
  <si>
    <t>Exposición física a la degradación de la tierra en áreas con alto nivel biofísico (relativo)</t>
  </si>
  <si>
    <t>Exposición física a una degradación media a fuerte de la tierra en áreas con alto nivel biofísico (relativo)</t>
  </si>
  <si>
    <t>Recursos forestales</t>
  </si>
  <si>
    <t>Tasa de cambio anual del área forestal</t>
  </si>
  <si>
    <t>Tasa de variación anual media de la superficie cubierta de bosques y otras tierras boscosas entre 1990 y 2015</t>
  </si>
  <si>
    <t>Los bosques juegan un papel importante en la mitigación del riesgo de desastres. Los bosques protegen los suelos de la erosión, avalanchas y deslizamientos de tierra. Ayudan a reponer los suministros de aguas subterráneas cruciales para el consumo, la agricultura y otros usos, y son vitales para la conservación de la biodiversidad. Los bosques también desempeñan un papel fundamental en la lucha contra la pobreza rural, la seguridad alimentaria y el sustento de las personas. Sudamérica se encuentra entre las regiones con mayor pérdida anual neta de bosques en 2010-2015, con 2 millones de hectáreas, a pesar de que la tasa de pérdida ha "disminuido sustancialmente" respecto al período de cinco años anterior.</t>
  </si>
  <si>
    <t>Los datos y análisis de la FRA se basan en informes preparados por corresponsales nacionales designados por organismos gubernamentales encargados de la silvicultura. La FAO preparó estudios teóricos que proporcionan valores estimados para las estadísticas forestales en los países que no presentaron un informe de país para la FRA.</t>
  </si>
  <si>
    <t>FAO, Evaluación Global de Recursos Forestales</t>
  </si>
  <si>
    <t>Banco Mundial</t>
  </si>
  <si>
    <t>Población urbana en asentamientos precarios</t>
  </si>
  <si>
    <t>Población urbana que vive en asentamientos precarios (% de la población urbana)</t>
  </si>
  <si>
    <t>La proporción de la población urbana que vive en hogares marginales. Un hogar marginal se define como un grupo de individuos que viven bajo el mismo techo que carece de una o más de las siguientes condiciones: el acceso al agua mejorada, el acceso a servicios mejorados de saneamiento, suficiente sala de estar, y la durabilidad de la vivienda.</t>
  </si>
  <si>
    <t>Meta de ODS 11.1: De aquí a 2030, asegurar el acceso de todas las personas a viviendas y servicios básicos adecuados, seguros y asequibles y mejorar los barrios marginales.
Indicador 11.1.1: Proporción de la población urbana que vive en barrios marginales, asentamientos informales o viviendas inadecuadas</t>
  </si>
  <si>
    <t>Crecimiento de la población urbana (% anual)</t>
  </si>
  <si>
    <t>Personas que utilizan al menos servicios básicos de saneamiento (% de la población)</t>
  </si>
  <si>
    <t>Meta de ODS 6.2: De aquí a 2030, lograr el acceso a servicios de saneamiento e higiene adecuados y equitativos para todos y poner fin a la defecación al aire libre, prestando especial atención a las necesidades de las mujeres y las niñas y las personas en situaciones de vulnerabilidad.
Indicador 6.2.1: Proporción de la población que utiliza: a) servicios de saneamiento gestionados sin riesgos y b) instalaciones para el lavado de manos con agua y jabón.</t>
  </si>
  <si>
    <t>Proporción de la población que utiliza servicios de suministro de agua potable gestionados sin riesgos (% de la población)</t>
  </si>
  <si>
    <t xml:space="preserve">Meta de ODS 6.1: De aquí a 2030, lograr el acceso universal y equitativo al agua potable a un precio asequible para todos. 
Indicador 6.1.1: Proporción de la población que utiliza servicios de suministro de agua potable gestionados sin riesgos.
</t>
  </si>
  <si>
    <t>Personas con instalaciones básicas para el lavado de manos con agua y jabón (% de la población)</t>
  </si>
  <si>
    <t>Meta de ODS 6.2: De aquí a 2030, lograr el acceso a servicios de saneamiento e higiene adecuados y equitativos para todos y poner fin a la defecación al aire libre, prestando especial atención a las necesidades de las mujeres y las niñas y las personas en situaciones de vulnerabilidad
Indicador 6.2.1: Proporción de la población que utiliza: a) servicios de saneamiento gestionados sin riesgos y b) instalaciones para el lavado de manos con agua y jabón</t>
  </si>
  <si>
    <t>Personas practicando defecación al aire libre (número de personas)</t>
  </si>
  <si>
    <t>OMS</t>
  </si>
  <si>
    <t>Peligros Humanos</t>
  </si>
  <si>
    <t>Riesgo de Conflicto</t>
  </si>
  <si>
    <t>Intensidad actual de conflictos</t>
  </si>
  <si>
    <t>Barómetro de Conflictos - Conflictos de Poder Nacional</t>
  </si>
  <si>
    <t>La publicación anual del HIIK Barómetro de Conflictos describe las tendencias recientes en conflictos globales, escalamiento, de-escalamiento y acuerdos</t>
  </si>
  <si>
    <t>El Componente de Peligro Humano de INFORM se refiere al riesgo de conflicto en el país.</t>
  </si>
  <si>
    <t>Instituto Heidelberg</t>
  </si>
  <si>
    <t>Barómetro de Conflictos - Conflictos de Poder Sub-Nacional</t>
  </si>
  <si>
    <t>Probabilidad de Conflicto Interno</t>
  </si>
  <si>
    <t>GCRI probabilidad de conflicto interno violento</t>
  </si>
  <si>
    <t>El Índice Global de Riesgo de Conflictos (GCRI) es un indicador que evalúa el riesgo de conflictos violentos internos en los estados</t>
  </si>
  <si>
    <t>El Componente de Riesgo Humano de INFORM se refiere al riesgo de conflicto en el país.</t>
  </si>
  <si>
    <t>GCRI Alta probabilidad de conflicto interno violento</t>
  </si>
  <si>
    <t>Tasa de homicidio</t>
  </si>
  <si>
    <t>La región de LAC es una de las regiones más violentas del mundo, y está aumentando. El indicador es ampliamente utilizado a nivel nacional e internacional para medir la forma más extrema de delitos violentos y también proporciona una indicación directa de la falta de seguridad. Los homicidios vinculados a actividades delictivas, y en particular a grupos delictivos, reciben una atención significativa en la región y, por lo tanto, se consideran indicadores indirectos de la exposición a la violencia.</t>
  </si>
  <si>
    <t>Las tasas de homicidios están vinculadas a la violencia. Existen niveles considerables de otros tipos de homicidio en la región, que también están relacionados con el homicidio. La recopilación de datos sobre la delincuencia es un proceso complejo que involucra a varios organismos e instituciones (policía, fiscales, tribunales y prisiones) dentro de un país. La comparabilidad internacional de los datos sobre homicidios depende en gran medida de la definición utilizada para registrar los delitos de homicidio intencional. Como las definiciones utilizadas por los países para registrar datos sobre homicidio intencional a menudo son muy cercanas a la definición usada por UNODC, los datos estadísticos nacionales sobre homicidios son altamente comparables a nivel internacional. Los datos sobre homicidios suelen ser producidos por dos fuentes separadas e independientes a nivel nacional (justicia penal y salud pública). La comparación de las dos fuentes es una herramienta para evaluar la exactitud de los datos nacionales. Por lo general, en los países donde existen datos de ambas fuentes, se registra un buen nivel de coincidencia entre las fuentes.</t>
  </si>
  <si>
    <t>Recuento de homicidios</t>
  </si>
  <si>
    <t>Refugiados</t>
  </si>
  <si>
    <t>Refugiados (relativa)</t>
  </si>
  <si>
    <t>Refugiados por país de origen (relativo)</t>
  </si>
  <si>
    <t xml:space="preserve">Las personas por país de origen que hayan solicitado asilo en otro lugar durante un año determinado (relativo) </t>
  </si>
  <si>
    <t>Número de personas del país de origen que han solicitado asilo en otro lugar durante un año determinado, como porcentaje de la población total del país de origen. Para calcular el número total de personas de un país de origen que solicitó asilo en otro lugar, se ha sumado el número de personas de un país dado que aplicaron en los países de destino. El indicador de población total (GHS-POP) fue utilizado como población de referencia para calcular el porcentaje de refugiados de un país.
Los solicitantes de asilo son personas que han solicitado protección internacional y cuyas solicitudes de estatuto de refugiado aún no se han determinado, con independencia de cuándo se hayan presentado.</t>
  </si>
  <si>
    <t>El crimen organizado, los grupos armados, la apatridia y décadas de conflicto representan un serio riesgo para las poblaciones de las Américas. Las solicitudes de asilo, particularmente de países centroamericanos como El Salvador y Guatemala, han aumentado considerablemente. El número de personas de un determinado país que solicita asilo en otro lugar podría considerarse como un reflejo de la exposición de las personas a conflictos, violencia o persecución en su país de origen.</t>
  </si>
  <si>
    <t>Los principales métodos de recolección de datos sobre refugiados son los registros, encuestas, censos y estimaciones. El uso de cada uno o de una combinación de estos métodos no afecta a la calidad y credibilidad de los datos recolectados, y la decisión sobre el uso de un método en particular depende generalmente de la disponibilidad de recursos y capacidad. Además, el ACNUR se asegura de que la elección de un método particular sea apropiada para el país en cuestión. Los registros de refugiados requieren un registro o verificación continua para alinear los registros administrativos con la situación cambiante en el terreno. Cuando las poblaciones son muy móviles, mantener un registro de refugiados es un serio desafío. Los refugiados que viven fuera de los campamentos son más difíciles de rastrear y están subrepresentados en las estadísticas del ACNUR.</t>
  </si>
  <si>
    <t>ACNUR</t>
  </si>
  <si>
    <t>Refugiados (absoluto)</t>
  </si>
  <si>
    <t>Refugiados por país de origen (absoluto)</t>
  </si>
  <si>
    <t>Personas por país de origen que han solicitado asilo en otro lugar durante un año determinado (absoluto)</t>
  </si>
  <si>
    <t>Número de personas del país de origen que han solicitado asilo en otro lugar durante un año determinado. Para calcular el número total de personas de un país de origen que solicitó asilo en otro lugar, se ha sumado el número de personas de un país dado que aplicaron en los países de destino. Los solicitantes de asilo son personas que han solicitado protección internacional y cuyas solicitudes de estatuto de refugiado aún no se han determinado, con independencia de cuándo se hayan presentado.</t>
  </si>
  <si>
    <t xml:space="preserve">Vulnerabilidad </t>
  </si>
  <si>
    <t>Vulnerabilidad socioeconómica</t>
  </si>
  <si>
    <t>Desarrollo y Carencia</t>
  </si>
  <si>
    <t>El Índice de Desarrollo Humano (IDH) mide el desarrollo combinando los indicadores de esperanza de vida, logro educativo e ingreso en un índice compuesto.</t>
  </si>
  <si>
    <t>Se supone que cuanto más desarrollado sea un país, mejor será su gente para responder a las necesidades humanitarias con sus propios recursos nacionales o individuales.</t>
  </si>
  <si>
    <t>Informe sobre Desarrollo Humano del PNUD</t>
  </si>
  <si>
    <t>Pobreza / Pobreza multidimensional</t>
  </si>
  <si>
    <t xml:space="preserve">Población en pobreza multidimensional, efectivos (%) </t>
  </si>
  <si>
    <t>Porcentaje de la población con una puntuación de privación ponderada de al menos 33 por ciento. También se expresa en miles de la población en el año de la encuesta. Los cálculos se basan en datos sobre las privaciones de los hogares en educación, salud y nivel de vida de varias encuestas de hogares.</t>
  </si>
  <si>
    <t>Si bien el IDH mide el logro medio de un país en términos de desarrollo, el número de cabezas de pobreza multidimensional se centra en la sección de la población por debajo del umbral de los criterios básicos para el desarrollo humano. La vulnerabilidad humana se deriva esencialmente de la restricción de las opciones críticas para el desarrollo humano en áreas como la salud, la educación, el nivel de vida y la seguridad personal; así "las personas son vulnerables cuando carecen de suficientes capacidades básicas, ya que esto restringe severamente su agencia y les impide hacer cosas que valoran o de hacer frente a las amenazas". (Fuente: Informe de Desarrollo Humano 2014)</t>
  </si>
  <si>
    <t>PNUD</t>
  </si>
  <si>
    <t>Población vulnerable a la pobreza multidimensional</t>
  </si>
  <si>
    <t>Población vulnerable a la pobreza multidimensional (%)</t>
  </si>
  <si>
    <t>Porcentaje de la población en riesgo de sufrir múltiples privaciones: es decir, aquellas con una puntuación de privación del 20-33 por ciento. Los cálculos se basan en datos sobre las privaciones de los hogares en educación, salud y nivel de vida de varias encuestas de hogares.</t>
  </si>
  <si>
    <t>Los pobres son intrínsecamente vulnerables, pero los que corren el riesgo de caer en la pobreza a través, por ejemplo, de un cambio repentino en las circunstancias, también son vulnerables. "La mala salud, la pérdida de puestos de trabajo, el acceso limitado a los recursos materiales, las crisis económicas y el clima inestable contribuyen a la vulnerabilidad de las personas, especialmente cuando los mecanismos de mitigación del riesgo no están bien establecidos y las medidas de protección social y los sistemas de salud no son suficientemente sólidos y completos". (Fuente: Informe sobre Desarrollo Humano 2014)</t>
  </si>
  <si>
    <t>Tasa de incidencia de la pobreza</t>
  </si>
  <si>
    <t>Tasa de incidencia de la pobreza sobre la base de las líneas de pobreza nacional (% de la población)</t>
  </si>
  <si>
    <t>Porcentaje de la población que vive por debajo de las líneas nacionales de pobreza. Las estimaciones nacionales se basan en estimaciones ponderadas por población de subgrupos de encuestas de hogares.</t>
  </si>
  <si>
    <t xml:space="preserve">Si bien el IDH mide el logro medio de un país en términos de desarrollo, la proporción de cabecera de pobreza se centra en la sección de la población por debajo de un umbral de ingresos o necesita ser no pobre.
Los peligros suelen tener un impacto devastador en los pobres. Un peligro a gran escala que golpea a una comunidad altamente vulnerable con baja capacidad para hacer frente, invierte los avances en el desarrollo, atrincherando a las personas en los ciclos de pobreza y aumentando la vulnerabilidad.
</t>
  </si>
  <si>
    <t xml:space="preserve">Meta de ODS 1.2: De aquí a 2030, reducir al menos a la mitad la proporción de hombres, mujeres y niños de todas las edades que viven en la pobreza en todas sus dimensiones con arreglo a las definiciones nacionales.
Indicador 1.2.1: Proporción de la población que vive por debajo del umbral nacional de pobreza, desglosada por sexo y edad.
</t>
  </si>
  <si>
    <t>La razón de recuento de la pobreza entre la población se mide en función de líneas de pobreza nacionales (es decir, específicas de cada país). Las líneas nacionales de pobreza son el punto de referencia para estimar los indicadores de pobreza que son consistentes con las circunstancias económicas y sociales específicas del país. Las líneas nacionales de pobreza reflejan las percepciones locales del nivel y la composición del consumo o del ingreso necesario para ser no pobres. La frontera percibida entre pobres y no pobres suele aumentar con el ingreso promedio de un país y, por lo tanto, no proporciona una medida uniforme para comparar las tasas de pobreza entre los países. Si bien las tasas de pobreza en las líneas de pobreza nacionales no deben utilizarse para comparar las tasas de pobreza entre países, son apropiadas para guiar y monitorear los resultados de las estrategias nacionales específicas de reducción de la pobreza.
Los datos de varios países del Caribe tienen más de cinco años de antigüedad.</t>
  </si>
  <si>
    <t>Banco Mundial, Grupo de Trabajo sobre la Pobreza Mundial. Los datos se recopilan a partir de fuentes gubernamentales oficiales o son calculados por personal del Banco Mundial utilizando líneas de pobreza nacionales (es decir, específicas de cada país). SI.POV.NAHC.
Comunidad del Caribe (CARICOM), Estadísticas regionales, indicadores socioeconómicos seleccionados. Los datos de la CARICOM se utilizaron para los países sin datos de la serie del Banco Mundial.</t>
  </si>
  <si>
    <t>El Índice de Desigualdad de Género (GII) refleja las desventajas de género en tres dimensiones: la salud reproductiva, el empoderamiento y el mercado de trabajo. El valor de GII varía de 0 a 1, siendo 0 la desigualdad del 0%, lo que indica que las mujeres son iguales en comparación con los hombres y 1 es el 100% de desigualdad.</t>
  </si>
  <si>
    <t>El componente de Desigualdad introduce la dispersión de las condiciones dentro de la población presentada en el componente Desarrollo y Carencias.
Países con una distribución desigual de desarrollo humano tambien experimentean alta desigualdad entre mujeres y hombres, y los países con alta desigualdad de género tambien experimentan distribución del desarrollo humano desigual.</t>
  </si>
  <si>
    <t>Coeficiente Gini de ingresos - Desigualdad en ingresos o consumo</t>
  </si>
  <si>
    <t>El índice de Gini mide la medida en que la distribución del ingreso o gastos en consumo entre individuos u hogares en una economia se desvía de una distribución igual perfecta.  Así, un índice de Gini de 0 representa la igualdad perfecta, mientras que un índice de 100 implica desigualdad perfecta.</t>
  </si>
  <si>
    <t>El componente de desigualdad presenta la dispersión de condiciones en la población presentado en el componente de Desarrollo y carencias.
El índice GINI muestra la distribución de la riqueza dentro de un país.</t>
  </si>
  <si>
    <t xml:space="preserve">Banco Mundial
</t>
  </si>
  <si>
    <t>Volumen de remesas (en dólares de los Estados Unidos) como proporción del PIB total (%)</t>
  </si>
  <si>
    <t>Las remesas personales recibidas como proporción del PIB son las entradas de remesas personales expresadas como porcentaje del Producto Interno Bruto (PIB).</t>
  </si>
  <si>
    <t>La dependencia de las remesas refleja una dependencia de los ingresos del extranjero y la falta de oportunidades de empleo local. Además, es una indicación de una mayor vulnerabilidad a la crisis económica y financiera mundial.</t>
  </si>
  <si>
    <t>Tasa de inactividad por edades (% de la población en edad de trabajar)</t>
  </si>
  <si>
    <t>La tasa de dependencia demográfica es la proporción de personas dependientes - las personas menores de 15 años o mayores de 64 - a la población en edad de trabajar - esas edades 15-64. Los datos se muestran como la proporción de dependientes por cada 100 habitantes en edad de trabajar.</t>
  </si>
  <si>
    <t xml:space="preserve">La relación de dependencia se considera como un indicador de los factores subyacentes del riesgo de desastres (fuente: UNDDR).
La relación de dependencia de edad permite medir la carga que pesa sobre los miembros de la fuerza de trabajo dentro del hogar. Se supone que un alto índice de dependencia se asocia con mayor pobreza y vulnerabilidad.
Hay dos componentes en la relación de dependencia total: la carga representada por los menores de 15 años (dependencia de niños y niñas y jóvenes) y la carga que representan las personas de 60 años o más (dependencia de la vejez). La proporción global y sus componentes son una indicación de las demandas de atención de salud, vivienda, seguridad económica, educación y protección social asociadas con la población de jóvenes y la población de edad avanzada.
En términos demográficos, la región de América Latina y el Caribe ha cambiado de una estructura de población joven en 1950 a otra claramente envejecida, a un ritmo que se acelerará en las próximas décadas. Dada esta realidad demográfica, se debe prestar especial atención a las personas mayores. Hay varias formas de desigualdad en la vejez, que son motivo de preocupación. La mayoría de las personas mayores de la región no tienen pensiones para amortiguarlas contra la pérdida de ingresos en la vejez. A menudo carecen de acceso a una atención sanitaria oportuna y de buena calidad. Sus nuevas necesidades de asistencia, derivadas de factores demográficos, sociales y de salud, suponen una carga excesiva para la familia. Muchos países tienen una capacidad institucional limitada para superar estas dificultades. (fuente: CEPAL) </t>
  </si>
  <si>
    <t>Las estimaciones del personal del Banco Mundial utilizando las distribuciones de población y edad del Banco Mundial de World Population Prospects de la División de Población de las Naciones Unidas. Las estimaciones de la población del Banco Mundial provienen de diversas fuentes, entre ellas la World Population Prospects de la División de Población de las Naciones Unidas; informes de censos y publicaciones estadísticas de las oficinas nacionales de estadística. SP.POP.DPND</t>
  </si>
  <si>
    <t>Empleo vulnerable, total (% del empleo total)</t>
  </si>
  <si>
    <t>El empleo vulnerable es el de los trabajadores familiares no remunerados y de los trabajadores por cuenta propia como porcentaje del empleo total.</t>
  </si>
  <si>
    <t xml:space="preserve">El empleo pleno y productivo y el trabajo decente se consideran la principal vía para que la gente escape de la pobreza. Los trabajadores familiares no remunerados y los trabajadores por cuenta propia son los más vulnerables y, por tanto, los más propensos a caer en la pobreza. Son los que tienen menos probabilidades de tener acuerdos de trabajo formal, son los que menos probabilidades tienen de protección social y redes de seguridad para protegerse contra los choques económicos, ya menudo son incapaces de generar ahorros suficientes para compensar estos choques. Una alta proporción de trabajadores familiares no remunerados en un país indica un desarrollo débil, un escaso crecimiento del empleo y, a menudo, una gran economía rural.
</t>
  </si>
  <si>
    <t>Los datos sobre el empleo por estatus provienen de encuestas de población activa y encuestas de hogares, complementadas por estimaciones oficiales y censos para un pequeño grupo de países. La encuesta sobre la fuerza de trabajo es la fuente más completa de empleo internacionalmente comparable, pero todavía hay algunas limitaciones para comparar los datos entre los países y con el tiempo incluso dentro de un país.
La información de las encuestas sobre la fuerza de trabajo no siempre es consistente en lo que se incluye en el empleo.
La cobertura geográfica es otro factor que puede limitar las comparaciones entre países. Los datos de empleo por situación de muchos países latinoamericanos abarcan solamente áreas urbanas. Para obtener información detallada sobre definiciones y cobertura, consulte la fuente original.
El empleo vulnerable (proporción de trabajadores por cuenta propia y de trabajadores familiares contribuyentes en el empleo total) es un indicador de los ODM.
El trabajo decente, la creación de empleo, la protección social, los derechos en el trabajo y el diálogo social son elementos integrantes del nuevo Programa 2030 para el Desarrollo Sostenible. Se destaca el objetivo 8 del Desarrollo Sostenible, cuyo objetivo es "promover un crecimiento económico sostenido, inclusivo y sostenible, un empleo pleno y productivo y un trabajo decente para todos". La lista de indicadores SDG incluye un indicador sobre empleo vulnerable (Indicador 8.3.1 Proporción de empleo informal en empleo no agrícola). La base de datos global SDG no incluye datos sobre este indicador todavía.</t>
  </si>
  <si>
    <t>Organización Internacional del Trabajo, indicadores clave de la base de datos del mercado de trabajo. Recuperado a través de datos del Banco Mundial. SL.EMP.VULN.ZS</t>
  </si>
  <si>
    <t>Grupops vulnerables</t>
  </si>
  <si>
    <t>Personas desarraigadas</t>
  </si>
  <si>
    <t xml:space="preserve">Personas desarraigadas </t>
  </si>
  <si>
    <t>Personas desplazadas internamente  (IDPs)</t>
  </si>
  <si>
    <t>Personas de interés incluye refugiados, solicitantes de asilo, repatriados, apátridas y grupos de desplazados internos (IDPs).</t>
  </si>
  <si>
    <t>Los refugiados, los desplazados internos y los repatriados se encuentran entre las personas más vulnerables en una crisis humanitaria.</t>
  </si>
  <si>
    <t>Refugiados regresados</t>
  </si>
  <si>
    <t>Refugiados regrezados</t>
  </si>
  <si>
    <t>Otros grupos vulnerables</t>
  </si>
  <si>
    <t>Condiciones de salud / VIH</t>
  </si>
  <si>
    <t>El VIH-SIDA es considerado como una de las tres pandemias de países de bajos y mediano ingreso.</t>
  </si>
  <si>
    <t>El Objetivo 6.a de los Objetivos de Desarrollo del Milenio es "haber detenido para 2015 y comenzado a revertir la propagación del VIH / SIDA". El indicador 6.1 se define como "prevalencia del VIH entre la población de 15 a 24 años".</t>
  </si>
  <si>
    <t>Repositorio de datos Global del Observatorio Mundial de la Salud de la OMS</t>
  </si>
  <si>
    <t>La tasa de incidencia proporciona una medida del progreso hacia la prevención de la transmisión del VIH.</t>
  </si>
  <si>
    <t>Incidencia de la Tuberculosis</t>
  </si>
  <si>
    <t>La tuberculosis es considerada como una de las tres pandemias de países de ingreso bajo y medio.</t>
  </si>
  <si>
    <t>Repositorio de datos del Observatorio Mundial de la Salud de la OMS</t>
  </si>
  <si>
    <t>Condiciones de salud: Incidencia de enfermedades transmitidas por vectores Aedes aegypti</t>
  </si>
  <si>
    <t>Tasa de incidencia del dengue</t>
  </si>
  <si>
    <t>Es difícil establecer y mantener la vigilancia del dengue. La fiebre del dengue es una enfermedad compleja cuyos síntomas son difíciles de distinguir de otras enfermedades febriles comunes.
Al igual que en otras enfermedades, las definiciones de casos utilizadas para la notificación difieren entre países, y algunos países sólo notifican casos confirmados de laboratorio, mientras que otros también reportan casos sospechosos. Los problemas de subdiagnóstico, los informes incompletos y los retrasos en los informes también debilitan la vigilancia.</t>
  </si>
  <si>
    <t>OMS / OPS, EW 52 2016 (actualización de febrero de 2017)</t>
  </si>
  <si>
    <t>Grupos Vulnerables</t>
  </si>
  <si>
    <t>Condiciones de Salud</t>
  </si>
  <si>
    <t xml:space="preserve">Meta de ODS 3.3: De aquí a 2030, poner fin a las epidemias del SIDA, la tuberculosis, la malaria y las enfermedades tropicales desatendidas y combatir la hepatitis, las enfermedades transmitidas por el agua y otras enfermedades transmisibles. 
3.3.5 Número de personas que requieren intervenciones contra enfermedades tropicales desatendidas
</t>
  </si>
  <si>
    <t>Los informes de los países pueden no ser perfectamente comparables con el tiempo. La vigilancia mejorada y la búsqueda de casos pueden conducir a un aumento aparente en el número de personas que se sabe que requieren tratamiento y atención. Es posible que se requiera una estimación adicional para ajustar los cambios en la vigilancia y la búsqueda de casos. Los informes de los países que faltan pueden necesitar ser imputados por algunas enfermedades en algunos años.</t>
  </si>
  <si>
    <t>Programas nacionales de ETD dentro de los ministerios de salud, compilados por la OMS</t>
  </si>
  <si>
    <t>Condiciones de nutrición y salud de niños y niñas menores de 5 años: Condiciones de nutrición</t>
  </si>
  <si>
    <t>Desnutrición crónica en niños y niñas menores de 5 años</t>
  </si>
  <si>
    <t>Porcentaje de niños y niñas menores de 0-59 meses con desnutrición crónica</t>
  </si>
  <si>
    <t>Desnutrición crónica - Moderada y severa: Porcentaje de niños y niñas de 0-59 meses que están por debajo de menos dos desviaciones estándar de la mediana de estatura por edad de los Estándares de Crecimiento Infantil de la OMS.</t>
  </si>
  <si>
    <t>Meta de ODS 2.2: De aquí 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
Indicador 2.2.1: Prevalencia del retraso del crecimiento (estatura para la edad, desviación típica &lt; -2 de la mediana de los patrones de crecimiento infantil de la Organización Mundial de la Salud (OMS)) entre los niños menores de 5 años</t>
  </si>
  <si>
    <t>JME: UNICEF, OMS, Banco Mundial (actualización de Mayo 2017)</t>
  </si>
  <si>
    <t>Prevalencia de anemia en niños y niñas  (porcentaje de niños y niñas menores de 5 años)</t>
  </si>
  <si>
    <t>Prevalencia de anemia en niños y niñas menores de 5 años es el porcentaje de niños y niñas menores de 5 años con una concentración de hemoglobina inferior a 110 g/L al nivel del mar.</t>
  </si>
  <si>
    <t xml:space="preserve">Anemia es un indicador de los resultados de nutrición. Es una condición en la que la cantidad de glóbulos rojos o su capacidad de transporte de oxígeno es insuficiente para satisfacer las necesidades fisiológicas. En su forma severa, se asocia con fatiga, debilidad, mareos y somnolencia. Los niños y las niñas menores de 5 años y las mujeres embarazadas tienen el mayor riesgo de anemia. Se asocia con un mayor riesgo de mortalidad infantil. Además, las consecuencias negativas en el desarrollo cognitivo y físico de los niños y las niñas y en la capacidad física son las principales preocupaciones.Los principales factores de riesgo para la anemia ferropénica incluyen la baja ingesta dietética de hierro o mala absorción de hierro de dietas ricas en fitatos o compuestos fenólicos. </t>
  </si>
  <si>
    <t xml:space="preserve">Los datos sobre las concentraciones de hemoglobina en la sangre son todavía limitados, en comparación con otros indicadores nutricionales como datos antropométricos de niños y niñas. Como resultado, puede ser que la variación entre países y regiones no está completamente  captado por las estimaciones. </t>
  </si>
  <si>
    <t>Banco Mundial (Stevens GA, Finucane MM, De-Regil LM, et al. Global, regional, and national trends in hemoglobin concentration and prevalence of total and severe anemia in children and pregnant and non-pregnant women for 1995-2011: a systematic analysis of population-representative data. The Lancet Global Health 2013; 1(1): e16-e25.)</t>
  </si>
  <si>
    <t>Porcentaje de lactantes que pesan menos de 2.500 gramos al nacer</t>
  </si>
  <si>
    <t>El peso del bebé al nacer es un fuerte indicador de la salud y la nutrición de la madre y el recién nacido. Estar desnutrido en el útero aumenta el riesgo de muerte en los primeros meses y años de vida del niño. Los que sobreviven tienden a tener una función inmune alterada y un mayor riesgo de enfermedad a lo largo de sus vidas.</t>
  </si>
  <si>
    <t>A nivel mundial, casi la mitad de todos los bebés no se pesan al nacer. Además, las que tienden a estar mejor (más probabilidades de nacer en centros de salud, zonas urbanas y madres con mejor educación), lo que puede llevar a una subestimación de la incidencia de bajo peso al nacer. Antes de su aceptación en la base de datos mundial de UNICEF, los datos de las encuestas de hogares de MICS y DHS se ajustan para tener en cuenta la subnotificación y la información errónea de los pesos al nacer utilizando los métodos publicados por Blanc y Wardlaw (2005). Cabe señalar, sin embargo, que las tasas ajustadas pueden todavía subestimar la verdadera magnitud del problema. Es crítico, por lo tanto, que todos los bebés sean bien pesados al nacer.</t>
  </si>
  <si>
    <t>Las bases de datos mundiales de UNICEF, basadas en el DHS, las MICS, otras encuestas nacionales de hogares, los datos de los sistemas rutinarios de notificación, el UNICEF y la OMS. (Actualización de octubre de 2014)</t>
  </si>
  <si>
    <t>Anemia en mujeres en edad reproductiva</t>
  </si>
  <si>
    <t>Prevalencia de anemia en mujeres en edad reproductiva (%)</t>
  </si>
  <si>
    <t>Porcentaje de mujeres de 15 a 49 años con una concentración de hemoglobina inferior a 120 g/L para mujeres no-embarazadas y mujeres lactantes, y inferior a 11 g/L para mujeres embarazadas, ajustada por la altitud y el hábito de fumar.</t>
  </si>
  <si>
    <t xml:space="preserve">Anemia es un indicador de resultados de nutrición. Una gran demanda de hierro durante el embarazo, la lactancia, la pérdida de sangre menstrual y las deficiencias nutricionales son las causas más comunes de anemia por deficiencia de hierro en mujeres en edad reproductiva, lo que se asocia con un mayor riesgo de bajo peso al nacer y mortalidad perinatal y materna. La anemia también produce una menor productividad laboral en mujeres no embarazadas en edad reproductiva, lo que probablemente se deba a la reducción de la capacidad de transporte de oxígeno en la sangre de un individuo.
La anemia ferropénica reduce la capacidad física y cognitiva de individuos y poblaciones enteras, con graves consecuencias para la economía y el desarrollo nacional. 
Los principales factores de riesgo para la anemia ferropénica son: baja ingesta dietética de hierro o mala absorción de hierro de dietas ricas en fitatos o compuestos fenólicos; los grupos más vulnerables, los más pobres y los menos educados están desproporcionadamente afectados por la anemia por deficiencia de hierro.
</t>
  </si>
  <si>
    <t>La información sobre prevalencia de anemia y / o hemoglobina media en mujeres en edad reproductiva se obtuvo de fuentes de datos representativas de la población. Se utilizaron los datos recopilados de 1990 a 2016. Se utilizó un modelo de mezcla jerárquica Bayesiana para estimar las distribuciones de hemoglobina y abordar sistemáticamente los datos faltantes, las tendencias temporales no lineales y la representatividad de las fuentes de datos. Los detalles completos sobre las fuentes de datos estarán disponibles en el próximo informe de la OMS sobre la prevalencia de la anemia.</t>
  </si>
  <si>
    <t>Salud de los niños menores de 5 años</t>
  </si>
  <si>
    <t>Mortalidad menores de 5 años</t>
  </si>
  <si>
    <t>La condición de salud de los niños menores de cinco años esta asociado con Indicadores: desnutrición y mortalidad de niños menores de 5 años. La mortalidad de niños menores de 5 años muestra condiciones generales de salud de los niños</t>
  </si>
  <si>
    <t>Debido a que los datos sobre la incidencia y prevalencia de enfermedades a menudo no están disponibles, las tasas de mortalidad se usan a menudo para identificar poblaciones vulnerables.
La tasa de mortalidad de niños menores de cinco años es un indicador de los ODM (ODM 4). Estimaciones de las estimaciones (UNICEF, OMS, Banco Mundial, División de Población de la UN DESA) en www.childmortality.org. Datos proyectados de World Population Prospects de la División de Población de las Naciones Unidas; y en algunos casos puede no ser coherente con los datos antes del año en curso.</t>
  </si>
  <si>
    <t>Grupo interinstitucional de las Naciones Unidas para la estimación de la mortalidad infantil (UNICEF, OMS, Banco Mundial, División de Población de la ONU)</t>
  </si>
  <si>
    <t>El número anual de nacimientos de mujeres entre 15 y 19 años por 1,000 mujeres en ese grupo de edad. También se conoce como la tasa de fecundidad por edad de las mujeres de 15 a 19 años.</t>
  </si>
  <si>
    <t>A pesar de todos los avances en la región, muchos ciudadanos no han cosechado los beneficios del auge económico de la última década. Entre los más vulnerables están los jóvenes, particularmente en comunidades pobres o rurales.
La tasa de natalidad de los adolescentes, técnicamente conocida como la tasa de fecundidad por edad específica, proporciona una medida básica de salud reproductiva centrada en un grupo vulnerable de mujeres adolescentes.
Existe un acuerdo sustancial en la literatura de que las mujeres que quedan embarazadas y dan a luz muy temprano en sus vidas reproductivas están sujetas a mayores riesgos de complicaciones o incluso la muerte durante el embarazo y el parto y sus hijos también son más vulnerables.
Por lo tanto, prevenir los nacimientos muy temprano en la vida de una mujer es una medida importante para mejorar la salud materna y reducir la mortalidad infantil.
Además, las mujeres que tienen hijos a una edad temprana experimentan una reducción de sus oportunidades de mejora socioeconómica, sobre todo porque es poco probable que las madres jóvenes sigan estudiando y, si tienen que trabajar, pueden tener dificultades para combinar responsabilidades familiares y laborales .
La tasa de natalidad de los adolescentes también proporciona evidencia indirecta sobre el acceso a la salud reproductiva, ya que los jóvenes, y en particular las mujeres adolescentes solteras, a menudo experimentan dificultades en el acceso a la atención de la salud reproductiva.</t>
  </si>
  <si>
    <t>Mortalidad en adolescentes debido a la autolesión ya la violencia interpersonal</t>
  </si>
  <si>
    <t>Causa de muerte en adolescentes (15 - 19 años) debido a la autolesión y a la violencia interpersonal</t>
  </si>
  <si>
    <t>Estudio sobre la carga mundial de la enfermedad 2016 (GBD 2016) Resultados. Seattle, United States: Instituto de Medición y Evaluación de la Salud (IHME), 2017.</t>
  </si>
  <si>
    <t>Crisis (shocks) recientes</t>
  </si>
  <si>
    <t>Población afectada por desastres naturales en los últimos 3 años</t>
  </si>
  <si>
    <t>Porcentaje de población afectada por desastres naturales en los últimos 12, 24, 36 meses</t>
  </si>
  <si>
    <t>Para tener en cuenta la mayor vulnerabilidad durante el período de recuperación después de un desastre, se considera a las personas afectadas por las crisis recientes en los últimos 3 años. Los años más recientes se reducen con el factor 0,5 y 0,25 para el segundo y tercer año, respectivamente, suponiendo que la recuperación disminuye progresivamente la vulnerabilidad.</t>
  </si>
  <si>
    <t>La población afectada por los recientes desastres naturales se considera más vulnerable que el resto de la población.
El indicador identifica a los países que se están recuperando de situaciones de crisis humanitaria.</t>
  </si>
  <si>
    <t>Aunque el CRED reconoce que las cifras para las personas no son totalmente confiables, ya que la definición deja margen para la interpretación, es mejor utilizar esta cifra en lugar del número de muertos, porque son los sobrevivientes los que necesitan ayuda de emergencia.</t>
  </si>
  <si>
    <t>Seguridad alimentaria - Disponibilidad de alimentos</t>
  </si>
  <si>
    <t>Suficiencia del suministro dietetico promedio</t>
  </si>
  <si>
    <t>Promedio del suministro de energía dietética como porcentaje de la demanda del promedio de energía dietética requerida.</t>
  </si>
  <si>
    <t>El componente de disponibilidad de los alimentos se refiere a la calidad real y el tipo de alimentos suministrados para proporcionar el equilibrio nutricional necesario para la vida sana y activa. Captura las tendencias en el hambre crónica.</t>
  </si>
  <si>
    <t>Analizada junto con la prevalencia de la desnutrición, permite discernir si la desnutrición se debe principalmente a la insuficiencia del suministro de alimentos o a una distribución particularmente mala.</t>
  </si>
  <si>
    <t>Seguridad Alimentaria - Utilización de Alimentos</t>
  </si>
  <si>
    <t>Prevalencia de la subnutrición (% de la población)</t>
  </si>
  <si>
    <t>La prevalencia de la subnutrición expresa la probabilidad de un individuo seleccionado aleatoriamente de la población consume una cantidad de calorías que es insuficiente para cubrir su necesidad de energía para una vida activa y saludable.</t>
  </si>
  <si>
    <t>El componente de utilización de los alimentos se refiere a la calidad real y el tipo de alimentos suministrados para proporcionar el equilibrio nutricional necesario para la vida sana y activa. Captura las tendencias en el hambre crónica..</t>
  </si>
  <si>
    <t>Meta de ODS 2.1: De aquí a 2030, poner fin al hambre y asegurar el acceso de todas las personas, en particular los pobres y las personas en situaciones de vulnerabilidad, incluidos los niños menores de 1 año, a una alimentación sana, nutritiva y suficiente durante todo el año.
Indicador 2.1.1: Prevalencia de la subalimentación.</t>
  </si>
  <si>
    <t>Falta de capacidad para afrontar</t>
  </si>
  <si>
    <t>Implementación de RRD</t>
  </si>
  <si>
    <t>Marco de Acción de Hyogo</t>
  </si>
  <si>
    <t>Calificaciones del Marco de Acción de Hyogo</t>
  </si>
  <si>
    <t>El indicador para la Reducción del Riesgo de Desastres (RRD) en el país proviene de los informes de auto-evaluación sobre el avance en el Marco de Acción de Hyogo HFA. Los informes de progreso del HFA evalúan las cinco prioridades de acción estrategicas para la implementación de las acciones de reducción del riesgo de desastres.</t>
  </si>
  <si>
    <t>El indicador cuantifica el nivel de implementación de las actividades de RRD</t>
  </si>
  <si>
    <t>La autoevaluación tiene el riesgo de ser percibida como un proceso de presentar calificaciones infladas y no ser confiable.</t>
  </si>
  <si>
    <t>Índice de Gestión de Riesgos del Banco Interamericano de Desarrollo (Risk Management Index (RMI))</t>
  </si>
  <si>
    <t>El Índice de Gestión de Riesgos, (Risk Management Index (RMI)), reúne un conjunto de indicadores relacionados con el desempeño de la gestión de riesgos de un país. Es una medida cualitativa del riesgo basada en niveles preestablecidos (metas) o benchmarking de referencias deseables) hacia los cuales se debe dirigir la gestión del riesgo, de acuerdo con su nivel de avance. Para la formulación de RMI, se consideran cuatro componentes o políticas públicas: identificación de riesgo (RI), reducción de riesgo (RR), manejo de desastres (DM) y gobernabilidad y protección financiera (FP). Una vez que se han evaluado los niveles de rendimiento de cada subindicador, a través de un modelo de agregación no lineal, se determina el valor de cada componente de RMI. El valor de cada elemento compuesto está entre 0 y 100, donde 0 es el nivel de rendimiento mínimo y 100 es el nivel máximo. El RMI total es el promedio de los cuatro indicadores compuestos que representan cada política pública. Cuando el valor de la RMI es alto, el desempeño de la gestión de riesgos en el país es mejor.</t>
  </si>
  <si>
    <t>Banco Interamericano de Desarrollo</t>
  </si>
  <si>
    <t>Efectividad gubernamental</t>
  </si>
  <si>
    <t>La Efectividad del gobierno capta las percepciones de la calidad de los servicios públicos, la calidad de la administración pública y el grado de independencia de las presiones políticas, la calidad de la formulación y ejecución de políticas y la credibilidad del compromiso del gobierno con tales políticas.</t>
  </si>
  <si>
    <t>El indicador muestra la efectividad de los esfuerzos de los gobiernos para fortalecer la resiliencia en todos los sectores de la sociedad.</t>
  </si>
  <si>
    <t>Indicadores de Gobernabilidad del Banco Mundial Banco Mundial</t>
  </si>
  <si>
    <t>Índice de Percepción de Corrupción</t>
  </si>
  <si>
    <t>Índice de Percepción de la Corrupción IPC</t>
  </si>
  <si>
    <t>El IPC anota y clasifica a los países en función de lo corrupto que se percibe el sector público de un país. Es un índice compuesto, una combinación de encuestas y evaluaciones de la corrupción, recogida por una variedad de instituciones de renombre.</t>
  </si>
  <si>
    <t>El indicador capta el nivel de abuso del poder político para el beneficio privado, que no se considera directamente en la construcción del gobierno efectivo aunque esté interrelacionado.</t>
  </si>
  <si>
    <t>Transparencia Internacional</t>
  </si>
  <si>
    <t>Proporción de la población cubierta por los programas de seguro social</t>
  </si>
  <si>
    <t>La protección social y los sistemas de trabajo ayudan a las personas y las familias, especialmente a los pobres y vulnerables, a hacer frente a las crisis ya los choques, a encontrar empleo, a invertir en la salud y educación de sus hijos y proteger al envejecimiento de la población.
Los sistemas de protección social ocupan un lugar destacado en los Objetivos de Desarrollo Sostenible de las Naciones Unidas (SDG). El Objetivo 1.3 pide que se apliquen "sistemas y medidas de protección social apropiados a nivel nacional para todos, incluidos los pisos, y para el año 2030 lograr una cobertura sustancial de los pobres y vulnerables".
Los sistemas de protección social bien diseñados e implementados pueden mejorar el capital humano y la productividad, reducir las desigualdades, aumentar la resiliencia y poner fin al ciclo intergeneracional de pobreza.
La serie de cobertura del programa de seguro social forma parte de la recopilación de indicadores de protección social y trabajo social (SPL) del Banco Mundial, que se recopilan para analizar el impacto distributivo y de pobreza de los programas de Protección Social y Trabajo (Fuente: Banco Mundial)</t>
  </si>
  <si>
    <t>Meta de ODS 1.3: Implementar a nivel nacional sistemas y medidas apropiados de protección social para todos, incluidos niveles mínimos, y, de aquí a 2030, lograr una amplia cobertura de las personas pobres y vulnerables.
Indicador 1.3.1: Proporción de la población cubierta por sistemas o niveles mínimos de protección social, desglosada por sexo, distinguiendo entre los niños, los desempleados, los ancianos, las personas con discapacidad, las mujeres embarazadas, los recién nacidos, las víctimas de accidentes de trabajo, los pobres y los vulnerables.</t>
  </si>
  <si>
    <t>Las estadísticas fiables de la seguridad social son una condición previa importante para la buena gobernanza y la formulación de políticas. Sin embargo, en muchos países la base de conocimientos cuantitativos sobre la seguridad social es incompleta ya menudo no sigue las normas estadísticas internacionales.
La serie de indicadores de cobertura de los programas de seguro social es parte de ASPIRE, la compilación del Banco Mundial de indicadores de protección social y trabajo (SPL). Los indicadores ASPIRE se recogen en encuestas internacionales de hogares reconocidas oficialmente. La medida en que la información sobre transferencias y programas específicos se recoge en las encuestas de hogares puede variar mucho entre países. A menudo las encuestas de hogares no capturan el universo de programas de protección social y trabajo (SPL) en el país, en los casos de mejores prácticas sólo los programas más grandes.
Muchas encuestas de hogares tienen información limitada sobre los programas de SPL. Por lo tanto, la información sobre los programas nacionales de SPL se limita a lo que se capta en la encuesta nacional de hogares respectiva y no representa necesariamente el universo de programas existentes en el país. En consecuencia, los indicadores de rendimiento no son totalmente comparables entre categorías de programas y países armonizados.
Sin embargo, las encuestas de hogares tienen las ventajas únicas de permitir el análisis del impacto del programa en el bienestar del hogar. Teniendo en cuenta estas advertencias, los indicadores ASPIRE basados ​​en encuestas de hogares proporcionan una medida aproximada del desempeño de los sistemas de protección social.</t>
  </si>
  <si>
    <t>Banco Mundial. Indicador 1.3.1. Serie "Proporción de la población cubierta por los programas de seguridad social", SI_COV_SOCINS.</t>
  </si>
  <si>
    <t>Seguridad y protección</t>
  </si>
  <si>
    <t>Costo económico de la violencia en % del PIB</t>
  </si>
  <si>
    <t>El costo económico de la violencia representa el costo directo e indirecto de la violencia. Los costos directos son el costo de la violencia para la víctima, el perpetrador y el gobierno. Estos incluyen los gastos directos, como el costo de la vigilancia, los costos médicos para las víctimas de crímenes violentos, la destrucción de capital por la violencia y los costos asociados con los sistemas judiciales y de seguridad. Los costos indirectos se acumulan después del evento violento e incluyen pérdidas económicas indirectas, traumas físicos y fisiológicos para la víctima y pérdida de productividad.
El término impacto económico de la violencia se utiliza para explicar el efecto combinado de los costos directos e indirectos y el efecto multiplicador, mientras que el costo económico de la violencia representa el costo directo e indirecto de la violencia.
Un aspecto importante de la estimación es la comparabilidad internacional de las estimaciones de los países, lo que permite el análisis costo / beneficio de las intervenciones de los países. La metodología utiliza dólares internacionales constantes de paridad de poder adquisitivo (PPA).</t>
  </si>
  <si>
    <t>La violencia afecta a individuos y sociedades de varias maneras. Los costos asociados con la violencia y los conflictos pueden medirse por su impacto directo e inmediato y los costos indirectos que surgen como resultado del conflicto y la violencia. Si bien los gastos para contener y tratar las consecuencias de la violencia son importantes y un bien público necesario, cuanto menos una nación gasta en funciones relacionadas con la violencia, más recursos pueden asignarse a otras áreas más productivas de la actividad económica. El gasto en la contención de la violencia es fundamentalmente improductivo y, si se redirige hacia actividades más productivas, mejoraría los balances del gobierno, los beneficios de las empresas y, en última instancia, la productividad y el bienestar de la sociedad. La evaluación de los costos de la violencia también proporciona una capacidad para medir los ahorros y ganancias potenciales que resultarían de la disminución de la violencia. Los beneficios directos se relacionan con los costos ahorrados como resultado de la disminución de la violencia, por ejemplo, la reducción del gasto en el sistema de justicia penal debido a la disminución de la delincuencia tiene un efecto positivo en el gasto público.</t>
  </si>
  <si>
    <t>El impacto económico de la violencia incluye 17 variables en tres grupos: servicios de seguridad y costos orientados a la prevención, costos relacionados con el conflicto armado, y violencia interpersonal. El análisis presenta estimaciones conservadoras del impacto económico global de la violencia. La estimación solo incluye variables de violencia para las cuales se pueden obtener datos confiables.</t>
  </si>
  <si>
    <t>Índice de Paz Global, Instituto de Economía y Paz</t>
  </si>
  <si>
    <t>Infrastructura</t>
  </si>
  <si>
    <t>Communicación</t>
  </si>
  <si>
    <t>Acceso a la electricidad</t>
  </si>
  <si>
    <t>Acceso a la electricidad (% de la población)</t>
  </si>
  <si>
    <t>El acceso a la electricidad es el porcentaje de población con acceso a la electricidad. Los datos de electrificación se recogen de la industria, encuestas nacionales y fuentes internacionales.</t>
  </si>
  <si>
    <t>El componente de comunicación tiene como objetivo medir la eficiencia de la difusión de alertas tempranas a través de una red de comunicación, así como la coordinación de las actividades de preparación y de emergencia. Depende de la dispersión de la infraestructura de comunicación, así como del nivel de los receptores.</t>
  </si>
  <si>
    <t>Meta de ODS 7.1: De aquí a 2030, garantizar el acceso universal a servicios energéticos asequibles, fiables y modernos.
Indicador 7.1.1: Proporción de la población que tiene acceso a la electricidad.</t>
  </si>
  <si>
    <t>Usuarios de Internet (por cada 100 personas)</t>
  </si>
  <si>
    <t>Los usuarios de Internet son personas con acceso a la red global</t>
  </si>
  <si>
    <t>Meta de ODS 17.8: Poner en pleno funcionamiento, a más tardar en 2017, el banco de tecnología y el mecanismo de apoyo a la creación de capacidad en materia de ciencia, tecnología e innovación para los países menos adelantados y aumentar la utilización de tecnologías instrumentales, en particular la tecnología de la información y las comunicaciones.
Indicador 17.8.1: Proporción de personas que utilizan Internet</t>
  </si>
  <si>
    <t>Suscripciones de teléfonos móviles (celulares)</t>
  </si>
  <si>
    <t>Suscripciones de celulares (por cada 100 personas)</t>
  </si>
  <si>
    <t>Las suscripciones a telefonía celular son suscripciones a servicios de telefonía pública móviles que utilizan tecnología celular, que proporcionan acceso a la red pública conmutada de teléfono. Las suscripciones pospago y prepago están incluidas.</t>
  </si>
  <si>
    <t>Meta de ODS 9.c: Aumentar significativamente el acceso a la tecnología de la información y las comunicaciones y esforzarse por proporcionar acceso universal y asequible a Internet en los países menos adelantados de aquí a 2020.
Indicador 9.c.1: Proporción de la población con cobertura de red móvil, desglosada por tecnología.</t>
  </si>
  <si>
    <t>Densidad de la red vial</t>
  </si>
  <si>
    <t>Densidad de la red vial (km de carretera por 100 km cuadrados de superficie)</t>
  </si>
  <si>
    <t>La densidad de la red vial es la relación entre la longitud de la red total de vias del país y la superficie terrestre del país. La red vial incluye todos los caminos del país: autopistas, autopistas, carreteras principales o nacionales, carreteras secundarias o regionales y otras carreteras urbanas y rurales.</t>
  </si>
  <si>
    <t>El componente de infraestructura física intenta evaluar la accesibilidad, así como la redundancia de los sistemas, que son dos características cruciales en una situación de crisis.</t>
  </si>
  <si>
    <t>El indicador aborda la gestión segura de los servicios de saneamiento, incluidas las dimensiones de accesibilidad, disponibilidad y calidad.</t>
  </si>
  <si>
    <t>El indicador aborda la gestión segura de los servicios de suministro de agua potable, incluidas las dimensiones de accesibilidad, disponibilidad y calidad.</t>
  </si>
  <si>
    <t>Agua y saneamiento en las escuelas</t>
  </si>
  <si>
    <t>Agua en las escuelas</t>
  </si>
  <si>
    <t>Cobertura del agua en las escuelas (porcentaje de escuelas con servicio básico y/o limitado)</t>
  </si>
  <si>
    <t>Suma del porcentaje de escuelas con servicio básico (en el momento de la encuesta, la escuela dispone de agua para consumo procedente de una fuente mejorada) y el porcentaje de escuelas con servicio limitado (la escuela dispone de una fuente de agua mejorada, pero en el momento de la encuesta no hay agua)</t>
  </si>
  <si>
    <t>El abastecimiento de agua potable y la cobertura de saneamiento en las escuelas y centros de salud es un aspecto crítico del acceso a la infraestructura básica, en particular en un contexto de emergencia. El acceso universal a WinS sigue siendo un desafío en la región de ALC. WASH in Schools (WinS) reduce significativamente las enfermedades relacionadas con la higiene, aumenta la asistencia de los estudiantes y contribuye a la dignidad y la igualdad de género. WinS provee ambientes escolares saludables, seguros y seguros que pueden proteger a los niños y niñas de los riesgos para la salud, el abuso y la exclusión. Tanto el Grupo de Alto Nivel de Personas Eminentes en el Programa de Desarrollo Post-2015 como el Programa Conjunto de Monitoreo de la OMS y el UNICEF (JMP) han indicado que el GVS debería formar parte del nuevo conjunto de metas globales de desarrollo (Objetivo 4, .1)</t>
  </si>
  <si>
    <t>Meta de ODS 4.a: Construir y adecuar instalaciones educativas que tengan en cuenta las necesidades de los niños y las personas con discapacidad y las diferencias de género, y que ofrezcan entornos de aprendizaje seguros, no violentos, inclusivos y eficaces para todos.
Indicador 4.a.1: Proporción de escuelas con acceso a a) electricidad, b) Internet con fines pedagógicos, c) computadoras con fines pedagógicos, d) infraestructura y materiales adaptados a los estudiantes con discapacidad, e) suministro básico de agua potable, f) instalaciones de saneamiento básicas separadas por sexo y g) instalaciones básicas para el lavado de manos (según las definiciones de los indicadores WASH).</t>
  </si>
  <si>
    <t>El progreso para el agua y el saneamiento en las escuelas (WinS) sigue siendo en gran medida sin control a nivel mundial. Los datos disponibles se limitan en gran medida a los informes administrativos, no basados en encuestas independientes. Los datos disponibles son a menudo de dudosa exactitud y las definiciones utilizadas para medir la cobertura no se especifican, no están claras o varían mucho entre países o dentro de un país a lo largo del tiempo. Los datos de los países también pueden no reflejar estándares globales nacionales o mínimos para WinS. Estos y otros problemas plantean desafíos a la calidad y fiabilidad de los datos. Esta variabilidad limita la comparación entre países y el seguimiento preciso del progreso. El documento de trabajo sobre el progreso del agua, el saneamiento y la higiene en las escuelas (UNICEF, 2015) proporciona el panorama más completo de la ganadería hasta la fecha.</t>
  </si>
  <si>
    <t>Saneamiento en las escuelas</t>
  </si>
  <si>
    <t>Cobertura del saneamiento en las escuelas (porcentaje de escuelas con servicio básico y/o limitado)</t>
  </si>
  <si>
    <t>Suma del porcentaje de escuelas con servicio básico (en el momento de la encuesta, la escuela dispone de instalaciones de saneamiento mejoradas, separadas por sexo y utilizables (disponibles, en funcionamiento y privadas)) y el porcentaje de escuelas con servicio limitado (en el momento de la encuesta, la escuela dispone de instalaciones de saneamientos mejoradas, pero no están separadas por sexo o no son utilizables)</t>
  </si>
  <si>
    <t>Acceso a la salud</t>
  </si>
  <si>
    <t>El componente de infraestructura física intenta evaluar la accesibilidad, así como la redundancia de los sistemas, que son dos características cruciales en una situación de crisis.
La preparación de la fuerza de trabajo de salud para trabajar en la consecución de los objetivos de salud de un país representa uno de los desafíos más importantes para su sistema de salud.</t>
  </si>
  <si>
    <t>Meta de ODS 3.c: Aumentar considerablemente la financiación de la salud y la contratación, el perfeccionamiento, la capacitación y la retención del personal sanitario en los países en desarrollo, especialmente en los países menos adelantados y los pequeños Estados insulares en desarrollo.
Indicador 3.c.1: Densidad y distribución del personal sanitario.</t>
  </si>
  <si>
    <t>Meta de ODS 3.b: Apoyar las actividades de investigación y desarrollo de vacunas y medicamentos contra las enfermedades transmisibles y no transmisibles que afectan primordialmente a los países en desarrollo y facilitar el acceso a medicamentos y vacunas esenciales asequibles de conformidad con la Declaración relativa al Acuerdo sobre los Aspectos de los Derechos de Propiedad Intelectual Relacionados con el Comercio y la Salud Pública, en la que se afirma el derecho de los países en desarrollo a utilizar al máximo las disposiciones del Acuerdo sobre los Aspectos de los Derechos de Propiedad Intelectual Relacionados con el Comercio respecto a la flexibilidad para proteger la salud pública y, en particular, proporcionar acceso a los medicamentos para todos.
Indicador 3.b.1: Proporción de la población inmunizada con todas las vacunas incluidas en cada programa nacional</t>
  </si>
  <si>
    <t>OMS, UNICEF</t>
  </si>
  <si>
    <t xml:space="preserve">Proporción de la población objetiva con acceso a tres dosis de la difteria, la toxoide tetánica y la tos ferina (DTP3) (%)
</t>
  </si>
  <si>
    <t>El porcentaje de niños y niñas de un año sobrevivientes que han recibido tres dosis de la vacuna combinada de difteria, toxoide tetánico y tos ferina (DTP3) en un año dado.</t>
  </si>
  <si>
    <t xml:space="preserve">La cobertura de inmunización con DTP3 mide la fuerza general del desempeño del sistema de salud para administrar la vacunación infantil.
</t>
  </si>
  <si>
    <t>Meta de ODS 3.b: Apoyar las actividades de investigación y desarrollo de vacunas y medicamentos contra las enfermedades transmisibles y no transmisibles que afectan primordialmente a los países en desarrollo y facilitar el acceso a medicamentos y vacunas esenciales asequibles de conformidad con la Declaración relativa al Acuerdo sobre los Aspectos de los Derechos de Propiedad Intelectual Relacionados con el Comercio y la Salud Pública, en la que se afirma el derecho de los países en desarrollo a utilizar al máximo las disposiciones del Acuerdo sobre los Aspectos de los Derechos de Propiedad Intelectual Relacionados con el Comercio respecto a la flexibilidad para proteger la salud pública y, en particular, proporcionar acceso a los medicamentos para todos.
Indicador 3.b.1: Proporción de la población inmunizada con todas las vacunas incluidas en cada programa nacional.</t>
  </si>
  <si>
    <t>Gastos en salud</t>
  </si>
  <si>
    <t>Gasto actual en salud per cápita</t>
  </si>
  <si>
    <t>Gasto actual en salud per cápita, PPP ($ dólar internacional valores constantes 2011)</t>
  </si>
  <si>
    <t>Gastos actuales en salud per cápita expresados en dólares internacionales en paridad de poder de compra (PPA).</t>
  </si>
  <si>
    <t>Acceso a la atención médica</t>
  </si>
  <si>
    <t>Gasto público en salud</t>
  </si>
  <si>
    <t>Gasto domestico general actual del gobierno en salud como proporción del PIB [%]</t>
  </si>
  <si>
    <t>La parte de los recursos domésticos generales actuales del Gobierno utilizados para financiar los gastos de salud como parte de la economía, medida por el PIB. Las fuentes públicas incluyen los ingresos domésticos como transferencias y subsidios internos, transferencias, subsidios a beneficiarios de seguros voluntarios de salud, esquemas de financiamiento, así como pagos anticipados obligatorios y contribuciones al seguro social de salud. Todas estas transferencias y subsidios representan fuentes públicas para la salud e indican la participación general de los fondos del gobierno para la salud.</t>
  </si>
  <si>
    <t>El acceso oportuno a los servicios de salud -una mezcla de promoción, prevención, tratamiento y rehabilitación- es crítico. Esto no puede lograrse sin un sistema de financiación de la salud que funcione bien. Determina si las personas pueden permitirse el uso de los servicios de salud cuando los necesitan. Determina si los servicios existen.
Los sistemas de financiación de la salud son la base para lograr la cobertura universal para que todas las personas tengan acceso a los servicios y no sufren dificultades financieras para pagarlas. La disponibilidad de recursos es uno de los problemas que impide a los países acercarse a la cobertura universal. (Fuente: Informe sobre la salud en el mundo 2010)</t>
  </si>
  <si>
    <t xml:space="preserve">Gastos de la salud desembolsados por paciente </t>
  </si>
  <si>
    <t>Gastos de la salud desembolsados por paciente como proporción del gasto total en salud [%]</t>
  </si>
  <si>
    <t xml:space="preserve">Mide el nivel de desembolso de los gastos de salud del hogar, expresado como un porcentaje del gasto total actual en salud. </t>
  </si>
  <si>
    <t>El gasto de desembolso en% del gasto total actual en salud se utiliza para la evaluación del riesgo financiero del acceso al sistema de atención de la salud. Dos conceptos captan la falta de protección del riesgo financiero. El primer gasto de salud catastrófico ocurre cuando los pagos de bolsillo de un hogar son tan altos en relación a sus recursos disponibles que el hogar renuncia al consumo de otros bienes y servicios necesarios. El segundo concepto, el empobrecimiento, se produce cuando los pagos de OOP empujan a los hogares por debajo o por debajo de la línea de pobreza, un umbral bajo el cual ni siquiera se garantiza el nivel de vida más básico.</t>
  </si>
  <si>
    <t>La mayoría (61 por ciento) de las muertes maternas ocurren en los 35 países afectados actualmente por una crisis humanitaria o condiciones frágiles. La mortalidad materna es un fuerte indicador integrado de la condición de la mujer, la fuerza del sistema de salud (especialmente el acceso a la atención calificada parto y atención obstétrica de emergencia), y la presencia y funcionalidad de la infraestructura básica, como carreteras y centros de salud.</t>
  </si>
  <si>
    <t>Medir la mortalidad materna con precisión es la dificil, excepto donde el registro exhaustivo de las muertes y de las causas de la muerte existe. En otros lugares, se utilizarán censos, encuestas o modelos para estimar los niveles de mortalidad materna.</t>
  </si>
  <si>
    <t>OMS, UNICEF, UNFPA, Grupo del Banco Mundial y División de Población de las Naciones Unidas</t>
  </si>
  <si>
    <t>El Grupo de Estimación de la Mortalidad Materna (OMS, UNICEF, UNFPA, Grupo del Banco Mundial y División de Población de las Naciones Unidas) preparó las estimaciones y tendencias de este indicador.</t>
  </si>
  <si>
    <t>Acceso a educación</t>
  </si>
  <si>
    <t>Tasa de supervivencia hasta el último grado de educación primaria, ambos sexos (%)</t>
  </si>
  <si>
    <t>La persistencia hasta el último grado de primaria es el porcentaje de niños y niñas matriculados en el primer grado de la escuela primaria que eventualmente alcanzan el último grado de educación primaria. La tasa de supervivencia se calcula sobre la base del método de cohorte reconstruido, que utiliza datos de inscripción y repetidores durante dos años consecutivos.</t>
  </si>
  <si>
    <t>Persisten las disparidades geográficas, socioeconómicas y étnicas en el acceso a la educación. En 2012, la región todavía alberga a casi cuatro millones de niños y niñas no escolarizados en edad de escuela primaria; la baja participación de los niños y niñas en la educación secundaria ha seguido siendo alta; y 33 millones de adultos, 55% de los cuales son mujeres, carecían de conocimientos básicos de alfabetización.
La tasa de supervivencia hasta el último grado de la educación primaria es de particular interés para el monitoreo del acceso a la educación primaria. La tasa de supervivencia hasta el último grado de educación primaria en la región fue de 77% en 2011, la misma tasa que en 1999. En otras palabras, más de una quinta parte de los alumnos abandonaban demasiado pronto para completar la escuela. Es probable que la deserción temprana siga siendo una preocupación en la mayoría de los países de la región.
(Fuente: Panorama regional de la UNESCO 2015)</t>
  </si>
  <si>
    <t>Dado que el cálculo de este indicador se basa en los índices de flujo pupilar, la fiabilidad de la tasa de supervivencia depende de la consistencia de los datos sobre inscripción y repetidores en términos de cobertura en el tiempo y entre grados. Limitaciones
Dado que este indicador suele calcularse utilizando modelos de análisis de cohorte que se basan en una serie de supuestos (es decir, los caudales observados se mantendrán sin cambios a lo largo de la vida de la cohorte), se debe tener cuidado en el uso de los resultados en las comparaciones. También se debe tener cuidado al calcular el indicador a nivel subnacional debido a las posibles transferencias de alumnos entre localidades.</t>
  </si>
  <si>
    <t>UNESCO, Banco Mundial (SE.PRM.PRSL.ZS), UNICEF</t>
  </si>
  <si>
    <t>Tasa de supervivencia el último grado de secundaria inferior</t>
  </si>
  <si>
    <t>Tasa de supervivencia al último grado de educación secundaria inferior, ambos sexos (%)</t>
  </si>
  <si>
    <t>La persistencia hasta el último grado de secundaria inferior es el porcentaje de niños y niñas matriculados en el primer grado de secundaria inferior que eventualmente alcanzan el último grado de educación primaria. La tasa de supervivencia se calcula sobre la base del método de cohorte reconstruido, que utiliza datos de inscripción y repetidores durante dos años consecutivos.</t>
  </si>
  <si>
    <t>Nivel educativo: al menos completado la secundaria básica, ambos sexos (%)</t>
  </si>
  <si>
    <t>Tasa de terminación de la enseñanza secundaria básica, ambos sexos (%). En el caso del indicador de la UNESCO, la secundaria básica se define como Clasificación Internacional Estandar de la Educacion (ISCED) 2 o superior y la población de referencia es de 25 años o más. En el caso del UNICEF, la tasa de terminación se sitúa entre la población de 3 a 5 años de edad por encima de la edad de graduación secundaria básica.</t>
  </si>
  <si>
    <t>Persiste la desigualdad en el acceso a la educación secundaria en la región; los grupos marginados son los más afectados. El análisis de los datos de las encuestas de hogares revela diferencias en la probabilidad de transición de la escuela primaria a la secundaria básica y de la secundaria básica a la secundaria superior entre los niños y niñas de los hogares más ricos y los más pobres de los países de ingresos bajos y medianos.
Las desigualdades en la consecución de la educación secundaria inferior también se refieren a donde viven los adolescentes. El acceso a la escuela secundaria ha sido un problema para los grupos marginados, incluidos los niños y niñas que trabajan y los migrantes. Los estudiantes que trabajan están rezagados en la adquisición de habilidades de fundación.
(Fuente: Panorama Regional de la UNESCO 2015)</t>
  </si>
  <si>
    <t>Inversión en educación</t>
  </si>
  <si>
    <t>Ahorro ajustado: gasto en educación (% del ingreso nacional bruto)</t>
  </si>
  <si>
    <t>Los gastos de educación se refieren a los gastos corrientes de funcionamiento en educación, incluidos los sueldos y salarios, y excluyen las inversiones de capital en edificios y equipos.</t>
  </si>
  <si>
    <t>La inversión en educación es esencial para lograr el acceso a la educación y la equidad en la provisión de oportunidades educativas.</t>
  </si>
  <si>
    <t>Los gastos de educación pública se consideran una adición al ahorro. Sin embargo, debido a la amplia variabilidad en la efectividad de los gastos de educación pública, estas cifras no pueden ser interpretadas como el valor de las inversiones en capital humano. Un gasto corriente de $ 1 en educación no necesariamente genera $ 1 de capital humano. El cálculo también debe considerar el gasto privado en educación, pero no hay datos disponibles para un gran número de países.</t>
  </si>
  <si>
    <t>Estimaciones del personal del Banco Mundial utilizando datos del Anuario estadístico de la División de Estadística de las Naciones Unidas y la base de datos en línea del Instituto de Estadística de la UNESCO. NY.ADJ.AEDU.GN.ZS</t>
  </si>
  <si>
    <t>Proporción alumno-docente en educación primaria</t>
  </si>
  <si>
    <t>Proporción alumno-docente en educación primaria (base de personal)</t>
  </si>
  <si>
    <t>Número medio de alumnos por maestro en la enseñanza primaria, basado en los conteos de alumnos y profesores.</t>
  </si>
  <si>
    <t>Una proporción alta de alumnos y maestros sugiere que cada maestro tiene que ser responsable de un gran número de alumnos. En otras palabras, cuanto mayor es la proporción alumno / profesor, menor es el acceso relativo de los alumnos a los profesores. Se supone, en general, que una proporción de alumno-profesor baja significa clases más pequeñas, lo que permite al profesor prestar más atención a los estudiantes individuales, lo que a la larga puede resultar en un mejor rendimiento de los alumnos.</t>
  </si>
  <si>
    <t>Este indicador no tiene en cuenta factores que puedan afectar la calidad de la enseñanza / aprendizaje, tales como las diferencias en las calificaciones de los profesores, la formación pedagógica, las experiencias y el estatus, los métodos de enseñanza, los materiales de enseñanza y las variaciones en las condiciones del aula.</t>
  </si>
  <si>
    <t>Común</t>
  </si>
  <si>
    <t>GHSL grilla (cuadricula) de población</t>
  </si>
  <si>
    <t>Grilla (cuadrícula) de población de la capa de asentamiento humano global</t>
  </si>
  <si>
    <t>Población total (ambos sexos combinados)</t>
  </si>
  <si>
    <t>Estimados, 1950 - 2020</t>
  </si>
  <si>
    <t>Producto Interno Bruto (PIB) per cápita (US Dólar actual)</t>
  </si>
  <si>
    <t>Debido a una fuerte relación entre el IDH y el PIB per cápita, se impusieron valores faltantes con el valor predicho del IDH sobre el PIB per cápita conocido para países específicos obtenido a partir del análisis de regresión ejecutado sobre el resto del conjunto.</t>
  </si>
  <si>
    <t>Indicador Datos Imputados</t>
  </si>
  <si>
    <t>Metadatos de los indicadores</t>
  </si>
  <si>
    <t>- Indicador nuevo: "Gasto en salud per cápita, PPP (US Dólar actual)" ha reemplazado "Gasto en salud per cápita, PPP ($ dólar internacional valores constantes 2011)" que ya no está disponible.
- Revisado: Población en pobreza multidimensional y Población cerca de pobreza multidimensional; la medición de las privaciones multidimensionales se ha revisado para alinearse con los Objetivos de Desarrollo Sostenible (ODS).
La medición de la cobertura de agua en las escuelas ha cambiado y esta basado en el porcentaje de escuelas con servicio básico y/o limitado.
La medición de la cobertura de saneamiento en las escuelas ha cambiado y esta basado en el porcentaje de escuelas con servicio básico y/o limitado.</t>
  </si>
  <si>
    <t>Índice de Gestión de  Riesgos para América Latina y El Caribe
 Índex for Risk Management (INFORM 2020)</t>
  </si>
  <si>
    <t>Id Indicador</t>
  </si>
  <si>
    <t>NH.EQ.MMI6.SP</t>
  </si>
  <si>
    <t>NH.EQ.MMI8.SP</t>
  </si>
  <si>
    <t>NH.FL.SP</t>
  </si>
  <si>
    <t>NH.TS.SP</t>
  </si>
  <si>
    <t>NH.TC.SS01.SP</t>
  </si>
  <si>
    <t>NH.TC.SS03.SP</t>
  </si>
  <si>
    <t>NH.TC.STSG.SP</t>
  </si>
  <si>
    <t>AFF_DR</t>
  </si>
  <si>
    <t>AFF_DR.FREQ</t>
  </si>
  <si>
    <t>EN.LND.FRST.CG</t>
  </si>
  <si>
    <t>EN.LND.DEGR.LOW</t>
  </si>
  <si>
    <t>EN.LND.DEGR.HGH</t>
  </si>
  <si>
    <t>ER.H2O.FWTL.ZS</t>
  </si>
  <si>
    <t>VC.VC.GCRI.PR</t>
  </si>
  <si>
    <t>VC.HVC.GCRI.PR</t>
  </si>
  <si>
    <t>CON_HIIK_NP</t>
  </si>
  <si>
    <t>CON_HIIK_SN</t>
  </si>
  <si>
    <t>VC.IHR.PSRC.P5</t>
  </si>
  <si>
    <t>VC.IHR.PSRC.TL</t>
  </si>
  <si>
    <t>POP.SEC.REF.ORG</t>
  </si>
  <si>
    <t>SD.HDI.UNDP.XD</t>
  </si>
  <si>
    <t>POP.POV.MDP.ZS</t>
  </si>
  <si>
    <t>POP.POV.NAHC</t>
  </si>
  <si>
    <t>SP.POP.DPND</t>
  </si>
  <si>
    <t>BX.TRF.PWKR.CD.DT</t>
  </si>
  <si>
    <t>SL.EMP.VULN.ZS</t>
  </si>
  <si>
    <t>HLT.SH.DYN.MORT</t>
  </si>
  <si>
    <t>HLT.SH.STA.STNT.ZS</t>
  </si>
  <si>
    <t>HLT.SH.ANM.CHLD.ZS</t>
  </si>
  <si>
    <t>HLT.SH.STA.BRTW.ZS</t>
  </si>
  <si>
    <t>HLT.SH.MED.PHYS.ZS</t>
  </si>
  <si>
    <t>HLT.SH.TBS.INCD</t>
  </si>
  <si>
    <t>HLT.SH.DYN.AIDS.ZS</t>
  </si>
  <si>
    <t>SH.DNG.INCD.P5</t>
  </si>
  <si>
    <t>HLT.SH.XPD.PCAP.KD</t>
  </si>
  <si>
    <t>SH.XPD.PUBL.ZS</t>
  </si>
  <si>
    <t>SH.XPD.OOPC.TO.ZS</t>
  </si>
  <si>
    <t>HLT.SH.MMR</t>
  </si>
  <si>
    <t>SD.INEQ.GII.XD</t>
  </si>
  <si>
    <t>ECO.SI.POV.GINI</t>
  </si>
  <si>
    <t>NATDIS</t>
  </si>
  <si>
    <t>IDP_C</t>
  </si>
  <si>
    <t>TRPS</t>
  </si>
  <si>
    <t>RET_REF</t>
  </si>
  <si>
    <t>SP.ADO.TFRT</t>
  </si>
  <si>
    <t>SP.VIN.AMRT.ZS</t>
  </si>
  <si>
    <t>FS.AVA.ADSA.PR.RT</t>
  </si>
  <si>
    <t>FS.ITK.DEFC.ZS.RT</t>
  </si>
  <si>
    <t>HLT.SH.ANM.REPR.ZS</t>
  </si>
  <si>
    <t>HFA</t>
  </si>
  <si>
    <t>RMI</t>
  </si>
  <si>
    <t>POL.GE.EST</t>
  </si>
  <si>
    <t>CPI</t>
  </si>
  <si>
    <t>SP.SIP.PROT.CV</t>
  </si>
  <si>
    <t>SP.POL.CON.ZS</t>
  </si>
  <si>
    <t>SP.JUD.CON.ZS</t>
  </si>
  <si>
    <t>VC.VCC.GD</t>
  </si>
  <si>
    <t>SER.EG.ELC.ACCS.ZS</t>
  </si>
  <si>
    <t>SER.IT.NET.USER.P2</t>
  </si>
  <si>
    <t>SER.IT.CEL.SETS.P2</t>
  </si>
  <si>
    <t>IS.ROD.TOTL.KM</t>
  </si>
  <si>
    <t>SH.H2O.SCHL.ZS</t>
  </si>
  <si>
    <t>SH.STA.SCHL.ZS</t>
  </si>
  <si>
    <t>SE.PRM.PRSL.ZS</t>
  </si>
  <si>
    <t>SE.SEC.PRLS.ZS</t>
  </si>
  <si>
    <t>SE.SEC.CUAT.LO.ZS</t>
  </si>
  <si>
    <t>SE.ADJ.AEDU.GN.ZS</t>
  </si>
  <si>
    <t>SE.PRM.ENRL.TC.ZS</t>
  </si>
  <si>
    <t>GDPpp</t>
  </si>
  <si>
    <t>POP.SP.POP.TOTL</t>
  </si>
  <si>
    <t>POP_DEN</t>
  </si>
  <si>
    <t>AG.LND.TOTL.K2</t>
  </si>
  <si>
    <t>SH.STA.ODFC.ZS_ABS</t>
  </si>
  <si>
    <t>Descripción</t>
  </si>
  <si>
    <t>Modelo Global de Terremotos (GEM, por sus siglas en inglés), Centro Común de Investigación de la Comisión Europea (JRC, por sus siglas en inglés)</t>
  </si>
  <si>
    <t>M. Pagani, J. Garcia-Pelaez, R. Gee, K. Johnson, V. Poggi, R. Styron, G. Weatherill, M. Simionato, D. Viganò, L. Danciu, D. Monelli (2018). Modelo Global de Terremotos (GEM) Mapa de riesgo sísmico (versión 2018.1 - Diciembre 2018), DOI: 10.13117/GEM-GLOBAL-SEISMIC-HAZARD-MAP-2018.1</t>
  </si>
  <si>
    <t>Modelo Global para Terremotos (GEM, por sus siglas en inglés), Centro Común de Investigación de la Comisión Europea (JRC, por sus siglas en inglés)</t>
  </si>
  <si>
    <t>Oficina de las Naciones Unidas para la Reducción del Riesgo de Desastres (UNDRR por sus siglas en inglés), Centro Común de Investigación de la Comisión Europea (JRC, por sus siglas en inglés)</t>
  </si>
  <si>
    <t>Evaluación Global sobre la Reducción del Riesgo de Desastres 2015 de la UNDRR: Red Modelo Global de Volcanes (GVM, por sus siglas en inglés) y la Asociación Internacional de Vulcanología y Química del Interior de la Tierra (IAVCEI, por sus siglas en inglés), ONU Programa para el Medio Ambiente, CIMNE y socios, INGENIAR, FEWS NET y la Fundacióm CIMA.</t>
  </si>
  <si>
    <r>
      <t xml:space="preserve">Exposición física al ciclón tropical </t>
    </r>
    <r>
      <rPr>
        <sz val="10"/>
        <rFont val="Arial"/>
        <family val="2"/>
      </rPr>
      <t>extensivo</t>
    </r>
    <r>
      <rPr>
        <sz val="10"/>
        <color rgb="FF323232"/>
        <rFont val="Arial"/>
        <family val="2"/>
      </rPr>
      <t xml:space="preserve"> (absoluto)</t>
    </r>
  </si>
  <si>
    <r>
      <t xml:space="preserve">La exposición física al ciclón tropical </t>
    </r>
    <r>
      <rPr>
        <sz val="10"/>
        <rFont val="Arial"/>
        <family val="2"/>
      </rPr>
      <t>intensivo</t>
    </r>
    <r>
      <rPr>
        <sz val="10"/>
        <color rgb="FF323232"/>
        <rFont val="Arial"/>
        <family val="2"/>
      </rPr>
      <t xml:space="preserve"> (relativo)</t>
    </r>
  </si>
  <si>
    <r>
      <t xml:space="preserve">Personas afectadas por las sequías </t>
    </r>
    <r>
      <rPr>
        <sz val="10"/>
        <rFont val="Arial"/>
        <family val="2"/>
      </rPr>
      <t>1984-2018</t>
    </r>
    <r>
      <rPr>
        <sz val="10"/>
        <color rgb="FF323232"/>
        <rFont val="Arial"/>
        <family val="2"/>
      </rPr>
      <t xml:space="preserve"> - promedio anual de población afectada (habitantes)</t>
    </r>
  </si>
  <si>
    <r>
      <t xml:space="preserve">El indicador muestra el promedio anual de la población afectada por sequía por país en el período comprendido entre </t>
    </r>
    <r>
      <rPr>
        <sz val="10"/>
        <rFont val="Arial"/>
        <family val="2"/>
      </rPr>
      <t>1984 y 2018</t>
    </r>
    <r>
      <rPr>
        <sz val="10"/>
        <color rgb="FF323232"/>
        <rFont val="Arial"/>
        <family val="2"/>
      </rPr>
      <t>.</t>
    </r>
  </si>
  <si>
    <t>Base de datos EM-DAT (Base de Datos sobre Eventos de Emergencia), Centro de Investigación en Epidemiología de Desastres (CRED, por sus siglas en inglés)</t>
  </si>
  <si>
    <t>D. Guha-Sapir, R. Below, Ph. Hoyois - EM-DAT: Base de Datos sobre Eventos de Emergencia – www.emdat.be – Universidad Católica de Lovania – Bruselas – Bélgica.</t>
  </si>
  <si>
    <r>
      <t>Personas afectadas por las sequías</t>
    </r>
    <r>
      <rPr>
        <sz val="10"/>
        <color rgb="FF0070C0"/>
        <rFont val="Arial"/>
        <family val="2"/>
      </rPr>
      <t xml:space="preserve"> </t>
    </r>
    <r>
      <rPr>
        <sz val="10"/>
        <rFont val="Arial"/>
        <family val="2"/>
      </rPr>
      <t>1984-2018</t>
    </r>
    <r>
      <rPr>
        <sz val="10"/>
        <color rgb="FF323232"/>
        <rFont val="Arial"/>
        <family val="2"/>
      </rPr>
      <t xml:space="preserve"> - promedio anual de población afectada (% de la población total)</t>
    </r>
  </si>
  <si>
    <r>
      <t xml:space="preserve">El indicador muestra el porcentaje del promedio anual de la población afectada por sequía en el período comprendido entre </t>
    </r>
    <r>
      <rPr>
        <sz val="10"/>
        <rFont val="Arial"/>
        <family val="2"/>
      </rPr>
      <t>1984 y 2018.</t>
    </r>
  </si>
  <si>
    <r>
      <t>El indicador muestra la frecuencia de los episodios de sequía en el período de</t>
    </r>
    <r>
      <rPr>
        <sz val="10"/>
        <rFont val="Arial"/>
        <family val="2"/>
      </rPr>
      <t xml:space="preserve"> 1984 a 2018</t>
    </r>
    <r>
      <rPr>
        <sz val="10"/>
        <color rgb="FF323232"/>
        <rFont val="Arial"/>
        <family val="2"/>
      </rPr>
      <t>.</t>
    </r>
  </si>
  <si>
    <t>FAO, Aquastat+M20:M21</t>
  </si>
  <si>
    <t>Poblaciones en riesgo de malaria por Plasmodium vivax - Transmisión inestable</t>
  </si>
  <si>
    <t>Poblaciones en riesgo de malaria por Plasmodium vivax en 2010 - Transmisión inestable</t>
  </si>
  <si>
    <t>Estas áreas son aquellas en las que no se puede descartar la transmisión local, pero los niveles son extremadamente bajos, con una incidencia anual de casos inferior a 1 por cada 10,000 habitantes.
Se han utilizado los datos anuales de incidencia de casos de los últimos cuatro años (en los que tenemos acceso a los datos) y al nivel de distrito más pequeño disponible.</t>
  </si>
  <si>
    <t>Al igual que la mayoría de las enfermedades transmitidas por vectores, la endemicidad de la malaria está determinada en parte por el entorno local que alberga a sus portadores humanos y anofelinos, y que actúa como medio en las interacciones entre ellos. Esta dependencia ambiental conduce a complejos patrones de variación geográfica en la transmisión de la malaria a casi todas las escalas.</t>
  </si>
  <si>
    <t>Poblaciones en riesgo de malaria por Plasmodium vivax -  Transmisión inestable</t>
  </si>
  <si>
    <t>Poblaciones en riesgo de malaria por Plasmodium vivax en 2010 - Transmisión estable</t>
  </si>
  <si>
    <t>Se trata de una clasificación de riesgo muy amplia que incluye todas las regiones en las que es probable que la incidencia anual de casos sea superior a 1 por cada 10,000.
Se han utilizado los datos anuales de incidencia de casos de los últimos cuatro años (en los que tenemos acceso a los datos) y al nivel de distrito más pequeño disponible.</t>
  </si>
  <si>
    <t>Poblaciones en riesgo de malaria por Plasmodium falciparum - Inestable</t>
  </si>
  <si>
    <t>Poblaciones en riesgo de malaria por Plasmodium falciparum en 2010 - Transmisión inestable</t>
  </si>
  <si>
    <t>Poblaciones en riesgo de malaria por Plasmodium falciparum -  Transmisión estable</t>
  </si>
  <si>
    <t>Poblaciones en riesgo de malaria por Plasmodium falciparum en 2010 - Transmisión estable</t>
  </si>
  <si>
    <t>Poblaciones expuestas a zika</t>
  </si>
  <si>
    <t>El indicador se basa en el número estimado de personas potencialmente expuestas al virus zika (ZIKV). Para calcular el número de personas ubicadas en un área que se encuentra en cualquier nivel de riesgo de transmisión de ZIKV, se combinó un mapa global de idoneidad ambiental de ZIKV con un mapa global de población a escala reducida (GHS-POP, por sus siglas en inglés).</t>
  </si>
  <si>
    <t>El virus zika se transmite sobre todo a través de la picadura de un mosquito infectado del género aedes, principalmente aedes aegypti, en regiones tropicales y subtropicales.</t>
  </si>
  <si>
    <t>Se determinó un valor umbral de idoneidad ambiental de 0,397 en el mapa para incorporar el 90% de todas las ubicaciones de presencia de ZIKV. Esto se utilizó para clasificar cada 1 km x 1 km de píxel en nuestro mapa final como zona adecuada o inadecuada para la transmisión de ZIKV a los seres humanos</t>
  </si>
  <si>
    <t>Poblaciones expuestas a aedes</t>
  </si>
  <si>
    <t>El indicador se basa en el número estimado de personas potencialmente expuestas a los mosquitos aedes. Para calcular el número de personas ubicadas en un área propicia para los mosquitos Aedes, se combinó un mapa global de idoneidad ambiental de Aedes con un mapa de población mundial a escala reducida (GHS-POP).</t>
  </si>
  <si>
    <t>Aedes aegypti y aedes albopictus son los vectores de transmisión del dengue, el zika y la chikungunya.</t>
  </si>
  <si>
    <t>Cualquier píxel con un valor de idoneidad de Aedes superior a 0,47 se consideró en riesgo y se aplicó el mismo umbral a cada punto temporal y escenario para calcular la población y el área en riesgo en cada país.</t>
  </si>
  <si>
    <t>Poblaciones expuestas a dengue</t>
  </si>
  <si>
    <t>El indicador se basa en el número estimado de personas potencialmente expuestas al dengue. Para calcular el número de personas ubicadas en un área que se encuentra en cualquier nivel de riesgo de transmisión del dengue, se combinó un mapa global de idoneidad del dengue con un mapa de población global a escala reducida (GHS-POP).</t>
  </si>
  <si>
    <t>La incidencia global del dengue ha crecido dramáticamente en las últimas décadas. Alrededor de la mitad de la población mundial está en peligro.</t>
  </si>
  <si>
    <t>Cualquier píxel con un valor de aptitud para el dengue superior a 0,467 se consideró en riesgo y se aplicó el mismo umbral a cada punto temporal y escenario para calcular la población y el área en riesgo en cada país.</t>
  </si>
  <si>
    <t>Población que vive en zonas urbanas (%)</t>
  </si>
  <si>
    <t>Porcentaje de la población de hecho que vive en zonas clasificadas como urbanas según los criterios utilizados por cada área o país al 1 de julio del año indicado.</t>
  </si>
  <si>
    <t>Los problemas de salud particularmente evidentes en las ciudades se refieren al agua, el medio ambiente, la violencia y las agresiones, las enfermedades no transmisibles, las dietas insalubres y la inactividad física, el consumo nocivo de alcohol, así como los riesgos asociados con los brotes de enfermedades. La vida en la ciudad y sus cada vez mayores presiones del marketing masivo, la disponibilidad de alimentos poco saludables y la accesibilidad a la automatización y el transporte tienen un efecto en el estilo de vida que afecta directamente a la salud.
Los diferentes factores de riesgo en el medio ambiente urbano pueden ser, por ejemplo, las viviendas precarias, que pueden conducir a la proliferación de enfermedades transmitidas por insectos y roedores y helmintiasis. Esto está relacionado con el suministro inadecuado de agua, así como con el saneamiento y la gestión de residuos. Todos contribuyen a un entorno favorable tanto para los roedores como para los insectos que portan patógenos e infecciones por helmintos transmitidas por el suelo. Si los edificios carecen de sistemas eficaces de combustible y ventilación, también se pueden contraer infecciones de las vías respiratorias. El agua contaminada puede propagar enfermedades, así como el almacenamiento y la preparación deficientes de los alimentos, debido a las toxinas microbianas y las zoonosis. La densidad de habitantes y el estrecho contacto entre la gente que vive en las zonas urbanas son focos potenciales de una rápida propagación de enfermedades infecciosas emergentes, como el síndrome respiratorio agudo severo (SRAS) y la gripe aviar. En los centros urbanos podrían cumplirse los criterios para una pandemia mundial, que podría convertirse en una crisis sanitaria mundial.</t>
  </si>
  <si>
    <r>
      <t xml:space="preserve">Las ciudades de </t>
    </r>
    <r>
      <rPr>
        <sz val="10"/>
        <rFont val="Arial"/>
        <family val="2"/>
      </rPr>
      <t>América Latina y el Caribe</t>
    </r>
    <r>
      <rPr>
        <sz val="10"/>
        <color rgb="FFFF0000"/>
        <rFont val="Arial"/>
        <family val="2"/>
      </rPr>
      <t xml:space="preserve"> </t>
    </r>
    <r>
      <rPr>
        <sz val="10"/>
        <color rgb="FF323232"/>
        <rFont val="Arial"/>
        <family val="2"/>
      </rPr>
      <t>están profundamente divididas social y espacialmente y la desigualdad es persistente. Aunque no sistemática, existe una fuerte correlación entre la desigualdad de ingresos y la fragmentación espacial; se refuerzan mutuamente y representan un desafío tanto para los gobiernos como para la sociedad.
Vivir en una barriada o barrio con una alta concentración de pobres reduce el acceso y las oportunidades de empleo, educación y servicios, al tiempo que aumenta la exposición a la violencia urbana y la vulnerabilidad a los desastres naturales. Además, un mayor ingreso per cápita en las principales ciudades de la región no significa necesariamente menos desigualdad.
Entre las ciudades y dentro de ellas, hay diferencias importantes en la vulnerabilidad de los diferentes barrios. Una buena proporción de los asentamientos de la región, muchos de los cuales han surgido informalmente en zonas periféricas durante el rápido crecimiento urbano, se encuentran en áreas de riesgo, ya sea por su proximidad a un volcán; construido sobre una pendiente inestable o por el tipo de suelo; proximidad al mar; otros lugares bajos; o porque están en zonas de inundación o contaminadas. Los segmentos más pobres de la sociedad tienden a ser más vulnerables a la degradación ambiental y los peligros naturales. Los altos porcentajes de pobres viven en áreas con precaria infraestructura social y residencial o en entornos ambientalmente degradados, lo que da lugar a una proporción desproporcionada de desastres.</t>
    </r>
  </si>
  <si>
    <t>Meta de ODS 11.1: De aquí a 2030, asegurar el acceso de todas las personas a viviendas y servicios básicos adecuados, seguros y asequibles y mejorar los barrios marginales.
Indicador 11.1.1: Proporción de la población urbana que vive en barrios marginales, asentamientos improvisados o viviendas inadecuadas</t>
  </si>
  <si>
    <t>La población urbana se refiere a las personas que viven en zonas urbanas, tal como las definen las oficinas nacionales de estadística. Se calcula utilizando las estimaciones de población del Banco Mundial y las proporciones urbanas de las Perspectivas de Urbanización Mundial de las Naciones Unidas.</t>
  </si>
  <si>
    <t>Aunque los niños menores de 5 años representan sólo el 9% de la población mundial, el 43% de la carga de morbilidad por alimentos contaminados se produjo en este grupo.</t>
  </si>
  <si>
    <t>El porcentaje de personas que utilizan al menos servicios básicos de saneamiento, es decir, instalaciones mejoradas de saneamiento que no se comparten con otros hogares. Este indicador abarca tanto a las personas que utilizan servicios básicos de saneamiento como a las que utilizan servicios de saneamiento gestionados de forma segura. Las instalaciones de saneamiento mejoradas incluyen el sistema de lavado / descarga a un sistema de alcantarillado, fosa séptica, letrina de pozo, letrina de pozo mejorada ventilada, inodoros de compostaje o letrina de pozo con losas.</t>
  </si>
  <si>
    <t>El acceso al agua potable y al saneamiento básico es una necesidad fundamental y un derecho humano vital para la dignidad y la salud de todas las personas. Los beneficios económicos y para la salud de las instalaciones mejoradas de saneamiento para los hogares y las personas están bien documentados. El uso de una instalación de saneamiento mejorada es un indicador indirecto del uso de saneamiento básico.
Una instalación de saneamiento mejorada es aquella que tiene la capacidad de separar higiénicamente los excrementos humanos del contacto humano. Las instalaciones de saneamiento mejoradas incluyen: 
 Ø Descarga o vertido manual a una red de alcantarillado, fosa séptica o letrina de pozo, 
 Ø Letrina de pozo ventilada mejorada,  
 Ø Letrina de pozo con losa y 
 Ø Retrete de compostaje 
Sin embargo, las instalaciones de saneamiento no se consideran mejoradas cuando se comparten con otros hogares o están abiertas al uso público. 
 Mientras que el saneamiento no mejorado incluye:  
 Ø Descarga o vertido a otro lugar, 
 Ø Letrina de pozo sin losa o a cielo abierto, 
 Ø Cubo, inodoro colgante o letrina colgante y 
 Ø Ninguna instalación o arbustos/campo (defecación al aire libre)
 Está estrechamente ligado a la malnutrición.</t>
  </si>
  <si>
    <r>
      <rPr>
        <sz val="10"/>
        <rFont val="Arial"/>
        <family val="2"/>
      </rPr>
      <t>Meta de ODS 6.2: De aquí a 2030, lograr el acceso a servicios de saneamiento e higiene adecuados y equitativos para todos y poner fin a la defecación al aire libre, prestando especial atención a las necesidades de las mujeres y las niñas y las personas en situaciones de vulnerabilidad.</t>
    </r>
    <r>
      <rPr>
        <sz val="10"/>
        <color rgb="FF0070C0"/>
        <rFont val="Arial"/>
        <family val="2"/>
      </rPr>
      <t xml:space="preserve">
</t>
    </r>
    <r>
      <rPr>
        <sz val="10"/>
        <rFont val="Arial"/>
        <family val="2"/>
      </rPr>
      <t>Indicador 6.2.1: Proporción de la población que utiliza: a) servicios de saneamiento gestionados sin riesgos y b) instalaciones para el lavado de manos con agua y jabón.</t>
    </r>
  </si>
  <si>
    <t>Programa Conjunto OMS/UNICEF de Monitoreo del Abastecimiento de Agua y del Saneamiento ("JMP", por sus siglas en inglés)</t>
  </si>
  <si>
    <t>El porcentaje de personas que utilizan al menos servicios básicos de suministro de agua. Este indicador abarca tanto a las personas que utilizan servicios básicos de suministro de agua como a las que utilizan servicios de suministro de agua gestionados de forma segura. Los servicios básicos de suministro de agua potable se definen como agua potable de una fuente mejorada, siempre que el tiempo de recolección no sea de más de 30 minutos para un viaje de ida y vuelta. Las fuentes de agua mejoradas incluyen agua entubada, pozos de sondeo o pozos entubados, pozos excavados protegidos, manantiales protegidos y agua envasada o entregada.</t>
  </si>
  <si>
    <t>El acceso al agua potable y al saneamiento básico es una necesidad fundamental y un derecho humano vital para la dignidad y la salud de todas las personas. Los beneficios económicos y para la salud de un mejor suministro de agua a los hogares y a las personas están bien documentados. El uso de una fuente mejorada de agua potable es un indicador indirecto del uso de agua potable segura.
Una fuente mejorada de agua potable, por la naturaleza de su construcción y diseño, es capaz de proteger la fuente de la contaminación exterior, en particular de la materia fecal. Las fuentes de agua potable mejoradas incluyen:
 Ø Agua corriente conectada al hogar, a un terreno o a un patio 
 Ø Fuente/toma de agua pública
 Ø Pozo entubado/perforación 
 Ø Pozo excavado cubierto
 Ø Fuente protegida
 Ø Recolección de agua de lluvia
 Por otro lado, las fuentes de agua potable no mejoradas son: 
 Ø Pozo excavado no cubierto
 Ø Fuente no cubierta 
 Ø Un carro con un tanque pequeño
 Ø Agua de camión cisterna
 Ø Agua de superficie (río, presa, lago, laguna, arroyo, canal, canal de riego y cualquier otra agua superficial), y 
 Ø Agua embotellada (si no va acompañada de otra fuente mejorada.</t>
  </si>
  <si>
    <t>Población con una instalación básica para el lavado de manos: un dispositivo para contener, transportar o regular el flujo de agua para facilitar el lavado de manos con agua y jabón en el hogar.</t>
  </si>
  <si>
    <t>Está ampliamente reconocido que el lavado de manos con jabón es la principal prioridad de la higiene para mejorar los resultados en el ámbito de la salud. Varias enfermedades infecciosas pueden transmitirse de una persona a otra a través de las manos contaminadas. Estas enfermedades incluyen infecciones gastrointestinales, como salmonella, e infecciones respiratorias, como la influenza.</t>
  </si>
  <si>
    <t>Las personas que practican la defecación al aire libre se refiere al porcentaje de la población que defeca al aire libre, como en campos, bosques, arbustos, o en aguas abiertas, en playas, en otros espacios abiertos o en vertederos con residuos sólidos.</t>
  </si>
  <si>
    <t>Debe considerarse la gestión segura de los residuos fecales, ya que los vertidos de aguas residuales no tratadas en el medio ambiente crean riesgos para la salud pública.</t>
  </si>
  <si>
    <t>El número de personas que practican la defecación al aire libre se refiere al número de personas que defecan al aire libre, como en campos, bosques, arbustos, en aguas abiertas, en playas, en otros espacios al aire libre o que se eliminan con residuos sólidos. El indicador se calcula aplicando el porcentaje de población que practica la defecación al aire libre al total de la población en la hoja de datos de saneamiento del Programa Conjunto de Monitoreo del Abastecimiento de Agua, Saneamiento e Higiene.</t>
  </si>
  <si>
    <t>Debe considerarse la gestión segura de los residuos fecales, ya que los vertidos de aguas residuales no tratadas en el medio ambiente crean peligros para la salud pública. Aunque el porcentaje de personas que practican la defecación al aire libre es bajo en la mayoría de los países de LAC, las cifras absolutas siguen siendo considerables en los países más grandes.</t>
  </si>
  <si>
    <r>
      <rPr>
        <sz val="10"/>
        <rFont val="Arial"/>
        <family val="2"/>
      </rPr>
      <t>Porcentaje del promedio de todos los indicadores que reflejan el nivel de desarrollo o logro de la capacidad básica 4. Inocuidad alimentaria
Cada capacidad tiene de uno a tres indicadores. Cada indicador se basa en cinco niveles acumulativos, con atributos (uno de un conjunto de elementos o características específicas que reflejan el nivel de desarrollo o logro de un indicador específico) para la presentación de informes anuales.</t>
    </r>
    <r>
      <rPr>
        <sz val="10"/>
        <color rgb="FFFF0000"/>
        <rFont val="Arial"/>
        <family val="2"/>
      </rPr>
      <t xml:space="preserve">
</t>
    </r>
  </si>
  <si>
    <r>
      <rPr>
        <sz val="10"/>
        <rFont val="Arial"/>
        <family val="2"/>
      </rPr>
      <t>Los Estados parte tienen la capacidad de detectar, investigar y responder a tiempo a situaciones de inocuidad alimentaria relacionadas con enfermedades transmitidas por los alimentos y/o contaminación de los alimentos que puedan constituir una emergencia de salud pública de interés nacional o internacional, mediante la colaboración entre las autoridades competentes. La inocuidad alimentaria es de carácter multisectorial y los organismos o sectores responsables de la detección, la investigación y la respuesta a una situación de emergencia en materia de inocuidad alimentaria varían de un Estado miembro a otro.</t>
    </r>
    <r>
      <rPr>
        <sz val="10"/>
        <color rgb="FFFF0000"/>
        <rFont val="Arial"/>
        <family val="2"/>
      </rPr>
      <t xml:space="preserve">
</t>
    </r>
  </si>
  <si>
    <t>Tasa de homicidio intencional por 100,000 personas</t>
  </si>
  <si>
    <t>El indicador se define como el recuento total de víctimas de homicidio intencional dividido por la población total, expresado por 100,000 habitantes.
El homicidio intencional se define como la muerte ilícita infligida a una persona con la intención de causar muerte o lesiones graves (Fuente: Clasificación Internacional del Delito con Fines Estadísticos, ICCS 2015); población se refiere a la población residente total en un país dado en un año dado.</t>
  </si>
  <si>
    <t xml:space="preserve">Meta de ODS 16.1: Reducir significativamente todas las formas de violencia y las correspondientes tasas de mortalidad en todo el mundo.
Indicador 16.1.1: Número de víctimas de homicidios intencionales por cada 100,000 habitantes, desglosado por sexo y edad.
</t>
  </si>
  <si>
    <t>Recuento de homicidio intencional</t>
  </si>
  <si>
    <t>El indicador se define como el recuento total de víctimas de homicidio intencional.
El homicidio intencional se define como la muerte ilícita infligida a una persona con la intención de causar muerte o lesiones graves (Fuente: Clasificación Internacional del Delito con Fines Estadísticos, ICCS 2015).</t>
  </si>
  <si>
    <t>Las ciudades de América Latina y el Caribe están profundamente divididas social y espacialmente y la desigualdad es persistente. Aunque no sistemática, existe una fuerte correlación entre la desigualdad de ingresos y la fragmentación espacial; se refuerzan mutuamente y representan un desafío tanto para los gobiernos como para la sociedad.
Vivir en una barriada o barrio con una alta concentración de pobres reduce el acceso y las oportunidades de empleo, educación y servicios, al tiempo que aumenta la exposición a la violencia urbana y la vulnerabilidad a los desastres naturales. Además, un mayor ingreso per cápita en las principales ciudades de la región no significa necesariamente menos desigualdad.
Entre las ciudades y dentro de ellas, hay diferencias importantes en la vulnerabilidad de los diferentes barrios. Una buena proporción de los asentamientos de la región, muchos de los cuales han surgido informalmente en zonas periféricas durante el rápido crecimiento urbano, se encuentran en áreas de riesgo, ya sea por su proximidad a un volcán; construido sobre una pendiente inestable o por el tipo de suelo; proximidad al mar; otros lugares bajos; o porque están en zonas de inundación o contaminadas. Los segmentos más pobres de la sociedad tienden a ser más vulnerables a la degradación ambiental y los peligros naturales. Los altos porcentajes de pobres viven en áreas con precaria infraestructura social y residencial o en entornos ambientalmente degradados, lo que da lugar a una proporción desproporcionada de desastres.</t>
  </si>
  <si>
    <t>Meta de ODS 17.3: Movilizar recursos financieros adicionales de múltiples fuentes para países en desarrollo 
Indicador 17.3.2: Volumen de remesas (en dólares de los Estados Unidos) en proporción al PIB total</t>
  </si>
  <si>
    <r>
      <t xml:space="preserve">Refugiados y </t>
    </r>
    <r>
      <rPr>
        <sz val="10"/>
        <rFont val="Arial"/>
        <family val="2"/>
      </rPr>
      <t>solicitantes de asilo</t>
    </r>
    <r>
      <rPr>
        <sz val="10"/>
        <color rgb="FF323232"/>
        <rFont val="Arial"/>
        <family val="2"/>
      </rPr>
      <t xml:space="preserve"> por país de asilo</t>
    </r>
  </si>
  <si>
    <r>
      <t xml:space="preserve">Personas de interés incluye refugiados, </t>
    </r>
    <r>
      <rPr>
        <sz val="10"/>
        <rFont val="Arial"/>
        <family val="2"/>
      </rPr>
      <t>solicitantes de asilo</t>
    </r>
    <r>
      <rPr>
        <sz val="10"/>
        <color rgb="FF323232"/>
        <rFont val="Arial"/>
        <family val="2"/>
      </rPr>
      <t>, repatriados, apátridas y grupos de desplazados internos (IDPs).</t>
    </r>
  </si>
  <si>
    <r>
      <t>Los refugiados, los desplazados internos (IDPs) y los repatriados</t>
    </r>
    <r>
      <rPr>
        <sz val="10"/>
        <rFont val="Arial"/>
        <family val="2"/>
      </rPr>
      <t xml:space="preserve"> (los que regresaron el año anterior también se tienen en cuenta)</t>
    </r>
    <r>
      <rPr>
        <sz val="10"/>
        <color rgb="FF323232"/>
        <rFont val="Arial"/>
        <family val="2"/>
      </rPr>
      <t xml:space="preserve"> se encuentran entre las personas más vulnerables en una crisis humanitaria.</t>
    </r>
  </si>
  <si>
    <t>Informe de Tendencias Globales y Portal Operacional, ACNUR</t>
  </si>
  <si>
    <r>
      <t>Es difícil encontrar datos precisos sobre el número de personas desplazadas  internamente (IDPs) en un país.</t>
    </r>
    <r>
      <rPr>
        <sz val="10"/>
        <rFont val="Arial"/>
        <family val="2"/>
      </rPr>
      <t xml:space="preserve"> En muchos países, las estimaciones no son confiables, por razones de censura estatal y falta de acceso por parte de observadores independientes y también porque no siempre es fácil distinguir a los desplazados internos de la población local, especialmente si se refugian con parientes o amigos.</t>
    </r>
  </si>
  <si>
    <t>Observatorio de Desplazamiento Interno (IDMC, por sus siglas en inglés)</t>
  </si>
  <si>
    <t>Informe Mundial sobre Desplazamiento Interno (Observatorio de Desplazamiento Inteno, IDMC por sus siglas en inglés) 2018 Conflict Dataset</t>
  </si>
  <si>
    <t>Informe de Tendencias Globales, ACNUR</t>
  </si>
  <si>
    <r>
      <t>Prevalencia del VIH-SIDA entre</t>
    </r>
    <r>
      <rPr>
        <sz val="10"/>
        <color rgb="FF0070C0"/>
        <rFont val="Arial"/>
        <family val="2"/>
      </rPr>
      <t xml:space="preserve"> </t>
    </r>
    <r>
      <rPr>
        <sz val="10"/>
        <rFont val="Arial"/>
        <family val="2"/>
      </rPr>
      <t xml:space="preserve">adultos </t>
    </r>
    <r>
      <rPr>
        <sz val="10"/>
        <color rgb="FF323232"/>
        <rFont val="Arial"/>
        <family val="2"/>
      </rPr>
      <t>de 15 a 49 años</t>
    </r>
  </si>
  <si>
    <r>
      <t xml:space="preserve">Prevalencia del VIH entre </t>
    </r>
    <r>
      <rPr>
        <sz val="10"/>
        <rFont val="Arial"/>
        <family val="2"/>
      </rPr>
      <t>adultos</t>
    </r>
    <r>
      <rPr>
        <sz val="10"/>
        <color rgb="FF323232"/>
        <rFont val="Arial"/>
        <family val="2"/>
      </rPr>
      <t xml:space="preserve"> de 15 a 49 años (%)</t>
    </r>
  </si>
  <si>
    <r>
      <t xml:space="preserve">El número estimado de </t>
    </r>
    <r>
      <rPr>
        <sz val="10"/>
        <rFont val="Arial"/>
        <family val="2"/>
      </rPr>
      <t xml:space="preserve">adultos </t>
    </r>
    <r>
      <rPr>
        <sz val="10"/>
        <color rgb="FF323232"/>
        <rFont val="Arial"/>
        <family val="2"/>
      </rPr>
      <t>de 15 a 49 años con infección por el VIH, independientemente de que hayan tenido o no síntomas de SIDA, expresado como porcentaje de la población total de ese grupo de edad.</t>
    </r>
  </si>
  <si>
    <t>Número de nuevas infecciones por VIH por 1,000 personas no infectadas</t>
  </si>
  <si>
    <t>El número de nuevas infecciones por VIH por 1,000 personas no infectadas, por sexo, edad y poblaciones claves, tal como se define como el número de nuevas infecciones por VIH por 1,000 persona-años entre la población no infectada.</t>
  </si>
  <si>
    <t xml:space="preserve">Meta de ODS 3.3: De aquí a 2030, poner fin a las epidemias del SIDA, la tuberculosis, la malaria y las enfermedades tropicales desatendidas y combatir la hepatitis, las enfermedades transmitidas por el agua y otras enfermedades transmisibles.
Indicador 3.3.1: Número de nuevas infecciones por el VIH por cada 1,000 habitantes no infectados, desglosado por sexo, edad y poblaciones clave
</t>
  </si>
  <si>
    <t>Incidencia estimada de tuberculosis (por 100,000 habitantes)</t>
  </si>
  <si>
    <t>El número estimado de casos nuevos y de casos de tuberculosis recaída (TB) en un año dado, expresados por 100,000 habitantes. Se incluyen todas las formas de TB, incluidos los espacios en las personas que viven con el VIH.</t>
  </si>
  <si>
    <t>Tasa de incidencia de casos probados de dengue y dengue grave por cada 100,000 personas</t>
  </si>
  <si>
    <t>Tasa de incidencia anual de casos probables de dengue y dengue grave por 100,000 personas. Datos anuales basados en los casos notificados acumulados por semana epidemiológica 52. Casos probables de dengue: Persona con fiebre o antecedentes de fiebre por 2-7 días de duración, dos o más síntomas de dengue y una prueba serológica nexo positivo o epidemiológico con caso confirmado de dengue 14 días antes del comienzo de los síntomas.</t>
  </si>
  <si>
    <t>El dengue severo afecta a la mayoría de los países latinoamericanos y se ha convertido en una causa principal de hospitalización y muerte entre niños y niñas y adultos. El dengue está muy extendido en todo el trópico, con variaciones locales en el riesgo influenciadas por las lluvias, la temperatura y la urbanización rápida no planificada. El dengue es una enfermedad viral transmitida por mosquitos que se ha propagado rápidamente en los últimos años. El virus del dengue es transmitido por mosquitos hembras principalmente de la especie Aedes aegypti y, en menor medida, Ae. albopictus. Este mosquito también transmite chikungunya, fiebre amarilla y infección por Zika. Por lo tanto, la tasa de incidencia del dengue se considera en el modelo también como un indicador de la incidencia de estas otras infecciones.</t>
  </si>
  <si>
    <t>Número de personas que requieren tratamiento y atención para cualquiera de las enfermedades tropicales desatendidas (ETD), objetivo de la hoja de ruta de la ETD de la OMS y las resoluciones de la Asamblea Mundial de la Salud e informó a la OMS.</t>
  </si>
  <si>
    <t>El retraso en el crecimiento o la desnutrición crónica (baja estatura por edad) entre los niños y niñas de 6 a 59 meses de edad se debe a la privación de nutrientes clave y / oa episodios frecuentes de enfermedad en particular durante los primeros 1,000 días de vida. El retraso del crecimiento en niños y niñas puede tener impactos graves y potencialmente irreversibles en su desarrollo físico, mental y emocional; y es el mejor indicador para evaluar la malnutrición ya que refleja los efectos acumulados, permanentes ya largo plazo sobre los jóvenes. Los análisis de los datos de nutrición de América Latina y el Caribe han demostrado que el retraso en el crecimiento afecta a un número mucho mayor de niños y niñas que el bajo peso. Es un indicador mejor para captar los efectos acumulativos de la desnutrición y predecir la salud y el bienestar en la edad adulta y para rastrear el progreso regional en nutrición.</t>
  </si>
  <si>
    <t>Tasa de mortalidad, menores de 5 años (por cada 1,000 nacidos vivos)</t>
  </si>
  <si>
    <t>Este indicador muestra la probabilidad de muerte entre el nacimiento y el final del quinto año por cada 1,000 nacidos vivos.</t>
  </si>
  <si>
    <t xml:space="preserve">Meta de ODS 3.2: De aquí a 2030, poner fin a las muertes evitables de recién nacidos y de niños menores de 5 años, logrando que todos los países intenten reducir la mortalidad neonatal al menos a 12 por cada 1,000 nacidos vivos y la mortalidad de los niños menores de 5 años al menos a 25 por cada 1,000 nacidos vivos.
Indicador 3.2.1: Tasa de mortalidad de niños menores de 5 años.
</t>
  </si>
  <si>
    <t xml:space="preserve">Tasa de fecundidad en las adolescentes </t>
  </si>
  <si>
    <t>Tasa de fecundidad en las adolescentes (por 1,000 mujeres de 15 a 19 años)</t>
  </si>
  <si>
    <t>Meta de ODS 3.7: De aquí a 2030, garantizar el acceso universal a los servicios de salud sexual y reproductiva, incluidos los de planificación familiar, información y educación, y la integración de la salud reproductiva en las estrategias y los programas nacionales.
Indicador 3.7.2: Tasa de fecundidad de las adolescentes (entre 10 y 14 años y entre 15 y 19 años) por cada 1,000 mujeres de ese grupo de edad.</t>
  </si>
  <si>
    <r>
      <rPr>
        <sz val="10"/>
        <rFont val="Arial"/>
        <family val="2"/>
      </rPr>
      <t xml:space="preserve">Las discrepancias entre las fuentes de datos a nivel de país son comunes y el nivel de la tasa de natalidad de las adolescentes depende en parte de la fuente de los datos seleccionados.
En el caso del registro civil, las tasas están sujetas a limitaciones que dependen de la exhaustividad del registro de nacimientos, el trámite que se dé a los niños nacidos vivos pero que mueren antes de ser inscritos o dentro de las primeras 24 horas de vida, la calidad de la información comunicada en relación con la edad de la madre y la inclusión de los nacimientos de períodos anteriores. Las estimaciones de población pueden estar sujetas a limitaciones relacionadas con la información errónea sobre la edad y la cobertura.
Para los datos de encuestas y censos, tanto el numerador como el denominador provienen de la misma población. Las principales limitaciones se refieren a la notificación errónea de la edad, las omisiones de nacimiento, la notificación errónea de la fecha de nacimiento del niño y la variabilidad del muestreo en el caso de las encuestas.
</t>
    </r>
    <r>
      <rPr>
        <sz val="10"/>
        <color rgb="FFFF0000"/>
        <rFont val="Arial"/>
        <family val="2"/>
      </rPr>
      <t xml:space="preserve">
</t>
    </r>
  </si>
  <si>
    <t>División de Población de las Naciones Unidas, Departamento de Asuntos Económicos y Sociales (DAES)
Fondo de Población de las Naciones Unidas (UNFPA)</t>
  </si>
  <si>
    <t>Causa de muerte de 15 a 19 años de edad, ambos sexos, es auto-daño y la violencia interpersonal. Las estimaciones de la causa de muerte muestran las causas de las muertes dentro de un grupo, usualmente expresadas como una tasa (por ejemplo, muertes por 100,000 habitantes). Estas son las causas subyacentes de la muerte, por ejemplo, si una persona muere en un accidente de coche, su muerte se atribuye al accidente de coche en sí y no una lesión particular causada por el accidente.</t>
  </si>
  <si>
    <t>La región como un todo lleva una pesada carga de violencia. La mayoría de los países de la región tienen tasas de homicidios muy superiores a las de otras regiones y que la Organización Mundial de la Salud considera que están a niveles epidémicos. Los costos humanos y sociales de esta violencia son altos.
La inseguridad en la región tiene un impacto desproporcionado en los jóvenes como principales víctimas y perpetradores de la violencia.
La violencia letal afecta particularmente y desproporcionadamente a los varones jóvenes de América Latina.
La tasa de homicidios entre los jóvenes es más del doble que la tasa de la población general, aproximadamente 70 por 100,000 jóvenes (Comisión Interamericana de Derechos Humanos 2009). Pero, aunque la gran mayoría de las víctimas y victimarios de homicidio son hombres, aproximadamente 1 de cada 10 víctimas de homicidio son mujeres. Además, los feminicidios -el asesinato de mujeres por hombres por ser mujeres- han aumentado en varios países de la región (ACUNS 2013, 50-51). (Fuente: Informe Regional sobre Desarrollo Humano 2013-2014).
Lethal violence affects particularly and disproportionately young males in Latin America.
The homicide rate among youth is more than double the rate of the general population, approximately 70 per 100,000 young people (Inter-American Commission on Human Rights 2009). But, even though the great majority of victims and victimizers of homicide are males, approximately 1 in 10 homicide victims are female. In addition, femicides –the killing of women by men because they are women—has increased in several countries in the region (ACUNS 2013, 50- 51). (Source: Regional Human Development Report 2013-2014)</t>
  </si>
  <si>
    <t xml:space="preserve">Meta b del Marco de Sendai: Reducir considerablemente la mortalidad mundial causada por los desastres para 2030, y lograr reducir la tasa de mortalidad mundial por cada 100,000 personas en la década de 2020-2030 respecto del período 2005-2015
Meta de ODS 1.5: 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
Indicador 1.5.1: Número de personas muertas, desaparecidas y afectadas directamente atribuido a desastres por cada 100,000 habitantes.
</t>
  </si>
  <si>
    <t>Debido a la naturaleza probabilística de la inferencia y a los márgenes de incertidumbre asociados con las estimaciones de cada uno de los parámetros del modelo, la precisión de las estimaciones de la prevalencia de la subalimentación es generalmente baja.</t>
  </si>
  <si>
    <t>El objetivo principal del  Índice de Gestión de Riesgos, (Risk Management Index, RMI) es medir el desempeño de la gestión de riesgos. El índice refleja la organización, el desarrollo, la capacidad y las medidas institucionales adoptadas en un país para reducir la vulnerabilidad y las pérdidas, prepararse para la crisis y recuperarse eficientemente.</t>
  </si>
  <si>
    <r>
      <t>El índice tiene un número de variables que se asocian con él y se mide empíricamente. La elección de las variables se basa en la consideración de una serie de factores, entre ellos: la cobertura de los países, la solidez de los datos, la relevancia directa para el fenómeno que se pretende medir y la calidad. Siempre que sea posible, se intenta utilizar medidas directas de los fenómenos que se desea capturar. En algunos casos, hubo que emplear</t>
    </r>
    <r>
      <rPr>
        <sz val="10"/>
        <rFont val="Arial"/>
        <family val="2"/>
      </rPr>
      <t xml:space="preserve"> variables proxy o indirectas.</t>
    </r>
  </si>
  <si>
    <t>Falta de confianza en la policía</t>
  </si>
  <si>
    <t>Proporción de encuestados que no tienen ninguna confianza en la policía</t>
  </si>
  <si>
    <t>El indicador muestra la proporción de participantes en la encuesta Latinobarómetro que no tienen ninguna confianza en la policía. El indicador se basa en la siguiente pregunta de la encuesta: "¿Diría que tiene mucho (1), algo (2), un poco (3) o ninguna confianza en (4) la policía?"</t>
  </si>
  <si>
    <t>La violencia y el crimen restringen las decisiones de los individuos y de la sociedad, obstaculizan las inversiones y afectan la capacidad de las instituciones nacionales para implementar programas gubernamentales. La confianza de las personas en las instituciones responsables de la gestión y el seguimiento de la delincuencia y la violencia se considera una medida indirecta de la capacidad de las instituciones nacionales para prevenir la violencia y la delincuencia.</t>
  </si>
  <si>
    <t>Latinobarómetro es una encuesta anual de opinión pública que involucra unas 20,000 entrevistas en 18 países latinoamericanos, representando a más de 600 millones de habitantes.</t>
  </si>
  <si>
    <t>Falta de confianza en el sistema judicial</t>
  </si>
  <si>
    <t>Proporción de encuestados que no tiene ninguna confianza en el sistema judicial</t>
  </si>
  <si>
    <t>El indicador captura la proporción de participantes en la encuesta Latinobarómetro que no tienen ninguna confianza en el sistema judicial. El indicador se basa en la siguiente pregunta de la encuesta: "¿Diría que tiene mucho (1), algo (2), un poco (3) o ninguna confianza en (4) el sistema judicial?"</t>
  </si>
  <si>
    <t>Unión Internacional de Telecomunicaciones, redistribuida por el Banco Mundial</t>
  </si>
  <si>
    <t>Unión Internacional de Telecomunicaciones, redistribuido por el Banco Mundial</t>
  </si>
  <si>
    <t>http://data.worldbank.org/indicator/IT.NET.U+N88+P88</t>
  </si>
  <si>
    <t>Densidad de los médicos (por 10,000 habitantes)</t>
  </si>
  <si>
    <t>Número de médicos (médicos), incluidos médicos generalistas y especialistas, por cada 10,000 habitantes.</t>
  </si>
  <si>
    <t>Proporción de la población objetiva con acceso a la segunda dosis de vacuna contra el sarampión (MCV2) (%)</t>
  </si>
  <si>
    <t>Porcentaje de niños y niñas que recibieron dos dosis de vacuna contra el sarampión de acuerdo con el cronograma recomendado a nivel nacional a través de los servicios de inmunización de rutina.</t>
  </si>
  <si>
    <t xml:space="preserve">La cobertura de la vacuna contra el sarampión mide la capacidad de administrar vacunas más allá del primer año de vida a través de los servicios de inmunización de rutina.
La cobertura de inmunización contra el sarampión es un buen indicador del desempeño del sistema de salud.
</t>
  </si>
  <si>
    <t>Proporción de la población objetiva con acceso a la tercera dosis de antineumocócico conjugado (PCV3) (%)</t>
  </si>
  <si>
    <t>Porcentaje de niños y niñas de un año sobrevivientes que recibieron las dosis recomendadas de la vacuna antineumocócica conjugada.</t>
  </si>
  <si>
    <t>Cobertura de la vacuna antineumocócica conjugada: adaptación de nuevas vacunas para niños y niñas.</t>
  </si>
  <si>
    <t>Tasa de mortalidad materna por cada 100,000 nacimientos</t>
  </si>
  <si>
    <t>La muerte materna es la muerte de una mujer mientras está embarazada o dentro de los 42 días siguientes a la terminación del embarazo, independientemente de la duración y el sitio del embarazo, debida a cualquier cuestión relacionada con o agravada por la gestión embarazo o las TIC, pero no por causas accidentales o incidentales. El índice de mortalidad materna se define por el número de muertes maternas por cada 100,000 nacidos vivos.</t>
  </si>
  <si>
    <t>Meta de ODS 3.1: De aquí a 2030, reducir la tasa mundial de mortalidad materna a menos de 70 por cada 100,000 nacidos vivos.
Indicador 3.1.1: Tasa de mortalidad materna.</t>
  </si>
  <si>
    <t>El indicador mide la capacidad de retención y la eficiencia interna de un sistema educativo. Se ilustra la situación con respecto a la retención de estudiantes de grado a grado en las escuelas, y por el contrario la magnitud de la deserción por grado.
Los sistemas educativos de la región enfrentan tres retos para fortalecer la resiliencia de los jóvenes frente a la inseguridad: altos niveles de deserción escolar, especialmente en la escuela secundaria; deficiencias en la calidad de la educación; y la falta de oportunidades de empleo.
En América Latina, el 51% de los varones jóvenes y el 45% de las jóvenes no terminan la escuela secundaria (CEPAL 2010). Las tasas de deserción varían según los diferentes estratos sociales: los sectores más pobres son los más afectados. El abandono escolar continúa siendo un reto para las escuelas de la región, con graves consecuencias para la transmisión de la pobreza intergeneracional (Banco Mundial, 2007).
UNICEF (2011) ha identificado un vínculo entre el alto número de abandonos escolares en el grupo de edad de 12 a 14 y los niveles de inseguridad en Centroamérica. Esto refleja la limitada capacidad de los sistemas educativos de la región para proporcionar incentivos reales y oportunidades para que los jóvenes continúen su educación.
Un estudio reciente muestra que en México, los jóvenes con niveles educativos más bajos son más vulnerables a ser víctimas de violencia (Merino et al., 2013)".
(Fuente: Informe Regional sobre Desarrollo Humano del PNUD 2013-2014)</t>
  </si>
  <si>
    <r>
      <rPr>
        <sz val="10"/>
        <rFont val="Arial"/>
        <family val="2"/>
      </rPr>
      <t>El PIB per cápita es el producto interno bruto dividido por la población de mitad de año. El PIB es la suma del valor agregado bruto de todos</t>
    </r>
    <r>
      <rPr>
        <sz val="10"/>
        <color rgb="FF0070C0"/>
        <rFont val="Arial"/>
        <family val="2"/>
      </rPr>
      <t xml:space="preserve"> </t>
    </r>
    <r>
      <rPr>
        <sz val="10"/>
        <rFont val="Arial"/>
        <family val="2"/>
      </rPr>
      <t>los productores residentes en la economía</t>
    </r>
    <r>
      <rPr>
        <sz val="10"/>
        <color rgb="FF0070C0"/>
        <rFont val="Arial"/>
        <family val="2"/>
      </rPr>
      <t xml:space="preserve"> </t>
    </r>
    <r>
      <rPr>
        <sz val="10"/>
        <rFont val="Arial"/>
        <family val="2"/>
      </rPr>
      <t>más los impuestos a los productos y menos los subsidios no incluidos en el valor de los productos. Se calcula sin hacer deducciones por depreciación de activos fabricados o por agotamiento y degradación de los recursos naturales. Los datos están en dólares estadounidenses actuales.</t>
    </r>
  </si>
  <si>
    <t>(16 Diciembre 2019 v 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</si>
</sst>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3" formatCode="_(* #,##0.00_);_(* \(#,##0.00\);_(* &quot;-&quot;??_);_(@_)"/>
    <numFmt numFmtId="164" formatCode="_-* #,##0_-;\-* #,##0_-;_-* &quot;-&quot;_-;_-@_-"/>
    <numFmt numFmtId="165" formatCode="_-* #,##0.00_-;\-* #,##0.00_-;_-* &quot;-&quot;??_-;_-@_-"/>
    <numFmt numFmtId="166" formatCode="0.0"/>
    <numFmt numFmtId="167" formatCode="0.000%"/>
    <numFmt numFmtId="168" formatCode="_-* #,##0.0_-;\-* #,##0.0_-;_-* &quot;-&quot;??_-;_-@_-"/>
    <numFmt numFmtId="169" formatCode="0.0%"/>
    <numFmt numFmtId="170" formatCode="_-* #,##0.00_-;_-* #,##0.00\-;_-* &quot;-&quot;??_-;_-@_-"/>
    <numFmt numFmtId="171" formatCode="&quot;$&quot;#,##0\ ;\(&quot;$&quot;#,##0\)"/>
    <numFmt numFmtId="172" formatCode="_-* #,##0\ _F_B_-;\-* #,##0\ _F_B_-;_-* &quot;-&quot;\ _F_B_-;_-@_-"/>
    <numFmt numFmtId="173" formatCode="_-* #,##0.00\ _F_B_-;\-* #,##0.00\ _F_B_-;_-* &quot;-&quot;??\ _F_B_-;_-@_-"/>
    <numFmt numFmtId="174" formatCode="_(&quot;€&quot;* #,##0.00_);_(&quot;€&quot;* \(#,##0.00\);_(&quot;€&quot;* &quot;-&quot;??_);_(@_)"/>
    <numFmt numFmtId="175" formatCode="_-&quot;$&quot;* #,##0_-;\-&quot;$&quot;* #,##0_-;_-&quot;$&quot;* &quot;-&quot;_-;_-@_-"/>
    <numFmt numFmtId="176" formatCode="_-&quot;$&quot;* #,##0.00_-;\-&quot;$&quot;* #,##0.00_-;_-&quot;$&quot;* &quot;-&quot;??_-;_-@_-"/>
    <numFmt numFmtId="177" formatCode="##0.0"/>
    <numFmt numFmtId="178" formatCode="##0.0\ \|"/>
    <numFmt numFmtId="179" formatCode="_-* #,##0\ &quot;FB&quot;_-;\-* #,##0\ &quot;FB&quot;_-;_-* &quot;-&quot;\ &quot;FB&quot;_-;_-@_-"/>
    <numFmt numFmtId="180" formatCode="_-* #,##0.00\ &quot;FB&quot;_-;\-* #,##0.00\ &quot;FB&quot;_-;_-* &quot;-&quot;??\ &quot;FB&quot;_-;_-@_-"/>
    <numFmt numFmtId="181" formatCode="#,##0.0"/>
    <numFmt numFmtId="182" formatCode="0_ ;\-0\ "/>
    <numFmt numFmtId="183" formatCode="d/mm/yyyy;@"/>
  </numFmts>
  <fonts count="1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theme="0" tint="-0.499984740745262"/>
      <name val="Calibri"/>
      <family val="2"/>
      <scheme val="minor"/>
    </font>
    <font>
      <sz val="11"/>
      <color indexed="8"/>
      <name val="Calibri"/>
      <family val="2"/>
    </font>
    <font>
      <sz val="11"/>
      <color indexed="20"/>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b/>
      <sz val="18"/>
      <color indexed="56"/>
      <name val="Cambria"/>
      <family val="2"/>
      <scheme val="major"/>
    </font>
    <font>
      <sz val="10"/>
      <color indexed="8"/>
      <name val="Arial"/>
      <family val="2"/>
    </font>
    <font>
      <sz val="11"/>
      <color indexed="8"/>
      <name val="Arial"/>
      <family val="2"/>
    </font>
    <font>
      <sz val="11"/>
      <color indexed="9"/>
      <name val="Calibri"/>
      <family val="2"/>
    </font>
    <font>
      <sz val="11"/>
      <color indexed="9"/>
      <name val="Arial"/>
      <family val="2"/>
    </font>
    <font>
      <b/>
      <sz val="11"/>
      <color indexed="52"/>
      <name val="Arial"/>
      <family val="2"/>
    </font>
    <font>
      <sz val="8"/>
      <name val="Arial"/>
      <family val="2"/>
    </font>
    <font>
      <b/>
      <sz val="8"/>
      <color indexed="8"/>
      <name val="MS Sans Serif"/>
      <family val="2"/>
    </font>
    <font>
      <b/>
      <sz val="11"/>
      <color indexed="52"/>
      <name val="Calibri"/>
      <family val="2"/>
    </font>
    <font>
      <sz val="11"/>
      <color indexed="52"/>
      <name val="Calibri"/>
      <family val="2"/>
    </font>
    <font>
      <b/>
      <sz val="11"/>
      <color indexed="9"/>
      <name val="Calibri"/>
      <family val="2"/>
    </font>
    <font>
      <b/>
      <sz val="11"/>
      <color indexed="9"/>
      <name val="Arial"/>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sz val="8.5"/>
      <color indexed="8"/>
      <name val="MS Sans Serif"/>
      <family val="2"/>
    </font>
    <font>
      <i/>
      <sz val="11"/>
      <color indexed="23"/>
      <name val="Arial"/>
      <family val="2"/>
    </font>
    <font>
      <sz val="8"/>
      <color indexed="8"/>
      <name val="Arial"/>
      <family val="2"/>
    </font>
    <font>
      <sz val="11"/>
      <color indexed="52"/>
      <name val="Arial"/>
      <family val="2"/>
    </font>
    <font>
      <sz val="11"/>
      <color indexed="17"/>
      <name val="Arial"/>
      <family val="2"/>
    </font>
    <font>
      <u/>
      <sz val="8.25"/>
      <color indexed="12"/>
      <name val="Calibri"/>
      <family val="2"/>
    </font>
    <font>
      <sz val="11"/>
      <color indexed="62"/>
      <name val="Arial"/>
      <family val="2"/>
    </font>
    <font>
      <b/>
      <sz val="10"/>
      <name val="Arial"/>
      <family val="2"/>
    </font>
    <font>
      <b/>
      <sz val="8.5"/>
      <color indexed="8"/>
      <name val="MS Sans Serif"/>
      <family val="2"/>
    </font>
    <font>
      <b/>
      <sz val="15"/>
      <color indexed="56"/>
      <name val="Arial"/>
      <family val="2"/>
    </font>
    <font>
      <b/>
      <sz val="13"/>
      <color indexed="56"/>
      <name val="Arial"/>
      <family val="2"/>
    </font>
    <font>
      <b/>
      <sz val="11"/>
      <color indexed="56"/>
      <name val="Arial"/>
      <family val="2"/>
    </font>
    <font>
      <sz val="11"/>
      <color indexed="60"/>
      <name val="Arial"/>
      <family val="2"/>
    </font>
    <font>
      <sz val="11"/>
      <color indexed="60"/>
      <name val="Calibri"/>
      <family val="2"/>
    </font>
    <font>
      <sz val="11"/>
      <color indexed="20"/>
      <name val="Arial"/>
      <family val="2"/>
    </font>
    <font>
      <b/>
      <u/>
      <sz val="10"/>
      <color indexed="8"/>
      <name val="MS Sans Serif"/>
      <family val="2"/>
    </font>
    <font>
      <sz val="8"/>
      <color indexed="8"/>
      <name val="MS Sans Serif"/>
      <family val="2"/>
    </font>
    <font>
      <sz val="7.5"/>
      <color indexed="8"/>
      <name val="MS Sans Serif"/>
      <family val="2"/>
    </font>
    <font>
      <b/>
      <sz val="12"/>
      <name val="Arial"/>
      <family val="2"/>
    </font>
    <font>
      <i/>
      <sz val="10"/>
      <name val="Arial"/>
      <family val="2"/>
    </font>
    <font>
      <sz val="10"/>
      <name val="MS Sans Serif"/>
      <family val="2"/>
    </font>
    <font>
      <b/>
      <sz val="14"/>
      <name val="Helv"/>
    </font>
    <font>
      <b/>
      <sz val="12"/>
      <name val="Helv"/>
    </font>
    <font>
      <i/>
      <sz val="8"/>
      <name val="Arial"/>
      <family val="2"/>
    </font>
    <font>
      <sz val="11"/>
      <color indexed="10"/>
      <name val="Calibri"/>
      <family val="2"/>
    </font>
    <font>
      <i/>
      <sz val="11"/>
      <color indexed="23"/>
      <name val="Calibri"/>
      <family val="2"/>
    </font>
    <font>
      <sz val="9"/>
      <name val="Arial"/>
      <family val="2"/>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Arial"/>
      <family val="2"/>
    </font>
    <font>
      <b/>
      <sz val="11"/>
      <color indexed="8"/>
      <name val="Calibri"/>
      <family val="2"/>
    </font>
    <font>
      <b/>
      <sz val="11"/>
      <color indexed="63"/>
      <name val="Arial"/>
      <family val="2"/>
    </font>
    <font>
      <sz val="11"/>
      <color indexed="20"/>
      <name val="Calibri"/>
      <family val="2"/>
    </font>
    <font>
      <sz val="11"/>
      <color indexed="17"/>
      <name val="Calibri"/>
      <family val="2"/>
    </font>
    <font>
      <sz val="11"/>
      <color indexed="10"/>
      <name val="Arial"/>
      <family val="2"/>
    </font>
    <font>
      <u/>
      <sz val="10"/>
      <color theme="10"/>
      <name val="Calibri"/>
      <family val="2"/>
    </font>
    <font>
      <sz val="10"/>
      <color theme="0" tint="-0.499984740745262"/>
      <name val="Calibri"/>
      <family val="2"/>
      <scheme val="minor"/>
    </font>
    <font>
      <sz val="11"/>
      <color theme="1" tint="0.499984740745262"/>
      <name val="Calibri"/>
      <family val="2"/>
      <scheme val="minor"/>
    </font>
    <font>
      <u/>
      <sz val="11"/>
      <color theme="10"/>
      <name val="Calibri"/>
      <family val="2"/>
      <scheme val="minor"/>
    </font>
    <font>
      <sz val="10"/>
      <color theme="0" tint="-0.499984740745262"/>
      <name val="Arial"/>
      <family val="2"/>
    </font>
    <font>
      <sz val="10"/>
      <color theme="1"/>
      <name val="Arial"/>
      <family val="2"/>
    </font>
    <font>
      <i/>
      <sz val="10"/>
      <color theme="1"/>
      <name val="Arial"/>
      <family val="2"/>
    </font>
    <font>
      <sz val="10"/>
      <color theme="1" tint="0.499984740745262"/>
      <name val="Arial"/>
      <family val="2"/>
    </font>
    <font>
      <sz val="10"/>
      <color theme="6" tint="-0.249977111117893"/>
      <name val="Arial"/>
      <family val="2"/>
    </font>
    <font>
      <b/>
      <sz val="11"/>
      <color rgb="FF323232"/>
      <name val="Arial"/>
      <family val="2"/>
    </font>
    <font>
      <sz val="10"/>
      <color rgb="FF323232"/>
      <name val="Arial"/>
      <family val="2"/>
    </font>
    <font>
      <b/>
      <sz val="18"/>
      <color rgb="FF323232"/>
      <name val="Arial"/>
      <family val="2"/>
    </font>
    <font>
      <sz val="11"/>
      <color rgb="FF323232"/>
      <name val="Arial"/>
      <family val="2"/>
    </font>
    <font>
      <b/>
      <i/>
      <sz val="10"/>
      <color rgb="FF323232"/>
      <name val="Arial"/>
      <family val="2"/>
    </font>
    <font>
      <b/>
      <sz val="18"/>
      <color theme="0"/>
      <name val="Arial"/>
      <family val="2"/>
    </font>
    <font>
      <sz val="11"/>
      <color theme="1"/>
      <name val="Arial"/>
      <family val="2"/>
    </font>
    <font>
      <b/>
      <sz val="10"/>
      <color rgb="FF323232"/>
      <name val="Arial"/>
      <family val="2"/>
    </font>
    <font>
      <sz val="10"/>
      <color theme="4" tint="-0.249977111117893"/>
      <name val="Arial"/>
      <family val="2"/>
    </font>
    <font>
      <b/>
      <sz val="10"/>
      <color theme="4" tint="-0.249977111117893"/>
      <name val="Arial"/>
      <family val="2"/>
    </font>
    <font>
      <b/>
      <sz val="10"/>
      <color theme="5" tint="-0.249977111117893"/>
      <name val="Arial"/>
      <family val="2"/>
    </font>
    <font>
      <sz val="10"/>
      <color theme="8" tint="-0.249977111117893"/>
      <name val="Arial"/>
      <family val="2"/>
    </font>
    <font>
      <b/>
      <sz val="10"/>
      <color theme="8" tint="-0.249977111117893"/>
      <name val="Arial"/>
      <family val="2"/>
    </font>
    <font>
      <i/>
      <sz val="10"/>
      <color theme="8" tint="-0.249977111117893"/>
      <name val="Arial"/>
      <family val="2"/>
    </font>
    <font>
      <b/>
      <sz val="10"/>
      <color theme="2" tint="-0.749992370372631"/>
      <name val="Arial"/>
      <family val="2"/>
    </font>
    <font>
      <b/>
      <sz val="10"/>
      <color theme="6" tint="-0.249977111117893"/>
      <name val="Arial"/>
      <family val="2"/>
    </font>
    <font>
      <b/>
      <sz val="10"/>
      <color theme="7" tint="-0.249977111117893"/>
      <name val="Arial"/>
      <family val="2"/>
    </font>
    <font>
      <b/>
      <sz val="10"/>
      <color theme="3" tint="-0.249977111117893"/>
      <name val="Arial"/>
      <family val="2"/>
    </font>
    <font>
      <sz val="10"/>
      <color theme="0"/>
      <name val="Arial"/>
      <family val="2"/>
    </font>
    <font>
      <b/>
      <sz val="10"/>
      <color theme="0"/>
      <name val="Arial"/>
      <family val="2"/>
    </font>
    <font>
      <b/>
      <sz val="9"/>
      <color rgb="FF323232"/>
      <name val="Arial"/>
      <family val="2"/>
    </font>
    <font>
      <sz val="9"/>
      <color theme="1"/>
      <name val="Arial"/>
      <family val="2"/>
    </font>
    <font>
      <b/>
      <sz val="10"/>
      <color theme="1" tint="0.499984740745262"/>
      <name val="Arial"/>
      <family val="2"/>
    </font>
    <font>
      <i/>
      <sz val="10"/>
      <color theme="1" tint="0.499984740745262"/>
      <name val="Arial"/>
      <family val="2"/>
    </font>
    <font>
      <b/>
      <sz val="10"/>
      <color theme="1"/>
      <name val="Arial"/>
      <family val="2"/>
    </font>
    <font>
      <sz val="9"/>
      <color indexed="81"/>
      <name val="Tahoma"/>
      <family val="2"/>
    </font>
    <font>
      <b/>
      <sz val="9"/>
      <color indexed="81"/>
      <name val="Tahoma"/>
      <family val="2"/>
    </font>
    <font>
      <sz val="9"/>
      <color theme="1"/>
      <name val="Calibri"/>
      <family val="2"/>
      <scheme val="minor"/>
    </font>
    <font>
      <b/>
      <sz val="11"/>
      <name val="Calibri"/>
      <family val="2"/>
      <scheme val="minor"/>
    </font>
    <font>
      <b/>
      <sz val="12"/>
      <color theme="3"/>
      <name val="Arial"/>
      <family val="2"/>
    </font>
    <font>
      <b/>
      <sz val="11"/>
      <color rgb="FF7030A0"/>
      <name val="Arial"/>
      <family val="2"/>
    </font>
    <font>
      <b/>
      <sz val="11"/>
      <name val="Arial"/>
      <family val="2"/>
    </font>
    <font>
      <b/>
      <sz val="14"/>
      <color rgb="FF323232"/>
      <name val="Arial"/>
      <family val="2"/>
    </font>
    <font>
      <sz val="7"/>
      <color theme="1"/>
      <name val="Times New Roman"/>
      <family val="1"/>
    </font>
    <font>
      <sz val="10"/>
      <color rgb="FF0070C0"/>
      <name val="Arial"/>
      <family val="2"/>
    </font>
    <font>
      <sz val="10"/>
      <color rgb="FFFF0000"/>
      <name val="Arial"/>
      <family val="2"/>
    </font>
    <font>
      <i/>
      <sz val="10"/>
      <color theme="0" tint="-0.499984740745262"/>
      <name val="Arial"/>
      <family val="2"/>
    </font>
    <font>
      <sz val="6"/>
      <color theme="1"/>
      <name val="Arial"/>
      <family val="2"/>
    </font>
    <font>
      <u/>
      <sz val="10"/>
      <color theme="3"/>
      <name val="Calibri"/>
      <family val="2"/>
    </font>
  </fonts>
  <fills count="8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indexed="27"/>
      </patternFill>
    </fill>
    <fill>
      <patternFill patternType="solid">
        <fgColor indexed="47"/>
      </patternFill>
    </fill>
    <fill>
      <patternFill patternType="solid">
        <fgColor indexed="29"/>
      </patternFill>
    </fill>
    <fill>
      <patternFill patternType="solid">
        <fgColor indexed="49"/>
      </patternFill>
    </fill>
    <fill>
      <patternFill patternType="solid">
        <fgColor indexed="53"/>
      </patternFill>
    </fill>
    <fill>
      <patternFill patternType="solid">
        <fgColor indexed="63"/>
        <bgColor indexed="64"/>
      </patternFill>
    </fill>
    <fill>
      <patternFill patternType="solid">
        <fgColor indexed="44"/>
        <bgColor indexed="8"/>
      </patternFill>
    </fill>
    <fill>
      <patternFill patternType="solid">
        <fgColor indexed="55"/>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CE3327"/>
        <bgColor indexed="64"/>
      </patternFill>
    </fill>
    <fill>
      <patternFill patternType="solid">
        <fgColor rgb="FFF79751"/>
        <bgColor indexed="64"/>
      </patternFill>
    </fill>
    <fill>
      <patternFill patternType="solid">
        <fgColor rgb="FF386192"/>
        <bgColor indexed="64"/>
      </patternFill>
    </fill>
    <fill>
      <patternFill patternType="solid">
        <fgColor rgb="FF7E935B"/>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rgb="FFFFFF99"/>
        <bgColor indexed="64"/>
      </patternFill>
    </fill>
    <fill>
      <patternFill patternType="solid">
        <fgColor theme="7" tint="0.79998168889431442"/>
        <bgColor indexed="64"/>
      </patternFill>
    </fill>
    <fill>
      <patternFill patternType="solid">
        <fgColor rgb="FFFFEFD9"/>
        <bgColor indexed="64"/>
      </patternFill>
    </fill>
    <fill>
      <patternFill patternType="solid">
        <fgColor rgb="FFDCE4F1"/>
        <bgColor indexed="64"/>
      </patternFill>
    </fill>
    <fill>
      <patternFill patternType="solid">
        <fgColor rgb="FFEEF1DE"/>
        <bgColor indexed="64"/>
      </patternFill>
    </fill>
  </fills>
  <borders count="6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style="medium">
        <color indexed="64"/>
      </right>
      <top/>
      <bottom/>
      <diagonal/>
    </border>
    <border>
      <left style="thin">
        <color auto="1"/>
      </left>
      <right style="thin">
        <color auto="1"/>
      </right>
      <top/>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right/>
      <top/>
      <bottom style="thick">
        <color theme="0"/>
      </bottom>
      <diagonal/>
    </border>
    <border>
      <left style="thick">
        <color theme="0"/>
      </left>
      <right style="thick">
        <color theme="0"/>
      </right>
      <top/>
      <bottom style="thick">
        <color theme="0"/>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top/>
      <bottom style="thick">
        <color indexed="48"/>
      </bottom>
      <diagonal/>
    </border>
    <border>
      <left/>
      <right/>
      <top style="thick">
        <color indexed="48"/>
      </top>
      <bottom/>
      <diagonal/>
    </border>
    <border>
      <left/>
      <right/>
      <top style="thick">
        <color indexed="63"/>
      </top>
      <bottom/>
      <diagonal/>
    </border>
    <border>
      <left style="thin">
        <color indexed="63"/>
      </left>
      <right style="thin">
        <color indexed="63"/>
      </right>
      <top style="thin">
        <color indexed="63"/>
      </top>
      <bottom style="thin">
        <color indexed="63"/>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ck">
        <color theme="0"/>
      </left>
      <right/>
      <top/>
      <bottom style="thick">
        <color theme="0"/>
      </bottom>
      <diagonal/>
    </border>
    <border>
      <left style="thin">
        <color indexed="9"/>
      </left>
      <right/>
      <top/>
      <bottom style="thin">
        <color indexed="9"/>
      </bottom>
      <diagonal/>
    </border>
    <border>
      <left style="thick">
        <color theme="0"/>
      </left>
      <right style="thin">
        <color indexed="9"/>
      </right>
      <top/>
      <bottom style="thin">
        <color indexed="9"/>
      </bottom>
      <diagonal/>
    </border>
    <border>
      <left style="thick">
        <color indexed="9"/>
      </left>
      <right style="thin">
        <color indexed="9"/>
      </right>
      <top style="thick">
        <color theme="0"/>
      </top>
      <bottom style="thin">
        <color theme="0"/>
      </bottom>
      <diagonal/>
    </border>
    <border>
      <left style="thick">
        <color theme="0"/>
      </left>
      <right style="thin">
        <color indexed="9"/>
      </right>
      <top style="thick">
        <color theme="0"/>
      </top>
      <bottom style="thin">
        <color theme="0"/>
      </bottom>
      <diagonal/>
    </border>
    <border>
      <left style="thick">
        <color theme="0"/>
      </left>
      <right style="thin">
        <color indexed="9"/>
      </right>
      <top style="thin">
        <color theme="0"/>
      </top>
      <bottom style="thin">
        <color theme="0"/>
      </bottom>
      <diagonal/>
    </border>
    <border>
      <left style="thick">
        <color indexed="9"/>
      </left>
      <right style="thin">
        <color indexed="9"/>
      </right>
      <top style="thick">
        <color theme="0"/>
      </top>
      <bottom style="thin">
        <color indexed="9"/>
      </bottom>
      <diagonal/>
    </border>
    <border>
      <left style="thick">
        <color indexed="9"/>
      </left>
      <right style="thin">
        <color indexed="9"/>
      </right>
      <top style="thin">
        <color indexed="9"/>
      </top>
      <bottom style="thin">
        <color indexed="9"/>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theme="1"/>
      </right>
      <top style="medium">
        <color indexed="64"/>
      </top>
      <bottom/>
      <diagonal/>
    </border>
    <border>
      <left style="medium">
        <color indexed="64"/>
      </left>
      <right style="medium">
        <color theme="1"/>
      </right>
      <top/>
      <bottom/>
      <diagonal/>
    </border>
    <border>
      <left/>
      <right/>
      <top/>
      <bottom style="thin">
        <color auto="1"/>
      </bottom>
      <diagonal/>
    </border>
    <border>
      <left style="thin">
        <color auto="1"/>
      </left>
      <right style="thin">
        <color auto="1"/>
      </right>
      <top/>
      <bottom style="thin">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right/>
      <top style="thin">
        <color indexed="64"/>
      </top>
      <bottom style="medium">
        <color indexed="64"/>
      </bottom>
      <diagonal/>
    </border>
    <border>
      <left style="medium">
        <color auto="1"/>
      </left>
      <right style="medium">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29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7" fillId="40" borderId="0" applyNumberFormat="0" applyBorder="0" applyAlignment="0" applyProtection="0"/>
    <xf numFmtId="0" fontId="17" fillId="38"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1" borderId="0" applyNumberFormat="0" applyBorder="0" applyAlignment="0" applyProtection="0"/>
    <xf numFmtId="0" fontId="21" fillId="3" borderId="0" applyNumberFormat="0" applyBorder="0" applyAlignment="0" applyProtection="0"/>
    <xf numFmtId="0" fontId="11" fillId="46" borderId="4" applyNumberFormat="0" applyAlignment="0" applyProtection="0"/>
    <xf numFmtId="0" fontId="22" fillId="0" borderId="11" applyNumberFormat="0" applyFill="0" applyAlignment="0" applyProtection="0"/>
    <xf numFmtId="0" fontId="23" fillId="0" borderId="2" applyNumberFormat="0" applyFill="0" applyAlignment="0" applyProtection="0"/>
    <xf numFmtId="0" fontId="24" fillId="0" borderId="12" applyNumberFormat="0" applyFill="0" applyAlignment="0" applyProtection="0"/>
    <xf numFmtId="0" fontId="24"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xf numFmtId="0" fontId="20" fillId="8" borderId="8" applyNumberFormat="0" applyFont="0" applyAlignment="0" applyProtection="0"/>
    <xf numFmtId="0" fontId="10" fillId="46" borderId="5" applyNumberFormat="0" applyAlignment="0" applyProtection="0"/>
    <xf numFmtId="0" fontId="25" fillId="0" borderId="0" applyNumberFormat="0" applyFill="0" applyBorder="0" applyAlignment="0" applyProtection="0"/>
    <xf numFmtId="0" fontId="16" fillId="0" borderId="13" applyNumberFormat="0" applyFill="0" applyAlignment="0" applyProtection="0"/>
    <xf numFmtId="165" fontId="18" fillId="0" borderId="0" applyFont="0" applyFill="0" applyBorder="0" applyAlignment="0" applyProtection="0"/>
    <xf numFmtId="0" fontId="1" fillId="0" borderId="0"/>
    <xf numFmtId="0" fontId="1" fillId="8" borderId="8" applyNumberFormat="0" applyFont="0" applyAlignment="0" applyProtection="0"/>
    <xf numFmtId="9"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8" fillId="0" borderId="0"/>
    <xf numFmtId="43" fontId="18" fillId="0" borderId="0" applyFont="0" applyFill="0" applyBorder="0" applyAlignment="0" applyProtection="0"/>
    <xf numFmtId="0" fontId="18" fillId="0" borderId="0"/>
    <xf numFmtId="0" fontId="26" fillId="0" borderId="0">
      <alignment vertical="top"/>
    </xf>
    <xf numFmtId="0" fontId="26" fillId="0" borderId="0">
      <alignment vertical="top"/>
    </xf>
    <xf numFmtId="0" fontId="20"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7" fillId="52" borderId="0" applyNumberFormat="0" applyBorder="0" applyAlignment="0" applyProtection="0"/>
    <xf numFmtId="0" fontId="20" fillId="52" borderId="0" applyNumberFormat="0" applyBorder="0" applyAlignment="0" applyProtection="0"/>
    <xf numFmtId="0" fontId="27" fillId="53" borderId="0" applyNumberFormat="0" applyBorder="0" applyAlignment="0" applyProtection="0"/>
    <xf numFmtId="0" fontId="20" fillId="53" borderId="0" applyNumberFormat="0" applyBorder="0" applyAlignment="0" applyProtection="0"/>
    <xf numFmtId="0" fontId="20"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37" borderId="0" applyNumberFormat="0" applyBorder="0" applyAlignment="0" applyProtection="0"/>
    <xf numFmtId="0" fontId="27" fillId="54" borderId="0" applyNumberFormat="0" applyBorder="0" applyAlignment="0" applyProtection="0"/>
    <xf numFmtId="0" fontId="20" fillId="54" borderId="0" applyNumberFormat="0" applyBorder="0" applyAlignment="0" applyProtection="0"/>
    <xf numFmtId="0" fontId="20" fillId="38" borderId="0" applyNumberFormat="0" applyBorder="0" applyAlignment="0" applyProtection="0"/>
    <xf numFmtId="0" fontId="20" fillId="36" borderId="0" applyNumberFormat="0" applyBorder="0" applyAlignment="0" applyProtection="0"/>
    <xf numFmtId="0" fontId="27" fillId="37" borderId="0" applyNumberFormat="0" applyBorder="0" applyAlignment="0" applyProtection="0"/>
    <xf numFmtId="0" fontId="20" fillId="37" borderId="0" applyNumberFormat="0" applyBorder="0" applyAlignment="0" applyProtection="0"/>
    <xf numFmtId="0" fontId="20" fillId="39" borderId="0" applyNumberFormat="0" applyBorder="0" applyAlignment="0" applyProtection="0"/>
    <xf numFmtId="0" fontId="20" fillId="37" borderId="0" applyNumberFormat="0" applyBorder="0" applyAlignment="0" applyProtection="0"/>
    <xf numFmtId="0" fontId="20" fillId="54" borderId="0" applyNumberFormat="0" applyBorder="0" applyAlignment="0" applyProtection="0"/>
    <xf numFmtId="0" fontId="20" fillId="38"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20" fillId="39" borderId="0" applyNumberFormat="0" applyBorder="0" applyAlignment="0" applyProtection="0"/>
    <xf numFmtId="0" fontId="28" fillId="40" borderId="0" applyNumberFormat="0" applyBorder="0" applyAlignment="0" applyProtection="0"/>
    <xf numFmtId="0" fontId="29" fillId="54" borderId="0" applyNumberFormat="0" applyBorder="0" applyAlignment="0" applyProtection="0"/>
    <xf numFmtId="0" fontId="28" fillId="54" borderId="0" applyNumberFormat="0" applyBorder="0" applyAlignment="0" applyProtection="0"/>
    <xf numFmtId="0" fontId="28" fillId="38" borderId="0" applyNumberFormat="0" applyBorder="0" applyAlignment="0" applyProtection="0"/>
    <xf numFmtId="0" fontId="28" fillId="41" borderId="0" applyNumberFormat="0" applyBorder="0" applyAlignment="0" applyProtection="0"/>
    <xf numFmtId="0" fontId="29" fillId="55" borderId="0" applyNumberFormat="0" applyBorder="0" applyAlignment="0" applyProtection="0"/>
    <xf numFmtId="0" fontId="28" fillId="55" borderId="0" applyNumberFormat="0" applyBorder="0" applyAlignment="0" applyProtection="0"/>
    <xf numFmtId="0" fontId="28" fillId="42" borderId="0" applyNumberFormat="0" applyBorder="0" applyAlignment="0" applyProtection="0"/>
    <xf numFmtId="0" fontId="28" fillId="40" borderId="0" applyNumberFormat="0" applyBorder="0" applyAlignment="0" applyProtection="0"/>
    <xf numFmtId="0" fontId="28" fillId="54" borderId="0" applyNumberFormat="0" applyBorder="0" applyAlignment="0" applyProtection="0"/>
    <xf numFmtId="0" fontId="28" fillId="38" borderId="0" applyNumberFormat="0" applyBorder="0" applyAlignment="0" applyProtection="0"/>
    <xf numFmtId="0" fontId="28" fillId="41" borderId="0" applyNumberFormat="0" applyBorder="0" applyAlignment="0" applyProtection="0"/>
    <xf numFmtId="0" fontId="28" fillId="55"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1" borderId="0" applyNumberFormat="0" applyBorder="0" applyAlignment="0" applyProtection="0"/>
    <xf numFmtId="0" fontId="29" fillId="55" borderId="0" applyNumberFormat="0" applyBorder="0" applyAlignment="0" applyProtection="0"/>
    <xf numFmtId="0" fontId="28" fillId="55" borderId="0" applyNumberFormat="0" applyBorder="0" applyAlignment="0" applyProtection="0"/>
    <xf numFmtId="0" fontId="29" fillId="56" borderId="0" applyNumberFormat="0" applyBorder="0" applyAlignment="0" applyProtection="0"/>
    <xf numFmtId="0" fontId="28" fillId="56" borderId="0" applyNumberFormat="0" applyBorder="0" applyAlignment="0" applyProtection="0"/>
    <xf numFmtId="0" fontId="18" fillId="0" borderId="0" applyNumberFormat="0" applyFill="0" applyBorder="0" applyAlignment="0" applyProtection="0"/>
    <xf numFmtId="0" fontId="30" fillId="46" borderId="21" applyNumberFormat="0" applyAlignment="0" applyProtection="0"/>
    <xf numFmtId="0" fontId="31" fillId="57" borderId="22"/>
    <xf numFmtId="0" fontId="32" fillId="58" borderId="23">
      <alignment horizontal="right" vertical="top" wrapText="1"/>
    </xf>
    <xf numFmtId="0" fontId="33" fillId="46" borderId="21" applyNumberFormat="0" applyAlignment="0" applyProtection="0"/>
    <xf numFmtId="0" fontId="31" fillId="0" borderId="20"/>
    <xf numFmtId="0" fontId="34" fillId="0" borderId="24" applyNumberFormat="0" applyFill="0" applyAlignment="0" applyProtection="0"/>
    <xf numFmtId="0" fontId="35" fillId="59" borderId="25" applyNumberFormat="0" applyAlignment="0" applyProtection="0"/>
    <xf numFmtId="0" fontId="36" fillId="59" borderId="25" applyNumberFormat="0" applyAlignment="0" applyProtection="0"/>
    <xf numFmtId="0" fontId="37" fillId="50" borderId="0">
      <alignment horizontal="center"/>
    </xf>
    <xf numFmtId="0" fontId="38" fillId="50" borderId="0">
      <alignment horizontal="center" vertical="center"/>
    </xf>
    <xf numFmtId="0" fontId="28" fillId="43"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1"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18" fillId="60" borderId="0">
      <alignment horizontal="center" wrapText="1"/>
    </xf>
    <xf numFmtId="0" fontId="39" fillId="50" borderId="0">
      <alignment horizontal="center"/>
    </xf>
    <xf numFmtId="170" fontId="27"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3" fontId="18" fillId="0" borderId="0" applyFont="0" applyFill="0" applyBorder="0" applyAlignment="0" applyProtection="0"/>
    <xf numFmtId="0" fontId="36" fillId="59" borderId="25" applyNumberFormat="0" applyAlignment="0" applyProtection="0"/>
    <xf numFmtId="171" fontId="18" fillId="0" borderId="0" applyFont="0" applyFill="0" applyBorder="0" applyAlignment="0" applyProtection="0"/>
    <xf numFmtId="0" fontId="40" fillId="51" borderId="22" applyBorder="0">
      <protection locked="0"/>
    </xf>
    <xf numFmtId="0" fontId="18" fillId="0" borderId="0" applyFont="0" applyFill="0" applyBorder="0" applyAlignment="0" applyProtection="0"/>
    <xf numFmtId="172" fontId="18" fillId="0" borderId="0" applyFont="0" applyFill="0" applyBorder="0" applyAlignment="0" applyProtection="0"/>
    <xf numFmtId="173" fontId="18" fillId="0" borderId="0" applyFont="0" applyFill="0" applyBorder="0" applyAlignment="0" applyProtection="0"/>
    <xf numFmtId="0" fontId="41" fillId="51" borderId="22">
      <protection locked="0"/>
    </xf>
    <xf numFmtId="0" fontId="18" fillId="51" borderId="20"/>
    <xf numFmtId="0" fontId="18" fillId="50" borderId="0"/>
    <xf numFmtId="174" fontId="18" fillId="0" borderId="0" applyFont="0" applyFill="0" applyBorder="0" applyAlignment="0" applyProtection="0"/>
    <xf numFmtId="0" fontId="42" fillId="0" borderId="0" applyNumberFormat="0" applyFill="0" applyBorder="0" applyAlignment="0" applyProtection="0"/>
    <xf numFmtId="2" fontId="18" fillId="0" borderId="0" applyFont="0" applyFill="0" applyBorder="0" applyAlignment="0" applyProtection="0"/>
    <xf numFmtId="0" fontId="43" fillId="50" borderId="20">
      <alignment horizontal="left"/>
    </xf>
    <xf numFmtId="0" fontId="26" fillId="50" borderId="0">
      <alignment horizontal="left"/>
    </xf>
    <xf numFmtId="0" fontId="44" fillId="0" borderId="24" applyNumberFormat="0" applyFill="0" applyAlignment="0" applyProtection="0"/>
    <xf numFmtId="0" fontId="45" fillId="35" borderId="0" applyNumberFormat="0" applyBorder="0" applyAlignment="0" applyProtection="0"/>
    <xf numFmtId="0" fontId="45" fillId="35" borderId="0" applyNumberFormat="0" applyBorder="0" applyAlignment="0" applyProtection="0"/>
    <xf numFmtId="0" fontId="32" fillId="61" borderId="0">
      <alignment horizontal="right" vertical="top" wrapText="1"/>
    </xf>
    <xf numFmtId="0" fontId="46" fillId="0" borderId="0" applyNumberFormat="0" applyFill="0" applyBorder="0" applyAlignment="0" applyProtection="0">
      <alignment vertical="top"/>
      <protection locked="0"/>
    </xf>
    <xf numFmtId="0" fontId="47" fillId="53" borderId="21" applyNumberFormat="0" applyAlignment="0" applyProtection="0"/>
    <xf numFmtId="0" fontId="47" fillId="53" borderId="21" applyNumberFormat="0" applyAlignment="0" applyProtection="0"/>
    <xf numFmtId="0" fontId="48" fillId="60" borderId="0">
      <alignment horizontal="center"/>
    </xf>
    <xf numFmtId="0" fontId="18" fillId="50" borderId="20">
      <alignment horizontal="centerContinuous" wrapText="1"/>
    </xf>
    <xf numFmtId="0" fontId="49" fillId="62" borderId="0">
      <alignment horizontal="center" wrapText="1"/>
    </xf>
    <xf numFmtId="170" fontId="27" fillId="0" borderId="0" applyFont="0" applyFill="0" applyBorder="0" applyAlignment="0" applyProtection="0"/>
    <xf numFmtId="0" fontId="50" fillId="0" borderId="11" applyNumberFormat="0" applyFill="0" applyAlignment="0" applyProtection="0"/>
    <xf numFmtId="0" fontId="51" fillId="0" borderId="26" applyNumberFormat="0" applyFill="0" applyAlignment="0" applyProtection="0"/>
    <xf numFmtId="0" fontId="52" fillId="0" borderId="12" applyNumberFormat="0" applyFill="0" applyAlignment="0" applyProtection="0"/>
    <xf numFmtId="0" fontId="52" fillId="0" borderId="0" applyNumberFormat="0" applyFill="0" applyBorder="0" applyAlignment="0" applyProtection="0"/>
    <xf numFmtId="0" fontId="31" fillId="50" borderId="27">
      <alignment wrapText="1"/>
    </xf>
    <xf numFmtId="0" fontId="31" fillId="50" borderId="15"/>
    <xf numFmtId="0" fontId="31" fillId="50" borderId="28"/>
    <xf numFmtId="0" fontId="31" fillId="50" borderId="29">
      <alignment horizontal="center" wrapText="1"/>
    </xf>
    <xf numFmtId="0" fontId="44" fillId="0" borderId="24" applyNumberFormat="0" applyFill="0" applyAlignment="0" applyProtection="0"/>
    <xf numFmtId="0"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75" fontId="18" fillId="0" borderId="0" applyFont="0" applyFill="0" applyBorder="0" applyAlignment="0" applyProtection="0"/>
    <xf numFmtId="176" fontId="18" fillId="0" borderId="0" applyFont="0" applyFill="0" applyBorder="0" applyAlignment="0" applyProtection="0"/>
    <xf numFmtId="0" fontId="53" fillId="63" borderId="0" applyNumberFormat="0" applyBorder="0" applyAlignment="0" applyProtection="0"/>
    <xf numFmtId="0" fontId="53" fillId="63" borderId="0" applyNumberFormat="0" applyBorder="0" applyAlignment="0" applyProtection="0"/>
    <xf numFmtId="0" fontId="54" fillId="63" borderId="0" applyNumberFormat="0" applyBorder="0" applyAlignment="0" applyProtection="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27" fillId="0" borderId="0"/>
    <xf numFmtId="0" fontId="20" fillId="0" borderId="0"/>
    <xf numFmtId="0" fontId="27" fillId="0" borderId="0"/>
    <xf numFmtId="0" fontId="27" fillId="0" borderId="0"/>
    <xf numFmtId="0" fontId="18" fillId="0" borderId="0"/>
    <xf numFmtId="0" fontId="27" fillId="0" borderId="0"/>
    <xf numFmtId="0" fontId="20" fillId="0" borderId="0"/>
    <xf numFmtId="0" fontId="27" fillId="0" borderId="0"/>
    <xf numFmtId="0" fontId="18" fillId="0" borderId="0" applyNumberFormat="0" applyFill="0" applyBorder="0" applyAlignment="0" applyProtection="0"/>
    <xf numFmtId="0" fontId="20" fillId="0" borderId="0"/>
    <xf numFmtId="0" fontId="18" fillId="0" borderId="0"/>
    <xf numFmtId="0" fontId="18" fillId="0" borderId="0"/>
    <xf numFmtId="0" fontId="18" fillId="0" borderId="0"/>
    <xf numFmtId="0" fontId="18" fillId="0" borderId="0"/>
    <xf numFmtId="0" fontId="26" fillId="0" borderId="0"/>
    <xf numFmtId="0" fontId="20" fillId="64" borderId="30" applyNumberFormat="0" applyFont="0" applyAlignment="0" applyProtection="0"/>
    <xf numFmtId="0" fontId="20" fillId="64" borderId="30" applyNumberFormat="0" applyFont="0" applyAlignment="0" applyProtection="0"/>
    <xf numFmtId="0" fontId="27" fillId="64" borderId="30" applyNumberFormat="0" applyFont="0" applyAlignment="0" applyProtection="0"/>
    <xf numFmtId="0" fontId="55" fillId="34" borderId="0" applyNumberFormat="0" applyBorder="0" applyAlignment="0" applyProtection="0"/>
    <xf numFmtId="9" fontId="18" fillId="0" borderId="0" applyFont="0" applyFill="0" applyBorder="0" applyAlignment="0" applyProtection="0"/>
    <xf numFmtId="9" fontId="18" fillId="0" borderId="0" applyNumberFormat="0" applyFont="0" applyFill="0" applyBorder="0" applyAlignment="0" applyProtection="0"/>
    <xf numFmtId="0" fontId="31" fillId="50" borderId="20"/>
    <xf numFmtId="0" fontId="38" fillId="50" borderId="0">
      <alignment horizontal="right"/>
    </xf>
    <xf numFmtId="0" fontId="56" fillId="62" borderId="0">
      <alignment horizontal="center"/>
    </xf>
    <xf numFmtId="0" fontId="57" fillId="61" borderId="20">
      <alignment horizontal="left" vertical="top" wrapText="1"/>
    </xf>
    <xf numFmtId="0" fontId="58" fillId="61" borderId="31">
      <alignment horizontal="left" vertical="top" wrapText="1"/>
    </xf>
    <xf numFmtId="0" fontId="57" fillId="61" borderId="32">
      <alignment horizontal="left" vertical="top" wrapText="1"/>
    </xf>
    <xf numFmtId="0" fontId="57" fillId="61" borderId="31">
      <alignment horizontal="left" vertical="top"/>
    </xf>
    <xf numFmtId="0" fontId="18" fillId="65" borderId="0" applyNumberFormat="0" applyFont="0" applyBorder="0" applyProtection="0">
      <alignment horizontal="left" vertical="center"/>
    </xf>
    <xf numFmtId="0" fontId="18" fillId="0" borderId="33" applyNumberFormat="0" applyFill="0" applyProtection="0">
      <alignment horizontal="left" vertical="center" wrapText="1" indent="1"/>
    </xf>
    <xf numFmtId="177" fontId="18" fillId="0" borderId="33" applyFill="0" applyProtection="0">
      <alignment horizontal="right" vertical="center" wrapText="1"/>
    </xf>
    <xf numFmtId="0" fontId="18" fillId="0" borderId="0" applyNumberFormat="0" applyFill="0" applyBorder="0" applyProtection="0">
      <alignment horizontal="left" vertical="center" wrapText="1"/>
    </xf>
    <xf numFmtId="0" fontId="18" fillId="0" borderId="0" applyNumberFormat="0" applyFill="0" applyBorder="0" applyProtection="0">
      <alignment horizontal="left" vertical="center" wrapText="1" indent="1"/>
    </xf>
    <xf numFmtId="177" fontId="18" fillId="0" borderId="0" applyFill="0" applyBorder="0" applyProtection="0">
      <alignment horizontal="right" vertical="center" wrapText="1"/>
    </xf>
    <xf numFmtId="178" fontId="18" fillId="0" borderId="0" applyFill="0" applyBorder="0" applyProtection="0">
      <alignment horizontal="right" vertical="center" wrapText="1"/>
    </xf>
    <xf numFmtId="0" fontId="18" fillId="0" borderId="34" applyNumberFormat="0" applyFill="0" applyProtection="0">
      <alignment horizontal="left" vertical="center" wrapText="1"/>
    </xf>
    <xf numFmtId="0" fontId="18" fillId="0" borderId="34" applyNumberFormat="0" applyFill="0" applyProtection="0">
      <alignment horizontal="left" vertical="center" wrapText="1" indent="1"/>
    </xf>
    <xf numFmtId="177" fontId="18" fillId="0" borderId="34" applyFill="0" applyProtection="0">
      <alignment horizontal="right" vertical="center" wrapText="1"/>
    </xf>
    <xf numFmtId="0" fontId="18" fillId="0" borderId="0" applyNumberFormat="0" applyFill="0" applyBorder="0" applyProtection="0">
      <alignment vertical="center" wrapText="1"/>
    </xf>
    <xf numFmtId="0" fontId="18" fillId="0" borderId="0" applyNumberFormat="0" applyFill="0" applyBorder="0" applyAlignment="0" applyProtection="0"/>
    <xf numFmtId="0" fontId="18" fillId="0" borderId="0" applyNumberFormat="0" applyFill="0" applyBorder="0" applyProtection="0">
      <alignment vertical="center" wrapText="1"/>
    </xf>
    <xf numFmtId="0" fontId="18" fillId="0" borderId="0" applyNumberFormat="0" applyFill="0" applyBorder="0" applyProtection="0">
      <alignment vertical="center" wrapText="1"/>
    </xf>
    <xf numFmtId="0" fontId="18" fillId="0" borderId="0" applyNumberFormat="0" applyFont="0" applyFill="0" applyBorder="0" applyProtection="0">
      <alignment horizontal="right" vertical="center"/>
    </xf>
    <xf numFmtId="0" fontId="59" fillId="0" borderId="0" applyNumberFormat="0" applyFill="0" applyBorder="0" applyProtection="0">
      <alignment horizontal="left" vertical="center" wrapText="1"/>
    </xf>
    <xf numFmtId="0" fontId="59" fillId="0" borderId="0" applyNumberFormat="0" applyFill="0" applyBorder="0" applyProtection="0">
      <alignment horizontal="left" vertical="center" wrapText="1"/>
    </xf>
    <xf numFmtId="0" fontId="60" fillId="0" borderId="0" applyNumberFormat="0" applyFill="0" applyBorder="0" applyProtection="0">
      <alignment vertical="center" wrapText="1"/>
    </xf>
    <xf numFmtId="0" fontId="18" fillId="0" borderId="35" applyNumberFormat="0" applyFont="0" applyFill="0" applyProtection="0">
      <alignment horizontal="center" vertical="center" wrapText="1"/>
    </xf>
    <xf numFmtId="0" fontId="59" fillId="0" borderId="35" applyNumberFormat="0" applyFill="0" applyProtection="0">
      <alignment horizontal="center" vertical="center" wrapText="1"/>
    </xf>
    <xf numFmtId="0" fontId="59" fillId="0" borderId="35" applyNumberFormat="0" applyFill="0" applyProtection="0">
      <alignment horizontal="center" vertical="center" wrapText="1"/>
    </xf>
    <xf numFmtId="0" fontId="18" fillId="0" borderId="33" applyNumberFormat="0" applyFill="0" applyProtection="0">
      <alignment horizontal="left" vertical="center" wrapText="1"/>
    </xf>
    <xf numFmtId="0" fontId="27" fillId="0" borderId="0"/>
    <xf numFmtId="0" fontId="61" fillId="0" borderId="0"/>
    <xf numFmtId="0" fontId="18" fillId="0" borderId="0"/>
    <xf numFmtId="0" fontId="18" fillId="0" borderId="0">
      <alignment horizontal="left" wrapText="1"/>
    </xf>
    <xf numFmtId="0" fontId="18" fillId="0" borderId="0">
      <alignment vertical="top"/>
    </xf>
    <xf numFmtId="0" fontId="62" fillId="0" borderId="36"/>
    <xf numFmtId="0" fontId="63" fillId="0" borderId="0"/>
    <xf numFmtId="0" fontId="64" fillId="0" borderId="0">
      <alignment horizontal="left" vertical="top"/>
    </xf>
    <xf numFmtId="0" fontId="37" fillId="50" borderId="0">
      <alignment horizontal="center"/>
    </xf>
    <xf numFmtId="0" fontId="65" fillId="0" borderId="0" applyNumberFormat="0" applyFill="0" applyBorder="0" applyAlignment="0" applyProtection="0"/>
    <xf numFmtId="0" fontId="66" fillId="0" borderId="0" applyNumberFormat="0" applyFill="0" applyBorder="0" applyAlignment="0" applyProtection="0"/>
    <xf numFmtId="0" fontId="67" fillId="0" borderId="0">
      <alignment vertical="top"/>
    </xf>
    <xf numFmtId="0" fontId="68" fillId="50" borderId="0"/>
    <xf numFmtId="0" fontId="69" fillId="0" borderId="0" applyNumberFormat="0" applyFill="0" applyBorder="0" applyAlignment="0" applyProtection="0"/>
    <xf numFmtId="0" fontId="70" fillId="0" borderId="11" applyNumberFormat="0" applyFill="0" applyAlignment="0" applyProtection="0"/>
    <xf numFmtId="0" fontId="71" fillId="0" borderId="26" applyNumberFormat="0" applyFill="0" applyAlignment="0" applyProtection="0"/>
    <xf numFmtId="0" fontId="72" fillId="0" borderId="12" applyNumberFormat="0" applyFill="0" applyAlignment="0" applyProtection="0"/>
    <xf numFmtId="0" fontId="72" fillId="0" borderId="0" applyNumberFormat="0" applyFill="0" applyBorder="0" applyAlignment="0" applyProtection="0"/>
    <xf numFmtId="0" fontId="69" fillId="0" borderId="0" applyNumberFormat="0" applyFill="0" applyBorder="0" applyAlignment="0" applyProtection="0"/>
    <xf numFmtId="0" fontId="73" fillId="0" borderId="13" applyNumberFormat="0" applyFill="0" applyAlignment="0" applyProtection="0"/>
    <xf numFmtId="0" fontId="74" fillId="0" borderId="13" applyNumberFormat="0" applyFill="0" applyAlignment="0" applyProtection="0"/>
    <xf numFmtId="0" fontId="75" fillId="46" borderId="37" applyNumberFormat="0" applyAlignment="0" applyProtection="0"/>
    <xf numFmtId="0" fontId="76" fillId="34" borderId="0" applyNumberFormat="0" applyBorder="0" applyAlignment="0" applyProtection="0"/>
    <xf numFmtId="0" fontId="77" fillId="35" borderId="0" applyNumberFormat="0" applyBorder="0" applyAlignment="0" applyProtection="0"/>
    <xf numFmtId="0" fontId="42" fillId="0" borderId="0" applyNumberFormat="0" applyFill="0" applyBorder="0" applyAlignment="0" applyProtection="0"/>
    <xf numFmtId="0" fontId="78" fillId="0" borderId="0" applyNumberFormat="0" applyFill="0" applyBorder="0" applyAlignment="0" applyProtection="0"/>
    <xf numFmtId="179" fontId="18" fillId="0" borderId="0" applyFont="0" applyFill="0" applyBorder="0" applyAlignment="0" applyProtection="0"/>
    <xf numFmtId="180" fontId="18" fillId="0" borderId="0" applyFon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alignment vertical="top"/>
      <protection locked="0"/>
    </xf>
    <xf numFmtId="0" fontId="82" fillId="0" borderId="0" applyNumberFormat="0" applyFill="0" applyBorder="0" applyAlignment="0" applyProtection="0"/>
    <xf numFmtId="166" fontId="26" fillId="49" borderId="44">
      <alignment horizontal="center" vertical="center"/>
    </xf>
    <xf numFmtId="0" fontId="79" fillId="0" borderId="0" applyNumberFormat="0" applyFill="0" applyBorder="0" applyAlignment="0" applyProtection="0">
      <alignment vertical="top"/>
      <protection locked="0"/>
    </xf>
  </cellStyleXfs>
  <cellXfs count="277">
    <xf numFmtId="0" fontId="0" fillId="0" borderId="0" xfId="0"/>
    <xf numFmtId="0" fontId="0" fillId="48" borderId="0" xfId="0" applyFill="1" applyBorder="1"/>
    <xf numFmtId="0" fontId="4" fillId="48" borderId="0" xfId="3" applyFill="1" applyBorder="1"/>
    <xf numFmtId="0" fontId="0" fillId="48" borderId="0" xfId="0" applyFill="1"/>
    <xf numFmtId="0" fontId="0" fillId="0" borderId="0" xfId="0"/>
    <xf numFmtId="0" fontId="0" fillId="48" borderId="0" xfId="0" applyFill="1" applyBorder="1" applyAlignment="1">
      <alignment wrapText="1"/>
    </xf>
    <xf numFmtId="0" fontId="17" fillId="48" borderId="0" xfId="0" applyFont="1" applyFill="1" applyBorder="1" applyAlignment="1">
      <alignment horizontal="right" wrapText="1"/>
    </xf>
    <xf numFmtId="0" fontId="13" fillId="48" borderId="0" xfId="20" applyFont="1" applyFill="1" applyBorder="1"/>
    <xf numFmtId="0" fontId="19" fillId="48" borderId="0" xfId="18" applyFont="1" applyFill="1" applyBorder="1"/>
    <xf numFmtId="0" fontId="1" fillId="48" borderId="0" xfId="19" applyFill="1" applyBorder="1"/>
    <xf numFmtId="0" fontId="81" fillId="48" borderId="0" xfId="34" applyFont="1" applyFill="1" applyBorder="1" applyAlignment="1">
      <alignment horizontal="center" vertical="center"/>
    </xf>
    <xf numFmtId="0" fontId="13" fillId="48" borderId="0" xfId="17" applyFont="1" applyFill="1" applyBorder="1"/>
    <xf numFmtId="0" fontId="0" fillId="48" borderId="0" xfId="0" applyFill="1" applyBorder="1" applyAlignment="1">
      <alignment horizontal="center"/>
    </xf>
    <xf numFmtId="0" fontId="13" fillId="48" borderId="0" xfId="32" applyFont="1" applyFill="1" applyBorder="1"/>
    <xf numFmtId="0" fontId="0" fillId="48" borderId="0" xfId="0" applyFill="1" applyAlignment="1">
      <alignment horizontal="center" textRotation="90" wrapText="1"/>
    </xf>
    <xf numFmtId="0" fontId="80" fillId="48" borderId="0" xfId="0" applyFont="1" applyFill="1" applyBorder="1" applyAlignment="1">
      <alignment horizontal="left" wrapText="1"/>
    </xf>
    <xf numFmtId="0" fontId="0" fillId="0" borderId="0" xfId="71" applyFont="1" applyFill="1"/>
    <xf numFmtId="0" fontId="91" fillId="47" borderId="0" xfId="0" applyFont="1" applyFill="1" applyBorder="1" applyAlignment="1">
      <alignment horizontal="right" wrapText="1"/>
    </xf>
    <xf numFmtId="0" fontId="93" fillId="48" borderId="0" xfId="0" applyFont="1" applyFill="1" applyBorder="1" applyAlignment="1">
      <alignment vertical="center" wrapText="1"/>
    </xf>
    <xf numFmtId="0" fontId="48" fillId="48" borderId="0" xfId="0" applyFont="1" applyFill="1" applyBorder="1" applyAlignment="1">
      <alignment horizontal="center" vertical="center" wrapText="1"/>
    </xf>
    <xf numFmtId="0" fontId="94" fillId="0" borderId="0" xfId="0" applyFont="1"/>
    <xf numFmtId="0" fontId="96" fillId="48" borderId="19" xfId="3" applyFont="1" applyFill="1" applyBorder="1" applyAlignment="1">
      <alignment horizontal="center" textRotation="90" wrapText="1"/>
    </xf>
    <xf numFmtId="0" fontId="97" fillId="48" borderId="19" xfId="3" applyFont="1" applyFill="1" applyBorder="1" applyAlignment="1">
      <alignment horizontal="center" textRotation="90" wrapText="1"/>
    </xf>
    <xf numFmtId="0" fontId="98" fillId="48" borderId="41" xfId="2" applyFont="1" applyFill="1" applyBorder="1" applyAlignment="1">
      <alignment horizontal="center" textRotation="90" wrapText="1"/>
    </xf>
    <xf numFmtId="0" fontId="99" fillId="48" borderId="19" xfId="4" applyFont="1" applyFill="1" applyBorder="1" applyAlignment="1">
      <alignment horizontal="center" textRotation="90" wrapText="1"/>
    </xf>
    <xf numFmtId="0" fontId="100" fillId="48" borderId="19" xfId="3" applyFont="1" applyFill="1" applyBorder="1" applyAlignment="1">
      <alignment horizontal="center" textRotation="90" wrapText="1"/>
    </xf>
    <xf numFmtId="0" fontId="101" fillId="48" borderId="19" xfId="4" applyFont="1" applyFill="1" applyBorder="1" applyAlignment="1">
      <alignment horizontal="center" textRotation="90" wrapText="1"/>
    </xf>
    <xf numFmtId="0" fontId="99" fillId="48" borderId="19" xfId="3" applyFont="1" applyFill="1" applyBorder="1" applyAlignment="1">
      <alignment horizontal="center" textRotation="90" wrapText="1"/>
    </xf>
    <xf numFmtId="0" fontId="102" fillId="48" borderId="19" xfId="2" applyFont="1" applyFill="1" applyBorder="1" applyAlignment="1">
      <alignment horizontal="center" textRotation="90" wrapText="1"/>
    </xf>
    <xf numFmtId="0" fontId="87" fillId="48" borderId="19" xfId="4" applyFont="1" applyFill="1" applyBorder="1" applyAlignment="1">
      <alignment horizontal="center" textRotation="90" wrapText="1"/>
    </xf>
    <xf numFmtId="0" fontId="103" fillId="48" borderId="19" xfId="3" applyFont="1" applyFill="1" applyBorder="1" applyAlignment="1">
      <alignment horizontal="center" textRotation="90" wrapText="1"/>
    </xf>
    <xf numFmtId="0" fontId="104" fillId="48" borderId="19" xfId="2" applyFont="1" applyFill="1" applyBorder="1" applyAlignment="1">
      <alignment horizontal="center" textRotation="90" wrapText="1"/>
    </xf>
    <xf numFmtId="0" fontId="105" fillId="48" borderId="19" xfId="2" applyFont="1" applyFill="1" applyBorder="1" applyAlignment="1">
      <alignment horizontal="center" textRotation="90" wrapText="1"/>
    </xf>
    <xf numFmtId="166" fontId="26" fillId="49" borderId="17" xfId="0" applyNumberFormat="1" applyFont="1" applyFill="1" applyBorder="1" applyAlignment="1">
      <alignment horizontal="center" vertical="center"/>
    </xf>
    <xf numFmtId="166" fontId="26" fillId="49" borderId="42" xfId="0" applyNumberFormat="1" applyFont="1" applyFill="1" applyBorder="1" applyAlignment="1">
      <alignment horizontal="center" vertical="center"/>
    </xf>
    <xf numFmtId="0" fontId="108" fillId="48" borderId="0" xfId="3" applyFont="1" applyFill="1" applyBorder="1"/>
    <xf numFmtId="0" fontId="108" fillId="48" borderId="0" xfId="3" applyFont="1" applyFill="1" applyBorder="1" applyAlignment="1"/>
    <xf numFmtId="0" fontId="90" fillId="47" borderId="0" xfId="0" applyFont="1" applyFill="1" applyBorder="1" applyAlignment="1">
      <alignment horizontal="center" wrapText="1"/>
    </xf>
    <xf numFmtId="0" fontId="84" fillId="48" borderId="0" xfId="0" applyFont="1" applyFill="1" applyAlignment="1">
      <alignment horizontal="center"/>
    </xf>
    <xf numFmtId="0" fontId="84" fillId="11" borderId="39" xfId="19" applyFont="1" applyBorder="1" applyAlignment="1">
      <alignment horizontal="center" textRotation="90" wrapText="1"/>
    </xf>
    <xf numFmtId="0" fontId="107" fillId="12" borderId="39" xfId="20" applyFont="1" applyBorder="1" applyAlignment="1">
      <alignment horizontal="center" textRotation="90" wrapText="1"/>
    </xf>
    <xf numFmtId="166" fontId="84" fillId="11" borderId="10" xfId="19" applyNumberFormat="1" applyFont="1" applyBorder="1" applyAlignment="1">
      <alignment horizontal="center" vertical="center"/>
    </xf>
    <xf numFmtId="10" fontId="84" fillId="10" borderId="14" xfId="18" applyNumberFormat="1" applyFont="1" applyBorder="1" applyAlignment="1">
      <alignment horizontal="center" vertical="center"/>
    </xf>
    <xf numFmtId="166" fontId="106" fillId="12" borderId="0" xfId="20" applyNumberFormat="1" applyFont="1" applyBorder="1" applyAlignment="1">
      <alignment horizontal="center" vertical="center"/>
    </xf>
    <xf numFmtId="166" fontId="107" fillId="9" borderId="10" xfId="17" applyNumberFormat="1" applyFont="1" applyBorder="1" applyAlignment="1">
      <alignment horizontal="center"/>
    </xf>
    <xf numFmtId="0" fontId="86" fillId="47" borderId="0" xfId="34" applyFont="1" applyFill="1" applyBorder="1" applyAlignment="1">
      <alignment horizontal="center" vertical="center"/>
    </xf>
    <xf numFmtId="0" fontId="86" fillId="47" borderId="0" xfId="34" applyFont="1" applyFill="1" applyBorder="1" applyAlignment="1">
      <alignment horizontal="center" vertical="center" wrapText="1"/>
    </xf>
    <xf numFmtId="168" fontId="86" fillId="47" borderId="0" xfId="74" applyNumberFormat="1" applyFont="1" applyFill="1" applyBorder="1" applyAlignment="1">
      <alignment horizontal="center" vertical="center" wrapText="1"/>
    </xf>
    <xf numFmtId="0" fontId="86" fillId="47" borderId="0" xfId="34" applyFont="1" applyFill="1" applyBorder="1" applyAlignment="1">
      <alignment horizontal="center" vertical="center" textRotation="90" wrapText="1"/>
    </xf>
    <xf numFmtId="10" fontId="86" fillId="47" borderId="0" xfId="73" applyNumberFormat="1" applyFont="1" applyFill="1" applyBorder="1" applyAlignment="1">
      <alignment horizontal="center" vertical="center" wrapText="1"/>
    </xf>
    <xf numFmtId="9" fontId="86" fillId="47" borderId="0" xfId="73" applyFont="1" applyFill="1" applyBorder="1" applyAlignment="1">
      <alignment horizontal="center" vertical="center" wrapText="1"/>
    </xf>
    <xf numFmtId="2" fontId="86" fillId="47" borderId="0" xfId="73" applyNumberFormat="1" applyFont="1" applyFill="1" applyBorder="1" applyAlignment="1">
      <alignment horizontal="center" vertical="center" wrapText="1"/>
    </xf>
    <xf numFmtId="0" fontId="106" fillId="28" borderId="38" xfId="36" applyFont="1" applyBorder="1" applyAlignment="1">
      <alignment horizontal="center" textRotation="90" wrapText="1"/>
    </xf>
    <xf numFmtId="166" fontId="84" fillId="27" borderId="10" xfId="35" applyNumberFormat="1" applyFont="1" applyBorder="1" applyAlignment="1">
      <alignment horizontal="center" vertical="center"/>
    </xf>
    <xf numFmtId="166" fontId="106" fillId="28" borderId="14" xfId="36" applyNumberFormat="1" applyFont="1" applyBorder="1" applyAlignment="1">
      <alignment horizontal="center" vertical="center"/>
    </xf>
    <xf numFmtId="166" fontId="106" fillId="29" borderId="14" xfId="37" applyNumberFormat="1" applyFont="1" applyBorder="1" applyAlignment="1">
      <alignment horizontal="center" vertical="center"/>
    </xf>
    <xf numFmtId="10" fontId="84" fillId="26" borderId="10" xfId="34" applyNumberFormat="1" applyFont="1" applyBorder="1" applyAlignment="1">
      <alignment horizontal="right" vertical="center"/>
    </xf>
    <xf numFmtId="166" fontId="106" fillId="25" borderId="14" xfId="33" applyNumberFormat="1" applyFont="1" applyBorder="1" applyAlignment="1">
      <alignment horizontal="center" vertical="center"/>
    </xf>
    <xf numFmtId="169" fontId="84" fillId="26" borderId="10" xfId="73" applyNumberFormat="1" applyFont="1" applyFill="1" applyBorder="1" applyAlignment="1">
      <alignment horizontal="right" vertical="center"/>
    </xf>
    <xf numFmtId="166" fontId="84" fillId="26" borderId="10" xfId="34" applyNumberFormat="1" applyFont="1" applyBorder="1" applyAlignment="1">
      <alignment horizontal="center" vertical="center"/>
    </xf>
    <xf numFmtId="166" fontId="106" fillId="25" borderId="0" xfId="33" applyNumberFormat="1" applyFont="1" applyBorder="1" applyAlignment="1">
      <alignment horizontal="center" vertical="center"/>
    </xf>
    <xf numFmtId="166" fontId="107" fillId="29" borderId="0" xfId="37" applyNumberFormat="1" applyFont="1" applyBorder="1" applyAlignment="1">
      <alignment horizontal="center" vertical="center"/>
    </xf>
    <xf numFmtId="0" fontId="86" fillId="47" borderId="0" xfId="0" applyFont="1" applyFill="1"/>
    <xf numFmtId="0" fontId="86" fillId="47" borderId="0" xfId="0" applyFont="1" applyFill="1" applyAlignment="1">
      <alignment horizontal="center" vertical="center"/>
    </xf>
    <xf numFmtId="167" fontId="86" fillId="47" borderId="0" xfId="73" applyNumberFormat="1" applyFont="1" applyFill="1" applyAlignment="1">
      <alignment horizontal="center" vertical="center"/>
    </xf>
    <xf numFmtId="9" fontId="86" fillId="47" borderId="0" xfId="73" applyNumberFormat="1" applyFont="1" applyFill="1" applyAlignment="1">
      <alignment horizontal="center" vertical="center"/>
    </xf>
    <xf numFmtId="9" fontId="86" fillId="47" borderId="0" xfId="73" applyFont="1" applyFill="1" applyAlignment="1">
      <alignment horizontal="center" vertical="center"/>
    </xf>
    <xf numFmtId="181" fontId="84" fillId="26" borderId="10" xfId="34" applyNumberFormat="1" applyFont="1" applyBorder="1" applyAlignment="1">
      <alignment horizontal="right" vertical="center"/>
    </xf>
    <xf numFmtId="0" fontId="107" fillId="24" borderId="39" xfId="32" applyFont="1" applyBorder="1" applyAlignment="1">
      <alignment horizontal="center" textRotation="90" wrapText="1"/>
    </xf>
    <xf numFmtId="166" fontId="84" fillId="23" borderId="10" xfId="31" applyNumberFormat="1" applyFont="1" applyBorder="1" applyAlignment="1">
      <alignment horizontal="center" vertical="center"/>
    </xf>
    <xf numFmtId="166" fontId="107" fillId="24" borderId="10" xfId="32" applyNumberFormat="1" applyFont="1" applyBorder="1" applyAlignment="1">
      <alignment horizontal="center" vertical="center"/>
    </xf>
    <xf numFmtId="166" fontId="107" fillId="21" borderId="0" xfId="29" applyNumberFormat="1" applyFont="1" applyAlignment="1">
      <alignment horizontal="center" vertical="center"/>
    </xf>
    <xf numFmtId="0" fontId="86" fillId="47" borderId="0" xfId="0" applyFont="1" applyFill="1" applyBorder="1"/>
    <xf numFmtId="0" fontId="86" fillId="47" borderId="0" xfId="34" applyFont="1" applyFill="1" applyBorder="1" applyAlignment="1">
      <alignment horizontal="center" wrapText="1"/>
    </xf>
    <xf numFmtId="1" fontId="86" fillId="47" borderId="0" xfId="31" applyNumberFormat="1" applyFont="1" applyFill="1" applyBorder="1" applyAlignment="1">
      <alignment horizontal="center" vertical="center" wrapText="1"/>
    </xf>
    <xf numFmtId="1" fontId="110" fillId="47" borderId="0" xfId="32" applyNumberFormat="1" applyFont="1" applyFill="1" applyBorder="1" applyAlignment="1">
      <alignment horizontal="center" vertical="center" wrapText="1"/>
    </xf>
    <xf numFmtId="166" fontId="86" fillId="47" borderId="0" xfId="31" applyNumberFormat="1" applyFont="1" applyFill="1" applyBorder="1" applyAlignment="1">
      <alignment horizontal="center" vertical="center" wrapText="1"/>
    </xf>
    <xf numFmtId="0" fontId="110" fillId="47" borderId="0" xfId="32" applyFont="1" applyFill="1" applyBorder="1" applyAlignment="1">
      <alignment horizontal="center" vertical="center" wrapText="1"/>
    </xf>
    <xf numFmtId="166" fontId="111" fillId="47" borderId="0" xfId="31" applyNumberFormat="1" applyFont="1" applyFill="1" applyBorder="1" applyAlignment="1">
      <alignment horizontal="center" vertical="center" wrapText="1"/>
    </xf>
    <xf numFmtId="0" fontId="86" fillId="47" borderId="0" xfId="31" applyFont="1" applyFill="1" applyBorder="1" applyAlignment="1">
      <alignment horizontal="center" vertical="center" wrapText="1"/>
    </xf>
    <xf numFmtId="1" fontId="83" fillId="0" borderId="0" xfId="0" applyNumberFormat="1" applyFont="1" applyAlignment="1">
      <alignment horizontal="right"/>
    </xf>
    <xf numFmtId="2" fontId="83" fillId="0" borderId="0" xfId="0" applyNumberFormat="1" applyFont="1" applyAlignment="1">
      <alignment horizontal="right"/>
    </xf>
    <xf numFmtId="166" fontId="83" fillId="0" borderId="0" xfId="0" applyNumberFormat="1" applyFont="1" applyAlignment="1">
      <alignment horizontal="right"/>
    </xf>
    <xf numFmtId="0" fontId="84" fillId="0" borderId="0" xfId="0" applyFont="1"/>
    <xf numFmtId="0" fontId="85" fillId="0" borderId="0" xfId="0" applyFont="1" applyAlignment="1">
      <alignment horizontal="center" vertical="center" wrapText="1"/>
    </xf>
    <xf numFmtId="0" fontId="112" fillId="0" borderId="0" xfId="0" applyFont="1"/>
    <xf numFmtId="0" fontId="112" fillId="0" borderId="0" xfId="71" applyFont="1"/>
    <xf numFmtId="0" fontId="112" fillId="0" borderId="0" xfId="71" applyFont="1" applyFill="1"/>
    <xf numFmtId="0" fontId="89" fillId="48" borderId="0" xfId="0" applyFont="1" applyFill="1" applyBorder="1" applyAlignment="1">
      <alignment horizontal="left" vertical="center" wrapText="1" indent="1"/>
    </xf>
    <xf numFmtId="0" fontId="88" fillId="48" borderId="0" xfId="0" applyFont="1" applyFill="1" applyBorder="1" applyAlignment="1">
      <alignment horizontal="left" indent="1"/>
    </xf>
    <xf numFmtId="0" fontId="89" fillId="48" borderId="0" xfId="0" applyFont="1" applyFill="1" applyBorder="1" applyAlignment="1">
      <alignment horizontal="left" indent="1"/>
    </xf>
    <xf numFmtId="0" fontId="94" fillId="0" borderId="0" xfId="0" applyFont="1" applyAlignment="1">
      <alignment horizontal="left" indent="1"/>
    </xf>
    <xf numFmtId="0" fontId="95" fillId="48" borderId="18" xfId="3" applyFont="1" applyFill="1" applyBorder="1" applyAlignment="1">
      <alignment horizontal="left" indent="1"/>
    </xf>
    <xf numFmtId="0" fontId="108" fillId="48" borderId="0" xfId="3" applyFont="1" applyFill="1" applyBorder="1" applyAlignment="1">
      <alignment horizontal="left" indent="1"/>
    </xf>
    <xf numFmtId="0" fontId="84" fillId="0" borderId="0" xfId="0" applyFont="1" applyAlignment="1">
      <alignment horizontal="left" indent="1"/>
    </xf>
    <xf numFmtId="0" fontId="85" fillId="0" borderId="0" xfId="0" applyFont="1" applyAlignment="1">
      <alignment horizontal="left" indent="1"/>
    </xf>
    <xf numFmtId="0" fontId="85" fillId="0" borderId="0" xfId="0" applyFont="1" applyAlignment="1">
      <alignment horizontal="left" vertical="center" indent="1"/>
    </xf>
    <xf numFmtId="0" fontId="84" fillId="0" borderId="0" xfId="0" applyFont="1" applyFill="1" applyAlignment="1">
      <alignment horizontal="center" textRotation="90" wrapText="1"/>
    </xf>
    <xf numFmtId="0" fontId="84" fillId="0" borderId="0" xfId="0" applyFont="1" applyFill="1" applyAlignment="1">
      <alignment horizontal="left" indent="1"/>
    </xf>
    <xf numFmtId="0" fontId="84" fillId="0" borderId="0" xfId="0" applyFont="1" applyFill="1"/>
    <xf numFmtId="0" fontId="79" fillId="48" borderId="0" xfId="286" applyFill="1" applyAlignment="1" applyProtection="1">
      <alignment horizontal="left" indent="1"/>
    </xf>
    <xf numFmtId="166" fontId="26" fillId="72" borderId="17" xfId="0" applyNumberFormat="1" applyFont="1" applyFill="1" applyBorder="1" applyAlignment="1">
      <alignment horizontal="center" vertical="center"/>
    </xf>
    <xf numFmtId="166" fontId="26" fillId="67" borderId="17" xfId="0" applyNumberFormat="1" applyFont="1" applyFill="1" applyBorder="1" applyAlignment="1">
      <alignment horizontal="center" vertical="center"/>
    </xf>
    <xf numFmtId="166" fontId="26" fillId="73" borderId="17" xfId="0" applyNumberFormat="1" applyFont="1" applyFill="1" applyBorder="1" applyAlignment="1">
      <alignment horizontal="center" vertical="center"/>
    </xf>
    <xf numFmtId="166" fontId="26" fillId="72" borderId="45" xfId="0" applyNumberFormat="1" applyFont="1" applyFill="1" applyBorder="1" applyAlignment="1">
      <alignment horizontal="center" vertical="center"/>
    </xf>
    <xf numFmtId="166" fontId="26" fillId="73" borderId="43" xfId="0" applyNumberFormat="1" applyFont="1" applyFill="1" applyBorder="1" applyAlignment="1">
      <alignment horizontal="center" vertical="center"/>
    </xf>
    <xf numFmtId="166" fontId="26" fillId="74" borderId="16" xfId="0" applyNumberFormat="1" applyFont="1" applyFill="1" applyBorder="1" applyAlignment="1">
      <alignment horizontal="center" vertical="center"/>
    </xf>
    <xf numFmtId="166" fontId="26" fillId="49" borderId="47" xfId="0" applyNumberFormat="1" applyFont="1" applyFill="1" applyBorder="1" applyAlignment="1">
      <alignment horizontal="center" vertical="center"/>
    </xf>
    <xf numFmtId="166" fontId="26" fillId="49" borderId="48" xfId="0" applyNumberFormat="1" applyFont="1" applyFill="1" applyBorder="1" applyAlignment="1">
      <alignment horizontal="center" vertical="center"/>
    </xf>
    <xf numFmtId="0" fontId="85" fillId="0" borderId="0" xfId="0" applyFont="1" applyFill="1" applyAlignment="1">
      <alignment horizontal="center" vertical="center" wrapText="1"/>
    </xf>
    <xf numFmtId="0" fontId="83" fillId="48" borderId="0" xfId="0" applyFont="1" applyFill="1" applyAlignment="1">
      <alignment horizontal="center" vertical="center"/>
    </xf>
    <xf numFmtId="1" fontId="83" fillId="0" borderId="0" xfId="0" applyNumberFormat="1" applyFont="1" applyAlignment="1">
      <alignment horizontal="center" vertical="center"/>
    </xf>
    <xf numFmtId="0" fontId="83" fillId="48" borderId="0" xfId="0" applyFont="1" applyFill="1" applyAlignment="1">
      <alignment horizontal="center"/>
    </xf>
    <xf numFmtId="49" fontId="83" fillId="0" borderId="0" xfId="0" applyNumberFormat="1" applyFont="1" applyAlignment="1">
      <alignment horizontal="center"/>
    </xf>
    <xf numFmtId="0" fontId="83" fillId="0" borderId="0" xfId="0" applyNumberFormat="1" applyFont="1" applyAlignment="1">
      <alignment horizontal="center"/>
    </xf>
    <xf numFmtId="166" fontId="26" fillId="72" borderId="46" xfId="0" applyNumberFormat="1" applyFont="1" applyFill="1" applyBorder="1" applyAlignment="1">
      <alignment horizontal="center" vertical="center"/>
    </xf>
    <xf numFmtId="2" fontId="0" fillId="0" borderId="0" xfId="0" applyNumberFormat="1"/>
    <xf numFmtId="166" fontId="0" fillId="0" borderId="0" xfId="0" applyNumberFormat="1"/>
    <xf numFmtId="0" fontId="83" fillId="0" borderId="0" xfId="0" applyFont="1" applyFill="1" applyAlignment="1">
      <alignment horizontal="center"/>
    </xf>
    <xf numFmtId="0" fontId="85" fillId="48" borderId="0" xfId="0" applyFont="1" applyFill="1" applyAlignment="1">
      <alignment horizontal="center"/>
    </xf>
    <xf numFmtId="2" fontId="0" fillId="48" borderId="0" xfId="0" applyNumberFormat="1" applyFill="1"/>
    <xf numFmtId="0" fontId="84" fillId="68" borderId="0" xfId="0" applyFont="1" applyFill="1" applyAlignment="1"/>
    <xf numFmtId="166" fontId="84" fillId="11" borderId="14" xfId="19" applyNumberFormat="1" applyFont="1" applyBorder="1" applyAlignment="1">
      <alignment horizontal="center" vertical="center"/>
    </xf>
    <xf numFmtId="10" fontId="84" fillId="10" borderId="50" xfId="18" applyNumberFormat="1" applyFont="1" applyBorder="1" applyAlignment="1">
      <alignment horizontal="center" vertical="center"/>
    </xf>
    <xf numFmtId="166" fontId="106" fillId="12" borderId="49" xfId="20" applyNumberFormat="1" applyFont="1" applyBorder="1" applyAlignment="1">
      <alignment horizontal="center" vertical="center"/>
    </xf>
    <xf numFmtId="166" fontId="106" fillId="12" borderId="10" xfId="20" applyNumberFormat="1" applyFont="1" applyBorder="1" applyAlignment="1">
      <alignment horizontal="center" vertical="center"/>
    </xf>
    <xf numFmtId="166" fontId="84" fillId="27" borderId="14" xfId="35" applyNumberFormat="1" applyFont="1" applyBorder="1" applyAlignment="1">
      <alignment horizontal="center" vertical="center"/>
    </xf>
    <xf numFmtId="0" fontId="83" fillId="48" borderId="0" xfId="0" applyNumberFormat="1" applyFont="1" applyFill="1" applyAlignment="1">
      <alignment horizontal="center"/>
    </xf>
    <xf numFmtId="0" fontId="107" fillId="24" borderId="40" xfId="32" applyFont="1" applyBorder="1" applyAlignment="1">
      <alignment horizontal="center" textRotation="90" wrapText="1"/>
    </xf>
    <xf numFmtId="166" fontId="107" fillId="24" borderId="0" xfId="32" applyNumberFormat="1" applyFont="1" applyBorder="1" applyAlignment="1">
      <alignment horizontal="center" vertical="center"/>
    </xf>
    <xf numFmtId="0" fontId="97" fillId="0" borderId="19" xfId="3" applyFont="1" applyFill="1" applyBorder="1" applyAlignment="1">
      <alignment horizontal="center" textRotation="90" wrapText="1"/>
    </xf>
    <xf numFmtId="0" fontId="83" fillId="0" borderId="0" xfId="0" applyNumberFormat="1" applyFont="1" applyFill="1" applyAlignment="1">
      <alignment horizontal="center"/>
    </xf>
    <xf numFmtId="0" fontId="115" fillId="48" borderId="0" xfId="0" applyFont="1" applyFill="1"/>
    <xf numFmtId="0" fontId="109" fillId="0" borderId="0" xfId="0" applyFont="1" applyFill="1" applyAlignment="1">
      <alignment horizontal="center" textRotation="90" wrapText="1"/>
    </xf>
    <xf numFmtId="0" fontId="115" fillId="0" borderId="0" xfId="0" applyFont="1"/>
    <xf numFmtId="0" fontId="115" fillId="0" borderId="20" xfId="0" applyFont="1" applyBorder="1" applyAlignment="1">
      <alignment horizontal="center"/>
    </xf>
    <xf numFmtId="0" fontId="115" fillId="0" borderId="20" xfId="0" applyFont="1" applyBorder="1"/>
    <xf numFmtId="2" fontId="115" fillId="0" borderId="20" xfId="0" applyNumberFormat="1" applyFont="1" applyBorder="1"/>
    <xf numFmtId="166" fontId="115" fillId="0" borderId="20" xfId="0" applyNumberFormat="1" applyFont="1" applyBorder="1"/>
    <xf numFmtId="166" fontId="112" fillId="48" borderId="0" xfId="0" applyNumberFormat="1" applyFont="1" applyFill="1" applyAlignment="1">
      <alignment horizontal="center"/>
    </xf>
    <xf numFmtId="9" fontId="84" fillId="48" borderId="0" xfId="73" applyFont="1" applyFill="1"/>
    <xf numFmtId="2" fontId="84" fillId="48" borderId="0" xfId="0" applyNumberFormat="1" applyFont="1" applyFill="1"/>
    <xf numFmtId="0" fontId="115" fillId="66" borderId="0" xfId="0" applyFont="1" applyFill="1"/>
    <xf numFmtId="0" fontId="0" fillId="66" borderId="0" xfId="0" applyFill="1" applyAlignment="1">
      <alignment textRotation="90"/>
    </xf>
    <xf numFmtId="0" fontId="115" fillId="66" borderId="20" xfId="0" applyFont="1" applyFill="1" applyBorder="1"/>
    <xf numFmtId="9" fontId="115" fillId="66" borderId="20" xfId="73" applyFont="1" applyFill="1" applyBorder="1"/>
    <xf numFmtId="181" fontId="84" fillId="26" borderId="10" xfId="34" applyNumberFormat="1" applyFont="1" applyBorder="1" applyAlignment="1">
      <alignment horizontal="center" vertical="center"/>
    </xf>
    <xf numFmtId="0" fontId="0" fillId="48" borderId="0" xfId="0" applyFill="1" applyAlignment="1">
      <alignment horizontal="left"/>
    </xf>
    <xf numFmtId="166" fontId="106" fillId="12" borderId="51" xfId="20" applyNumberFormat="1" applyFont="1" applyBorder="1" applyAlignment="1">
      <alignment horizontal="center" vertical="center"/>
    </xf>
    <xf numFmtId="166" fontId="106" fillId="12" borderId="52" xfId="20" applyNumberFormat="1" applyFont="1" applyBorder="1" applyAlignment="1">
      <alignment horizontal="center" vertical="center"/>
    </xf>
    <xf numFmtId="9" fontId="0" fillId="0" borderId="0" xfId="73" applyFont="1"/>
    <xf numFmtId="166" fontId="0" fillId="66" borderId="0" xfId="0" applyNumberFormat="1" applyFill="1"/>
    <xf numFmtId="166" fontId="0" fillId="74" borderId="0" xfId="0" applyNumberFormat="1" applyFill="1"/>
    <xf numFmtId="0" fontId="0" fillId="75" borderId="0" xfId="0" applyFill="1"/>
    <xf numFmtId="0" fontId="116" fillId="48" borderId="0" xfId="3" applyFont="1" applyFill="1" applyBorder="1" applyAlignment="1">
      <alignment horizontal="center" textRotation="90" wrapText="1"/>
    </xf>
    <xf numFmtId="0" fontId="116" fillId="66" borderId="0" xfId="3" applyFont="1" applyFill="1" applyBorder="1" applyAlignment="1">
      <alignment horizontal="center" textRotation="90" wrapText="1"/>
    </xf>
    <xf numFmtId="0" fontId="1" fillId="0" borderId="0" xfId="0" applyFont="1"/>
    <xf numFmtId="0" fontId="116" fillId="75" borderId="0" xfId="3" applyFont="1" applyFill="1" applyBorder="1" applyAlignment="1">
      <alignment horizontal="center" textRotation="90" wrapText="1"/>
    </xf>
    <xf numFmtId="0" fontId="116" fillId="74" borderId="0" xfId="3" applyFont="1" applyFill="1" applyBorder="1" applyAlignment="1">
      <alignment horizontal="center" textRotation="90" wrapText="1"/>
    </xf>
    <xf numFmtId="1" fontId="0" fillId="0" borderId="0" xfId="73" applyNumberFormat="1" applyFont="1"/>
    <xf numFmtId="0" fontId="0" fillId="48" borderId="0" xfId="0" applyFill="1" applyAlignment="1">
      <alignment wrapText="1"/>
    </xf>
    <xf numFmtId="0" fontId="0" fillId="48" borderId="0" xfId="0" applyFill="1" applyAlignment="1">
      <alignment horizontal="center"/>
    </xf>
    <xf numFmtId="0" fontId="117" fillId="48" borderId="0" xfId="3" applyFont="1" applyFill="1" applyBorder="1" applyAlignment="1">
      <alignment horizontal="center" textRotation="90"/>
    </xf>
    <xf numFmtId="0" fontId="118" fillId="48" borderId="0" xfId="3" applyFont="1" applyFill="1" applyBorder="1" applyAlignment="1">
      <alignment horizontal="center" textRotation="90" wrapText="1"/>
    </xf>
    <xf numFmtId="0" fontId="119" fillId="48" borderId="0" xfId="3" applyFont="1" applyFill="1" applyBorder="1" applyAlignment="1">
      <alignment horizontal="center" textRotation="90" wrapText="1"/>
    </xf>
    <xf numFmtId="0" fontId="119" fillId="48" borderId="0" xfId="3" applyFont="1" applyFill="1" applyBorder="1" applyAlignment="1">
      <alignment horizontal="left" textRotation="90" wrapText="1"/>
    </xf>
    <xf numFmtId="0" fontId="108" fillId="48" borderId="0" xfId="3" applyFont="1" applyFill="1" applyBorder="1" applyAlignment="1">
      <alignment horizontal="left"/>
    </xf>
    <xf numFmtId="0" fontId="84" fillId="48" borderId="0" xfId="0" applyFont="1" applyFill="1" applyAlignment="1">
      <alignment horizontal="left"/>
    </xf>
    <xf numFmtId="0" fontId="108" fillId="48" borderId="0" xfId="3" applyFont="1" applyFill="1" applyBorder="1" applyAlignment="1">
      <alignment horizontal="center"/>
    </xf>
    <xf numFmtId="2" fontId="84" fillId="48" borderId="0" xfId="0" applyNumberFormat="1" applyFont="1" applyFill="1" applyAlignment="1">
      <alignment horizontal="center"/>
    </xf>
    <xf numFmtId="9" fontId="0" fillId="48" borderId="0" xfId="0" applyNumberFormat="1" applyFill="1" applyAlignment="1">
      <alignment horizontal="center"/>
    </xf>
    <xf numFmtId="0" fontId="0" fillId="74" borderId="0" xfId="0" applyFill="1" applyAlignment="1">
      <alignment textRotation="90"/>
    </xf>
    <xf numFmtId="0" fontId="0" fillId="74" borderId="0" xfId="0" applyFill="1"/>
    <xf numFmtId="9" fontId="0" fillId="74" borderId="0" xfId="73" applyFont="1" applyFill="1"/>
    <xf numFmtId="0" fontId="84" fillId="74" borderId="0" xfId="0" applyFont="1" applyFill="1" applyAlignment="1">
      <alignment horizontal="left" indent="1"/>
    </xf>
    <xf numFmtId="0" fontId="107" fillId="28" borderId="38" xfId="36" applyFont="1" applyBorder="1" applyAlignment="1">
      <alignment horizontal="center" textRotation="90" wrapText="1"/>
    </xf>
    <xf numFmtId="169" fontId="86" fillId="47" borderId="0" xfId="73" applyNumberFormat="1" applyFont="1" applyFill="1" applyAlignment="1">
      <alignment horizontal="center" vertical="center"/>
    </xf>
    <xf numFmtId="166" fontId="1" fillId="22" borderId="10" xfId="30" applyNumberFormat="1" applyBorder="1" applyAlignment="1">
      <alignment horizontal="right" vertical="center"/>
    </xf>
    <xf numFmtId="1" fontId="86" fillId="47" borderId="0" xfId="73" applyNumberFormat="1" applyFont="1" applyFill="1" applyBorder="1" applyAlignment="1">
      <alignment horizontal="center" vertical="center" wrapText="1"/>
    </xf>
    <xf numFmtId="166" fontId="1" fillId="27" borderId="10" xfId="35" applyNumberFormat="1" applyBorder="1" applyAlignment="1">
      <alignment horizontal="center" vertical="center"/>
    </xf>
    <xf numFmtId="0" fontId="0" fillId="48" borderId="0" xfId="0" applyFill="1" applyBorder="1" applyAlignment="1"/>
    <xf numFmtId="0" fontId="84" fillId="48" borderId="0" xfId="0" applyFont="1" applyFill="1" applyBorder="1" applyAlignment="1"/>
    <xf numFmtId="0" fontId="109" fillId="48" borderId="0" xfId="0" applyFont="1" applyFill="1" applyBorder="1" applyAlignment="1"/>
    <xf numFmtId="0" fontId="25" fillId="48" borderId="0" xfId="68" applyFill="1" applyBorder="1" applyAlignment="1"/>
    <xf numFmtId="2" fontId="83" fillId="0" borderId="0" xfId="0" applyNumberFormat="1" applyFont="1" applyAlignment="1">
      <alignment horizontal="center"/>
    </xf>
    <xf numFmtId="0" fontId="120" fillId="47" borderId="0" xfId="0" applyFont="1" applyFill="1" applyBorder="1" applyAlignment="1">
      <alignment horizontal="center" wrapText="1"/>
    </xf>
    <xf numFmtId="0" fontId="18" fillId="48" borderId="0" xfId="0" applyFont="1" applyFill="1" applyBorder="1" applyAlignment="1">
      <alignment horizontal="left" vertical="center" wrapText="1" indent="1"/>
    </xf>
    <xf numFmtId="0" fontId="92" fillId="48" borderId="20" xfId="0" applyFont="1" applyFill="1" applyBorder="1" applyAlignment="1">
      <alignment horizontal="left" wrapText="1" indent="1"/>
    </xf>
    <xf numFmtId="0" fontId="90" fillId="47" borderId="53" xfId="0" applyFont="1" applyFill="1" applyBorder="1" applyAlignment="1">
      <alignment vertical="center" wrapText="1"/>
    </xf>
    <xf numFmtId="0" fontId="95" fillId="48" borderId="0" xfId="3" applyFont="1" applyFill="1" applyBorder="1" applyAlignment="1">
      <alignment horizontal="left" indent="1"/>
    </xf>
    <xf numFmtId="0" fontId="95" fillId="48" borderId="0" xfId="3" applyFont="1" applyFill="1" applyBorder="1"/>
    <xf numFmtId="0" fontId="84" fillId="11" borderId="55" xfId="19" applyFont="1" applyBorder="1" applyAlignment="1">
      <alignment horizontal="center" textRotation="90" wrapText="1"/>
    </xf>
    <xf numFmtId="0" fontId="84" fillId="11" borderId="56" xfId="19" applyFont="1" applyBorder="1" applyAlignment="1">
      <alignment horizontal="center" textRotation="90" wrapText="1"/>
    </xf>
    <xf numFmtId="0" fontId="84" fillId="10" borderId="55" xfId="18" applyFont="1" applyBorder="1" applyAlignment="1">
      <alignment horizontal="center" textRotation="90" wrapText="1"/>
    </xf>
    <xf numFmtId="0" fontId="84" fillId="10" borderId="56" xfId="18" applyFont="1" applyBorder="1" applyAlignment="1">
      <alignment horizontal="center" textRotation="90" wrapText="1"/>
    </xf>
    <xf numFmtId="0" fontId="107" fillId="12" borderId="56" xfId="20" applyFont="1" applyBorder="1" applyAlignment="1">
      <alignment horizontal="center" textRotation="90" wrapText="1"/>
    </xf>
    <xf numFmtId="0" fontId="107" fillId="9" borderId="56" xfId="17" applyFont="1" applyBorder="1" applyAlignment="1">
      <alignment horizontal="center" textRotation="90" wrapText="1"/>
    </xf>
    <xf numFmtId="0" fontId="84" fillId="27" borderId="56" xfId="35" applyFont="1" applyBorder="1" applyAlignment="1">
      <alignment horizontal="center" textRotation="90" wrapText="1"/>
    </xf>
    <xf numFmtId="0" fontId="84" fillId="26" borderId="56" xfId="34" applyFont="1" applyBorder="1" applyAlignment="1">
      <alignment horizontal="center" textRotation="90" wrapText="1"/>
    </xf>
    <xf numFmtId="0" fontId="84" fillId="27" borderId="55" xfId="35" applyFont="1" applyBorder="1" applyAlignment="1">
      <alignment horizontal="center" textRotation="90" wrapText="1"/>
    </xf>
    <xf numFmtId="0" fontId="106" fillId="28" borderId="55" xfId="36" applyFont="1" applyBorder="1" applyAlignment="1">
      <alignment horizontal="center" textRotation="90" wrapText="1"/>
    </xf>
    <xf numFmtId="0" fontId="107" fillId="29" borderId="55" xfId="37" applyFont="1" applyBorder="1" applyAlignment="1">
      <alignment horizontal="center" textRotation="90" wrapText="1"/>
    </xf>
    <xf numFmtId="0" fontId="106" fillId="25" borderId="55" xfId="33" applyFont="1" applyBorder="1" applyAlignment="1">
      <alignment horizontal="center" textRotation="90" wrapText="1"/>
    </xf>
    <xf numFmtId="0" fontId="106" fillId="25" borderId="57" xfId="33" applyFont="1" applyBorder="1" applyAlignment="1">
      <alignment horizontal="center" textRotation="90" wrapText="1"/>
    </xf>
    <xf numFmtId="0" fontId="107" fillId="29" borderId="57" xfId="37" applyFont="1" applyBorder="1" applyAlignment="1">
      <alignment horizontal="center" textRotation="90" wrapText="1"/>
    </xf>
    <xf numFmtId="0" fontId="84" fillId="23" borderId="56" xfId="31" applyFont="1" applyBorder="1" applyAlignment="1">
      <alignment horizontal="center" textRotation="90" wrapText="1"/>
    </xf>
    <xf numFmtId="0" fontId="107" fillId="24" borderId="56" xfId="32" applyFont="1" applyBorder="1" applyAlignment="1">
      <alignment horizontal="center" textRotation="90" wrapText="1"/>
    </xf>
    <xf numFmtId="0" fontId="107" fillId="24" borderId="57" xfId="32" applyFont="1" applyBorder="1" applyAlignment="1">
      <alignment horizontal="center" textRotation="90" wrapText="1"/>
    </xf>
    <xf numFmtId="0" fontId="107" fillId="21" borderId="57" xfId="29" applyFont="1" applyBorder="1" applyAlignment="1">
      <alignment horizontal="center" textRotation="90" wrapText="1"/>
    </xf>
    <xf numFmtId="0" fontId="84" fillId="26" borderId="58" xfId="34" applyFont="1" applyBorder="1" applyAlignment="1">
      <alignment horizontal="center" textRotation="90" wrapText="1"/>
    </xf>
    <xf numFmtId="166" fontId="84" fillId="26" borderId="14" xfId="34" applyNumberFormat="1" applyFont="1" applyBorder="1" applyAlignment="1">
      <alignment horizontal="center" vertical="center"/>
    </xf>
    <xf numFmtId="166" fontId="1" fillId="48" borderId="0" xfId="19" applyNumberFormat="1" applyFill="1" applyBorder="1"/>
    <xf numFmtId="0" fontId="115" fillId="0" borderId="59" xfId="0" applyFont="1" applyBorder="1" applyAlignment="1">
      <alignment horizontal="center"/>
    </xf>
    <xf numFmtId="0" fontId="0" fillId="48" borderId="0" xfId="0" applyFill="1" applyAlignment="1">
      <alignment vertical="top"/>
    </xf>
    <xf numFmtId="0" fontId="18" fillId="48" borderId="29" xfId="0" applyFont="1" applyFill="1" applyBorder="1" applyAlignment="1">
      <alignment horizontal="left" vertical="top" wrapText="1"/>
    </xf>
    <xf numFmtId="0" fontId="18" fillId="48" borderId="15" xfId="0" applyFont="1" applyFill="1" applyBorder="1" applyAlignment="1">
      <alignment horizontal="left" vertical="center" wrapText="1"/>
    </xf>
    <xf numFmtId="0" fontId="0" fillId="0" borderId="0" xfId="0" applyFill="1"/>
    <xf numFmtId="49" fontId="83" fillId="0" borderId="0" xfId="0" applyNumberFormat="1" applyFont="1" applyFill="1" applyAlignment="1">
      <alignment horizontal="center"/>
    </xf>
    <xf numFmtId="182" fontId="83" fillId="0" borderId="0" xfId="74" applyNumberFormat="1" applyFont="1" applyAlignment="1">
      <alignment horizontal="right"/>
    </xf>
    <xf numFmtId="0" fontId="83" fillId="48" borderId="0" xfId="0" applyNumberFormat="1" applyFont="1" applyFill="1" applyAlignment="1">
      <alignment horizontal="center" vertical="center"/>
    </xf>
    <xf numFmtId="49" fontId="83" fillId="0" borderId="0" xfId="0" applyNumberFormat="1" applyFont="1" applyAlignment="1">
      <alignment horizontal="left"/>
    </xf>
    <xf numFmtId="0" fontId="48" fillId="48" borderId="60" xfId="0" applyFont="1" applyFill="1" applyBorder="1" applyAlignment="1">
      <alignment horizontal="left" vertical="center" wrapText="1" indent="1"/>
    </xf>
    <xf numFmtId="0" fontId="18" fillId="48" borderId="15" xfId="0" applyFont="1" applyFill="1" applyBorder="1" applyAlignment="1">
      <alignment horizontal="left" vertical="top" wrapText="1"/>
    </xf>
    <xf numFmtId="0" fontId="83" fillId="0" borderId="0" xfId="0" applyNumberFormat="1" applyFont="1" applyAlignment="1">
      <alignment horizontal="right"/>
    </xf>
    <xf numFmtId="183" fontId="83" fillId="48" borderId="0" xfId="0" applyNumberFormat="1" applyFont="1" applyFill="1" applyAlignment="1">
      <alignment horizontal="center"/>
    </xf>
    <xf numFmtId="0" fontId="84" fillId="27" borderId="58" xfId="35" applyFont="1" applyBorder="1" applyAlignment="1">
      <alignment horizontal="center" textRotation="90" wrapText="1"/>
    </xf>
    <xf numFmtId="0" fontId="84" fillId="22" borderId="58" xfId="30" applyFont="1" applyBorder="1" applyAlignment="1">
      <alignment horizontal="center" textRotation="90" wrapText="1"/>
    </xf>
    <xf numFmtId="166" fontId="84" fillId="22" borderId="10" xfId="30" applyNumberFormat="1" applyFont="1" applyBorder="1" applyAlignment="1">
      <alignment horizontal="center" vertical="center"/>
    </xf>
    <xf numFmtId="0" fontId="112" fillId="11" borderId="58" xfId="19" applyFont="1" applyBorder="1" applyAlignment="1">
      <alignment horizontal="center" textRotation="90" wrapText="1"/>
    </xf>
    <xf numFmtId="0" fontId="107" fillId="12" borderId="58" xfId="20" applyFont="1" applyBorder="1" applyAlignment="1">
      <alignment horizontal="center" textRotation="90" wrapText="1"/>
    </xf>
    <xf numFmtId="0" fontId="84" fillId="11" borderId="58" xfId="19" applyFont="1" applyBorder="1" applyAlignment="1">
      <alignment horizontal="center" textRotation="90" wrapText="1"/>
    </xf>
    <xf numFmtId="9" fontId="86" fillId="47" borderId="0" xfId="73" applyFont="1" applyFill="1" applyBorder="1" applyAlignment="1">
      <alignment horizontal="center" vertical="center"/>
    </xf>
    <xf numFmtId="0" fontId="84" fillId="76" borderId="56" xfId="31" applyFont="1" applyFill="1" applyBorder="1" applyAlignment="1">
      <alignment horizontal="center" textRotation="90" wrapText="1"/>
    </xf>
    <xf numFmtId="166" fontId="84" fillId="76" borderId="10" xfId="31" applyNumberFormat="1" applyFont="1" applyFill="1" applyBorder="1" applyAlignment="1">
      <alignment horizontal="center" vertical="center"/>
    </xf>
    <xf numFmtId="0" fontId="84" fillId="0" borderId="0" xfId="0" applyFont="1" applyFill="1" applyAlignment="1"/>
    <xf numFmtId="166" fontId="84" fillId="77" borderId="10" xfId="19" applyNumberFormat="1" applyFont="1" applyFill="1" applyBorder="1" applyAlignment="1">
      <alignment horizontal="center" vertical="center"/>
    </xf>
    <xf numFmtId="0" fontId="85" fillId="11" borderId="58" xfId="19" applyFont="1" applyBorder="1" applyAlignment="1">
      <alignment horizontal="center" textRotation="90" wrapText="1"/>
    </xf>
    <xf numFmtId="0" fontId="18" fillId="48" borderId="0" xfId="0" applyFont="1" applyFill="1" applyBorder="1" applyAlignment="1">
      <alignment horizontal="left" vertical="top" wrapText="1"/>
    </xf>
    <xf numFmtId="0" fontId="18" fillId="48" borderId="54" xfId="0" applyFont="1" applyFill="1" applyBorder="1" applyAlignment="1">
      <alignment horizontal="left" vertical="top" wrapText="1"/>
    </xf>
    <xf numFmtId="0" fontId="83" fillId="0" borderId="0" xfId="0" applyNumberFormat="1" applyFont="1" applyAlignment="1">
      <alignment horizontal="left"/>
    </xf>
    <xf numFmtId="49" fontId="18" fillId="48" borderId="15" xfId="0" applyNumberFormat="1" applyFont="1" applyFill="1" applyBorder="1" applyAlignment="1">
      <alignment horizontal="left" vertical="top" wrapText="1"/>
    </xf>
    <xf numFmtId="0" fontId="84" fillId="48" borderId="0" xfId="0" applyFont="1" applyFill="1"/>
    <xf numFmtId="0" fontId="18" fillId="48" borderId="0" xfId="0" applyFont="1" applyFill="1"/>
    <xf numFmtId="0" fontId="18" fillId="48" borderId="0" xfId="0" applyFont="1" applyFill="1" applyAlignment="1">
      <alignment horizontal="left" vertical="top"/>
    </xf>
    <xf numFmtId="0" fontId="95" fillId="0" borderId="61" xfId="0" applyFont="1" applyBorder="1" applyAlignment="1">
      <alignment horizontal="center"/>
    </xf>
    <xf numFmtId="0" fontId="84" fillId="0" borderId="0" xfId="0" applyFont="1" applyAlignment="1">
      <alignment horizontal="left" vertical="top"/>
    </xf>
    <xf numFmtId="0" fontId="124" fillId="48" borderId="0" xfId="0" applyFont="1" applyFill="1"/>
    <xf numFmtId="0" fontId="125" fillId="0" borderId="0" xfId="0" applyFont="1" applyAlignment="1">
      <alignment horizontal="center" vertical="center" wrapText="1"/>
    </xf>
    <xf numFmtId="0" fontId="95" fillId="47" borderId="53" xfId="0" applyFont="1" applyFill="1" applyBorder="1" applyAlignment="1">
      <alignment horizontal="center" vertical="center" wrapText="1"/>
    </xf>
    <xf numFmtId="0" fontId="25" fillId="68" borderId="0" xfId="68" applyFill="1" applyBorder="1" applyAlignment="1">
      <alignment horizontal="center"/>
    </xf>
    <xf numFmtId="0" fontId="109" fillId="69" borderId="0" xfId="0" applyFont="1" applyFill="1" applyBorder="1" applyAlignment="1">
      <alignment horizontal="center"/>
    </xf>
    <xf numFmtId="0" fontId="0" fillId="70" borderId="0" xfId="0" applyFill="1" applyBorder="1" applyAlignment="1">
      <alignment horizontal="center"/>
    </xf>
    <xf numFmtId="0" fontId="84" fillId="71" borderId="0" xfId="0" applyFont="1" applyFill="1" applyBorder="1" applyAlignment="1">
      <alignment horizontal="center"/>
    </xf>
    <xf numFmtId="0" fontId="84" fillId="68" borderId="53" xfId="0" applyFont="1" applyFill="1" applyBorder="1" applyAlignment="1">
      <alignment horizontal="center"/>
    </xf>
    <xf numFmtId="0" fontId="84" fillId="68" borderId="28" xfId="0" applyFont="1" applyFill="1" applyBorder="1" applyAlignment="1">
      <alignment horizontal="center"/>
    </xf>
    <xf numFmtId="0" fontId="95" fillId="0" borderId="61" xfId="0" applyFont="1" applyBorder="1" applyAlignment="1">
      <alignment horizontal="center" vertical="top"/>
    </xf>
    <xf numFmtId="0" fontId="95" fillId="0" borderId="59" xfId="0" applyFont="1" applyBorder="1" applyAlignment="1">
      <alignment horizontal="center"/>
    </xf>
    <xf numFmtId="0" fontId="89" fillId="0" borderId="59" xfId="0" applyFont="1" applyBorder="1" applyAlignment="1">
      <alignment horizontal="left" vertical="top" wrapText="1" indent="1"/>
    </xf>
    <xf numFmtId="0" fontId="89" fillId="77" borderId="59" xfId="0" applyFont="1" applyFill="1" applyBorder="1" applyAlignment="1">
      <alignment horizontal="left" vertical="top" wrapText="1" indent="1"/>
    </xf>
    <xf numFmtId="0" fontId="18" fillId="0" borderId="59" xfId="0" applyFont="1" applyBorder="1" applyAlignment="1">
      <alignment horizontal="left" vertical="top" wrapText="1" indent="1"/>
    </xf>
    <xf numFmtId="0" fontId="84" fillId="0" borderId="59" xfId="0" applyFont="1" applyBorder="1" applyAlignment="1">
      <alignment horizontal="left" indent="1"/>
    </xf>
    <xf numFmtId="0" fontId="84" fillId="0" borderId="59" xfId="0" applyFont="1" applyBorder="1" applyAlignment="1">
      <alignment horizontal="left" vertical="top" wrapText="1" indent="1"/>
    </xf>
    <xf numFmtId="0" fontId="89" fillId="0" borderId="54" xfId="0" applyFont="1" applyBorder="1" applyAlignment="1">
      <alignment horizontal="left" vertical="top" wrapText="1" indent="1"/>
    </xf>
    <xf numFmtId="0" fontId="18" fillId="0" borderId="59" xfId="0" applyFont="1" applyBorder="1"/>
    <xf numFmtId="0" fontId="18" fillId="48" borderId="59" xfId="0" applyFont="1" applyFill="1" applyBorder="1"/>
    <xf numFmtId="0" fontId="89" fillId="78" borderId="59" xfId="0" applyFont="1" applyFill="1" applyBorder="1" applyAlignment="1">
      <alignment horizontal="left" vertical="top" wrapText="1" indent="1"/>
    </xf>
    <xf numFmtId="0" fontId="84" fillId="0" borderId="59" xfId="0" applyFont="1" applyBorder="1"/>
    <xf numFmtId="0" fontId="89" fillId="76" borderId="59" xfId="0" applyFont="1" applyFill="1" applyBorder="1" applyAlignment="1">
      <alignment horizontal="left" vertical="top" wrapText="1" indent="1"/>
    </xf>
    <xf numFmtId="0" fontId="89" fillId="0" borderId="59" xfId="0" applyFont="1" applyBorder="1" applyAlignment="1">
      <alignment vertical="top" wrapText="1"/>
    </xf>
    <xf numFmtId="0" fontId="84" fillId="0" borderId="59" xfId="0" applyFont="1" applyBorder="1" applyAlignment="1">
      <alignment horizontal="left" vertical="top"/>
    </xf>
    <xf numFmtId="0" fontId="89" fillId="79" borderId="59" xfId="0" applyFont="1" applyFill="1" applyBorder="1" applyAlignment="1">
      <alignment horizontal="left" vertical="top" wrapText="1" indent="1"/>
    </xf>
    <xf numFmtId="0" fontId="123" fillId="0" borderId="59" xfId="0" applyFont="1" applyBorder="1" applyAlignment="1">
      <alignment horizontal="left" vertical="top" wrapText="1" indent="1"/>
    </xf>
    <xf numFmtId="0" fontId="89" fillId="47" borderId="59" xfId="0" applyFont="1" applyFill="1" applyBorder="1" applyAlignment="1">
      <alignment horizontal="left" vertical="top" wrapText="1"/>
    </xf>
    <xf numFmtId="0" fontId="18" fillId="48" borderId="0" xfId="0" applyFont="1" applyFill="1" applyAlignment="1">
      <alignment vertical="top"/>
    </xf>
    <xf numFmtId="0" fontId="126" fillId="0" borderId="0" xfId="286" applyFont="1" applyAlignment="1" applyProtection="1">
      <alignment horizontal="left" indent="1"/>
    </xf>
    <xf numFmtId="0" fontId="126" fillId="0" borderId="0" xfId="286" applyFont="1" applyAlignment="1" applyProtection="1"/>
    <xf numFmtId="0" fontId="126" fillId="0" borderId="0" xfId="286" quotePrefix="1" applyFont="1" applyAlignment="1" applyProtection="1"/>
  </cellXfs>
  <cellStyles count="290">
    <cellStyle name="_x000d__x000a_JournalTemplate=C:\COMFO\CTALK\JOURSTD.TPL_x000d__x000a_LbStateAddress=3 3 0 251 1 89 2 311_x000d__x000a_LbStateJou" xfId="78" xr:uid="{00000000-0005-0000-0000-000000000000}"/>
    <cellStyle name="_KF08 DL 080909 raw data Part III Ch1" xfId="79" xr:uid="{00000000-0005-0000-0000-000001000000}"/>
    <cellStyle name="_KF08 DL 080909 raw data Part III Ch1_KF2010 Figure 1 1 1 World GERD 100310 (2)" xfId="80" xr:uid="{00000000-0005-0000-0000-000002000000}"/>
    <cellStyle name="20% - Accent1" xfId="18" builtinId="30" customBuiltin="1"/>
    <cellStyle name="20% - Accent1 2" xfId="41" xr:uid="{00000000-0005-0000-0000-000004000000}"/>
    <cellStyle name="20% - Accent1 3" xfId="81" xr:uid="{00000000-0005-0000-0000-000005000000}"/>
    <cellStyle name="20% - Accent2" xfId="22" builtinId="34" customBuiltin="1"/>
    <cellStyle name="20% - Accent2 2" xfId="42" xr:uid="{00000000-0005-0000-0000-000007000000}"/>
    <cellStyle name="20% - Accent2 3" xfId="82" xr:uid="{00000000-0005-0000-0000-000008000000}"/>
    <cellStyle name="20% - Accent3" xfId="26" builtinId="38" customBuiltin="1"/>
    <cellStyle name="20% - Accent3 2" xfId="43" xr:uid="{00000000-0005-0000-0000-00000A000000}"/>
    <cellStyle name="20% - Accent3 3" xfId="83" xr:uid="{00000000-0005-0000-0000-00000B000000}"/>
    <cellStyle name="20% - Accent4" xfId="30" builtinId="42" customBuiltin="1"/>
    <cellStyle name="20% - Accent4 2" xfId="44" xr:uid="{00000000-0005-0000-0000-00000D000000}"/>
    <cellStyle name="20% - Accent4 3" xfId="84" xr:uid="{00000000-0005-0000-0000-00000E000000}"/>
    <cellStyle name="20% - Accent5" xfId="34" builtinId="46" customBuiltin="1"/>
    <cellStyle name="20% - Accent5 2" xfId="85" xr:uid="{00000000-0005-0000-0000-000010000000}"/>
    <cellStyle name="20% - Accent5 3" xfId="86" xr:uid="{00000000-0005-0000-0000-000011000000}"/>
    <cellStyle name="20% - Accent6" xfId="38" builtinId="50" customBuiltin="1"/>
    <cellStyle name="20% - Accent6 2" xfId="87" xr:uid="{00000000-0005-0000-0000-000013000000}"/>
    <cellStyle name="20% - Accent6 3" xfId="88" xr:uid="{00000000-0005-0000-0000-000014000000}"/>
    <cellStyle name="20% - Colore 1" xfId="89" xr:uid="{00000000-0005-0000-0000-000015000000}"/>
    <cellStyle name="20% - Colore 2" xfId="90" xr:uid="{00000000-0005-0000-0000-000016000000}"/>
    <cellStyle name="20% - Colore 3" xfId="91" xr:uid="{00000000-0005-0000-0000-000017000000}"/>
    <cellStyle name="20% - Colore 4" xfId="92" xr:uid="{00000000-0005-0000-0000-000018000000}"/>
    <cellStyle name="20% - Colore 5" xfId="93" xr:uid="{00000000-0005-0000-0000-000019000000}"/>
    <cellStyle name="20% - Colore 6" xfId="94" xr:uid="{00000000-0005-0000-0000-00001A000000}"/>
    <cellStyle name="40% - Accent1" xfId="19" builtinId="31" customBuiltin="1"/>
    <cellStyle name="40% - Accent1 2" xfId="45" xr:uid="{00000000-0005-0000-0000-00001C000000}"/>
    <cellStyle name="40% - Accent1 3" xfId="95" xr:uid="{00000000-0005-0000-0000-00001D000000}"/>
    <cellStyle name="40% - Accent2" xfId="23" builtinId="35" customBuiltin="1"/>
    <cellStyle name="40% - Accent2 2" xfId="96" xr:uid="{00000000-0005-0000-0000-00001F000000}"/>
    <cellStyle name="40% - Accent2 3" xfId="97" xr:uid="{00000000-0005-0000-0000-000020000000}"/>
    <cellStyle name="40% - Accent3" xfId="27" builtinId="39" customBuiltin="1"/>
    <cellStyle name="40% - Accent3 2" xfId="46" xr:uid="{00000000-0005-0000-0000-000022000000}"/>
    <cellStyle name="40% - Accent3 3" xfId="98" xr:uid="{00000000-0005-0000-0000-000023000000}"/>
    <cellStyle name="40% - Accent4" xfId="31" builtinId="43" customBuiltin="1"/>
    <cellStyle name="40% - Accent4 2" xfId="47" xr:uid="{00000000-0005-0000-0000-000025000000}"/>
    <cellStyle name="40% - Accent4 3" xfId="99" xr:uid="{00000000-0005-0000-0000-000026000000}"/>
    <cellStyle name="40% - Accent5" xfId="35" builtinId="47" customBuiltin="1"/>
    <cellStyle name="40% - Accent5 2" xfId="100" xr:uid="{00000000-0005-0000-0000-000028000000}"/>
    <cellStyle name="40% - Accent5 3" xfId="101" xr:uid="{00000000-0005-0000-0000-000029000000}"/>
    <cellStyle name="40% - Accent6" xfId="39" builtinId="51" customBuiltin="1"/>
    <cellStyle name="40% - Accent6 2" xfId="48" xr:uid="{00000000-0005-0000-0000-00002B000000}"/>
    <cellStyle name="40% - Accent6 3" xfId="102" xr:uid="{00000000-0005-0000-0000-00002C000000}"/>
    <cellStyle name="40% - Colore 1" xfId="103" xr:uid="{00000000-0005-0000-0000-00002D000000}"/>
    <cellStyle name="40% - Colore 2" xfId="104" xr:uid="{00000000-0005-0000-0000-00002E000000}"/>
    <cellStyle name="40% - Colore 3" xfId="105" xr:uid="{00000000-0005-0000-0000-00002F000000}"/>
    <cellStyle name="40% - Colore 4" xfId="106" xr:uid="{00000000-0005-0000-0000-000030000000}"/>
    <cellStyle name="40% - Colore 5" xfId="107" xr:uid="{00000000-0005-0000-0000-000031000000}"/>
    <cellStyle name="40% - Colore 6" xfId="108" xr:uid="{00000000-0005-0000-0000-000032000000}"/>
    <cellStyle name="60% - Accent1" xfId="20" builtinId="32" customBuiltin="1"/>
    <cellStyle name="60% - Accent1 2" xfId="49" xr:uid="{00000000-0005-0000-0000-000034000000}"/>
    <cellStyle name="60% - Accent1 3" xfId="109" xr:uid="{00000000-0005-0000-0000-000035000000}"/>
    <cellStyle name="60% - Accent2" xfId="24" builtinId="36" customBuiltin="1"/>
    <cellStyle name="60% - Accent2 2" xfId="110" xr:uid="{00000000-0005-0000-0000-000037000000}"/>
    <cellStyle name="60% - Accent2 3" xfId="111" xr:uid="{00000000-0005-0000-0000-000038000000}"/>
    <cellStyle name="60% - Accent3" xfId="28" builtinId="40" customBuiltin="1"/>
    <cellStyle name="60% - Accent3 2" xfId="50" xr:uid="{00000000-0005-0000-0000-00003A000000}"/>
    <cellStyle name="60% - Accent3 3" xfId="112" xr:uid="{00000000-0005-0000-0000-00003B000000}"/>
    <cellStyle name="60% - Accent4" xfId="32" builtinId="44" customBuiltin="1"/>
    <cellStyle name="60% - Accent4 2" xfId="51" xr:uid="{00000000-0005-0000-0000-00003D000000}"/>
    <cellStyle name="60% - Accent4 3" xfId="113" xr:uid="{00000000-0005-0000-0000-00003E000000}"/>
    <cellStyle name="60% - Accent5" xfId="36" builtinId="48" customBuiltin="1"/>
    <cellStyle name="60% - Accent5 2" xfId="114" xr:uid="{00000000-0005-0000-0000-000040000000}"/>
    <cellStyle name="60% - Accent5 3" xfId="115" xr:uid="{00000000-0005-0000-0000-000041000000}"/>
    <cellStyle name="60% - Accent6" xfId="40" builtinId="52" customBuiltin="1"/>
    <cellStyle name="60% - Accent6 2" xfId="52" xr:uid="{00000000-0005-0000-0000-000043000000}"/>
    <cellStyle name="60% - Accent6 3" xfId="116" xr:uid="{00000000-0005-0000-0000-000044000000}"/>
    <cellStyle name="60% - Colore 1" xfId="117" xr:uid="{00000000-0005-0000-0000-000045000000}"/>
    <cellStyle name="60% - Colore 2" xfId="118" xr:uid="{00000000-0005-0000-0000-000046000000}"/>
    <cellStyle name="60% - Colore 3" xfId="119" xr:uid="{00000000-0005-0000-0000-000047000000}"/>
    <cellStyle name="60% - Colore 4" xfId="120" xr:uid="{00000000-0005-0000-0000-000048000000}"/>
    <cellStyle name="60% - Colore 5" xfId="121" xr:uid="{00000000-0005-0000-0000-000049000000}"/>
    <cellStyle name="60% - Colore 6" xfId="122" xr:uid="{00000000-0005-0000-0000-00004A000000}"/>
    <cellStyle name="Accent1" xfId="17" builtinId="29" customBuiltin="1"/>
    <cellStyle name="Accent1 2" xfId="53" xr:uid="{00000000-0005-0000-0000-00004C000000}"/>
    <cellStyle name="Accent1 3" xfId="123" xr:uid="{00000000-0005-0000-0000-00004D000000}"/>
    <cellStyle name="Accent2" xfId="21" builtinId="33" customBuiltin="1"/>
    <cellStyle name="Accent2 2" xfId="54" xr:uid="{00000000-0005-0000-0000-00004F000000}"/>
    <cellStyle name="Accent2 3" xfId="124" xr:uid="{00000000-0005-0000-0000-000050000000}"/>
    <cellStyle name="Accent3" xfId="25" builtinId="37" customBuiltin="1"/>
    <cellStyle name="Accent3 2" xfId="55" xr:uid="{00000000-0005-0000-0000-000052000000}"/>
    <cellStyle name="Accent3 3" xfId="125" xr:uid="{00000000-0005-0000-0000-000053000000}"/>
    <cellStyle name="Accent4" xfId="29" builtinId="41" customBuiltin="1"/>
    <cellStyle name="Accent4 2" xfId="56" xr:uid="{00000000-0005-0000-0000-000055000000}"/>
    <cellStyle name="Accent4 3" xfId="126" xr:uid="{00000000-0005-0000-0000-000056000000}"/>
    <cellStyle name="Accent5" xfId="33" builtinId="45" customBuiltin="1"/>
    <cellStyle name="Accent5 2" xfId="127" xr:uid="{00000000-0005-0000-0000-000058000000}"/>
    <cellStyle name="Accent5 3" xfId="128" xr:uid="{00000000-0005-0000-0000-000059000000}"/>
    <cellStyle name="Accent6" xfId="37" builtinId="49" customBuiltin="1"/>
    <cellStyle name="Accent6 2" xfId="129" xr:uid="{00000000-0005-0000-0000-00005B000000}"/>
    <cellStyle name="Accent6 3" xfId="130" xr:uid="{00000000-0005-0000-0000-00005C000000}"/>
    <cellStyle name="ANCLAS,REZONES Y SUS PARTES,DE FUNDICION,DE HIERRO O DE ACERO" xfId="131" xr:uid="{00000000-0005-0000-0000-00005D000000}"/>
    <cellStyle name="Bad" xfId="7" builtinId="27" customBuiltin="1"/>
    <cellStyle name="Bad 2" xfId="57" xr:uid="{00000000-0005-0000-0000-00005F000000}"/>
    <cellStyle name="Berekening 2" xfId="132" xr:uid="{00000000-0005-0000-0000-000060000000}"/>
    <cellStyle name="bin" xfId="133" xr:uid="{00000000-0005-0000-0000-000061000000}"/>
    <cellStyle name="blue" xfId="134" xr:uid="{00000000-0005-0000-0000-000062000000}"/>
    <cellStyle name="Calcolo" xfId="135" xr:uid="{00000000-0005-0000-0000-000063000000}"/>
    <cellStyle name="Calculation" xfId="11" builtinId="22" customBuiltin="1"/>
    <cellStyle name="Calculation 2" xfId="58" xr:uid="{00000000-0005-0000-0000-000065000000}"/>
    <cellStyle name="cell" xfId="136" xr:uid="{00000000-0005-0000-0000-000066000000}"/>
    <cellStyle name="Cella collegata" xfId="137" xr:uid="{00000000-0005-0000-0000-000067000000}"/>
    <cellStyle name="Cella da controllare" xfId="138" xr:uid="{00000000-0005-0000-0000-000068000000}"/>
    <cellStyle name="Check Cell" xfId="13" builtinId="23" customBuiltin="1"/>
    <cellStyle name="Check Cell 2" xfId="139" xr:uid="{00000000-0005-0000-0000-00006A000000}"/>
    <cellStyle name="Col&amp;RowHeadings" xfId="140" xr:uid="{00000000-0005-0000-0000-00006B000000}"/>
    <cellStyle name="ColCodes" xfId="141" xr:uid="{00000000-0005-0000-0000-00006C000000}"/>
    <cellStyle name="Colore 1" xfId="142" xr:uid="{00000000-0005-0000-0000-00006D000000}"/>
    <cellStyle name="Colore 2" xfId="143" xr:uid="{00000000-0005-0000-0000-00006E000000}"/>
    <cellStyle name="Colore 3" xfId="144" xr:uid="{00000000-0005-0000-0000-00006F000000}"/>
    <cellStyle name="Colore 4" xfId="145" xr:uid="{00000000-0005-0000-0000-000070000000}"/>
    <cellStyle name="Colore 5" xfId="146" xr:uid="{00000000-0005-0000-0000-000071000000}"/>
    <cellStyle name="Colore 6" xfId="147" xr:uid="{00000000-0005-0000-0000-000072000000}"/>
    <cellStyle name="ColTitles" xfId="148" xr:uid="{00000000-0005-0000-0000-000073000000}"/>
    <cellStyle name="column" xfId="149" xr:uid="{00000000-0005-0000-0000-000074000000}"/>
    <cellStyle name="Comma" xfId="74" builtinId="3"/>
    <cellStyle name="Comma 2" xfId="70" xr:uid="{00000000-0005-0000-0000-000076000000}"/>
    <cellStyle name="Comma 2 2" xfId="150" xr:uid="{00000000-0005-0000-0000-000077000000}"/>
    <cellStyle name="Comma 2 3" xfId="151" xr:uid="{00000000-0005-0000-0000-000078000000}"/>
    <cellStyle name="Comma 2_GII2013_Mika_June07" xfId="77" xr:uid="{00000000-0005-0000-0000-000079000000}"/>
    <cellStyle name="Comma 3" xfId="152" xr:uid="{00000000-0005-0000-0000-00007A000000}"/>
    <cellStyle name="Comma0" xfId="153" xr:uid="{00000000-0005-0000-0000-00007B000000}"/>
    <cellStyle name="Controlecel 2" xfId="154" xr:uid="{00000000-0005-0000-0000-00007C000000}"/>
    <cellStyle name="Currency0" xfId="155" xr:uid="{00000000-0005-0000-0000-00007D000000}"/>
    <cellStyle name="DataEntryCells" xfId="156" xr:uid="{00000000-0005-0000-0000-00007E000000}"/>
    <cellStyle name="Date" xfId="157" xr:uid="{00000000-0005-0000-0000-00007F000000}"/>
    <cellStyle name="Dezimal [0]_Germany" xfId="158" xr:uid="{00000000-0005-0000-0000-000080000000}"/>
    <cellStyle name="Dezimal_Germany" xfId="159" xr:uid="{00000000-0005-0000-0000-000081000000}"/>
    <cellStyle name="ErrRpt_DataEntryCells" xfId="160" xr:uid="{00000000-0005-0000-0000-000082000000}"/>
    <cellStyle name="ErrRpt-DataEntryCells" xfId="161" xr:uid="{00000000-0005-0000-0000-000083000000}"/>
    <cellStyle name="ErrRpt-GreyBackground" xfId="162" xr:uid="{00000000-0005-0000-0000-000084000000}"/>
    <cellStyle name="Euro" xfId="163" xr:uid="{00000000-0005-0000-0000-000085000000}"/>
    <cellStyle name="Explanatory Text" xfId="15" builtinId="53" customBuiltin="1"/>
    <cellStyle name="Explanatory Text 2" xfId="164" xr:uid="{00000000-0005-0000-0000-000087000000}"/>
    <cellStyle name="Fixed" xfId="165" xr:uid="{00000000-0005-0000-0000-000088000000}"/>
    <cellStyle name="formula" xfId="166" xr:uid="{00000000-0005-0000-0000-000089000000}"/>
    <cellStyle name="gap" xfId="167" xr:uid="{00000000-0005-0000-0000-00008A000000}"/>
    <cellStyle name="Gekoppelde cel 2" xfId="168" xr:uid="{00000000-0005-0000-0000-00008B000000}"/>
    <cellStyle name="Goed 2" xfId="169" xr:uid="{00000000-0005-0000-0000-00008C000000}"/>
    <cellStyle name="Good" xfId="6" builtinId="26" customBuiltin="1"/>
    <cellStyle name="Good 2" xfId="170" xr:uid="{00000000-0005-0000-0000-00008E000000}"/>
    <cellStyle name="GreyBackground" xfId="171" xr:uid="{00000000-0005-0000-0000-00008F000000}"/>
    <cellStyle name="Heading 1" xfId="2" builtinId="16" customBuiltin="1"/>
    <cellStyle name="Heading 1 2" xfId="59" xr:uid="{00000000-0005-0000-0000-000091000000}"/>
    <cellStyle name="Heading 2" xfId="3" builtinId="17" customBuiltin="1"/>
    <cellStyle name="Heading 2 2" xfId="60" xr:uid="{00000000-0005-0000-0000-000093000000}"/>
    <cellStyle name="Heading 3" xfId="4" builtinId="18" customBuiltin="1"/>
    <cellStyle name="Heading 3 2" xfId="61" xr:uid="{00000000-0005-0000-0000-000095000000}"/>
    <cellStyle name="Heading 4" xfId="5" builtinId="19" customBuiltin="1"/>
    <cellStyle name="Heading 4 2" xfId="62" xr:uid="{00000000-0005-0000-0000-000097000000}"/>
    <cellStyle name="Hyperlink" xfId="286" builtinId="8"/>
    <cellStyle name="Hyperlink 2" xfId="172" xr:uid="{00000000-0005-0000-0000-000099000000}"/>
    <cellStyle name="Hyperlink 2 2" xfId="289" xr:uid="{CBDC20CE-A3B8-4010-A845-2A7CB7CE3059}"/>
    <cellStyle name="Hyperlink 3" xfId="287" xr:uid="{00000000-0005-0000-0000-00009A000000}"/>
    <cellStyle name="Input" xfId="9" builtinId="20" customBuiltin="1"/>
    <cellStyle name="Input 2" xfId="173" xr:uid="{00000000-0005-0000-0000-00009C000000}"/>
    <cellStyle name="Invoer 2" xfId="174" xr:uid="{00000000-0005-0000-0000-00009D000000}"/>
    <cellStyle name="ISC" xfId="175" xr:uid="{00000000-0005-0000-0000-00009E000000}"/>
    <cellStyle name="isced" xfId="176" xr:uid="{00000000-0005-0000-0000-00009F000000}"/>
    <cellStyle name="ISCED Titles" xfId="177" xr:uid="{00000000-0005-0000-0000-0000A0000000}"/>
    <cellStyle name="Komma 2" xfId="178" xr:uid="{00000000-0005-0000-0000-0000A1000000}"/>
    <cellStyle name="Kop 1 2" xfId="179" xr:uid="{00000000-0005-0000-0000-0000A2000000}"/>
    <cellStyle name="Kop 2 2" xfId="180" xr:uid="{00000000-0005-0000-0000-0000A3000000}"/>
    <cellStyle name="Kop 3 2" xfId="181" xr:uid="{00000000-0005-0000-0000-0000A4000000}"/>
    <cellStyle name="Kop 4 2" xfId="182" xr:uid="{00000000-0005-0000-0000-0000A5000000}"/>
    <cellStyle name="level1a" xfId="183" xr:uid="{00000000-0005-0000-0000-0000A6000000}"/>
    <cellStyle name="level2" xfId="184" xr:uid="{00000000-0005-0000-0000-0000A7000000}"/>
    <cellStyle name="level2a" xfId="185" xr:uid="{00000000-0005-0000-0000-0000A8000000}"/>
    <cellStyle name="level3" xfId="186" xr:uid="{00000000-0005-0000-0000-0000A9000000}"/>
    <cellStyle name="Linked Cell" xfId="12" builtinId="24" customBuiltin="1"/>
    <cellStyle name="Linked Cell 2" xfId="187" xr:uid="{00000000-0005-0000-0000-0000AB000000}"/>
    <cellStyle name="Migliaia (0)_conti99" xfId="188" xr:uid="{00000000-0005-0000-0000-0000AC000000}"/>
    <cellStyle name="Milliers [0]_8GRAD" xfId="189" xr:uid="{00000000-0005-0000-0000-0000AD000000}"/>
    <cellStyle name="Milliers_8GRAD" xfId="190" xr:uid="{00000000-0005-0000-0000-0000AE000000}"/>
    <cellStyle name="Monétaire [0]_8GRAD" xfId="191" xr:uid="{00000000-0005-0000-0000-0000AF000000}"/>
    <cellStyle name="Monétaire_8GRAD" xfId="192" xr:uid="{00000000-0005-0000-0000-0000B0000000}"/>
    <cellStyle name="Neutraal 2" xfId="193" xr:uid="{00000000-0005-0000-0000-0000B1000000}"/>
    <cellStyle name="Neutral" xfId="8" builtinId="28" customBuiltin="1"/>
    <cellStyle name="Neutral 2" xfId="194" xr:uid="{00000000-0005-0000-0000-0000B3000000}"/>
    <cellStyle name="Neutrale" xfId="195" xr:uid="{00000000-0005-0000-0000-0000B4000000}"/>
    <cellStyle name="Normal" xfId="0" builtinId="0"/>
    <cellStyle name="Normal 19" xfId="196" xr:uid="{00000000-0005-0000-0000-0000B6000000}"/>
    <cellStyle name="Normal 2" xfId="63" xr:uid="{00000000-0005-0000-0000-0000B7000000}"/>
    <cellStyle name="Normal 2 2" xfId="64" xr:uid="{00000000-0005-0000-0000-0000B8000000}"/>
    <cellStyle name="Normal 2 2 2" xfId="197" xr:uid="{00000000-0005-0000-0000-0000B9000000}"/>
    <cellStyle name="Normal 2 2 3" xfId="198" xr:uid="{00000000-0005-0000-0000-0000BA000000}"/>
    <cellStyle name="Normal 2 2_GII2013_Mika_June07" xfId="76" xr:uid="{00000000-0005-0000-0000-0000BB000000}"/>
    <cellStyle name="Normal 2 3" xfId="71" xr:uid="{00000000-0005-0000-0000-0000BC000000}"/>
    <cellStyle name="Normal 2 3 2" xfId="199" xr:uid="{00000000-0005-0000-0000-0000BD000000}"/>
    <cellStyle name="Normal 2 3_GII2013_Mika_June07" xfId="200" xr:uid="{00000000-0005-0000-0000-0000BE000000}"/>
    <cellStyle name="Normal 2 4" xfId="201" xr:uid="{00000000-0005-0000-0000-0000BF000000}"/>
    <cellStyle name="Normal 2 5" xfId="202" xr:uid="{00000000-0005-0000-0000-0000C0000000}"/>
    <cellStyle name="Normal 2 6" xfId="203" xr:uid="{00000000-0005-0000-0000-0000C1000000}"/>
    <cellStyle name="Normal 2 7" xfId="204" xr:uid="{00000000-0005-0000-0000-0000C2000000}"/>
    <cellStyle name="Normal 2 8" xfId="205" xr:uid="{00000000-0005-0000-0000-0000C3000000}"/>
    <cellStyle name="Normal 2_962010071P1G001" xfId="206" xr:uid="{00000000-0005-0000-0000-0000C4000000}"/>
    <cellStyle name="Normal 3" xfId="65" xr:uid="{00000000-0005-0000-0000-0000C5000000}"/>
    <cellStyle name="Normal 3 2" xfId="207" xr:uid="{00000000-0005-0000-0000-0000C6000000}"/>
    <cellStyle name="Normal 3 2 2" xfId="208" xr:uid="{00000000-0005-0000-0000-0000C7000000}"/>
    <cellStyle name="Normal 3 2_SSI2012-Finaldata_JRCresults_2003" xfId="209" xr:uid="{00000000-0005-0000-0000-0000C8000000}"/>
    <cellStyle name="Normal 3 3" xfId="210" xr:uid="{00000000-0005-0000-0000-0000C9000000}"/>
    <cellStyle name="Normal 3 3 2" xfId="211" xr:uid="{00000000-0005-0000-0000-0000CA000000}"/>
    <cellStyle name="Normal 3 3_SSI2012-Finaldata_JRCresults_2003" xfId="212" xr:uid="{00000000-0005-0000-0000-0000CB000000}"/>
    <cellStyle name="Normal 3 4" xfId="213" xr:uid="{00000000-0005-0000-0000-0000CC000000}"/>
    <cellStyle name="Normal 3_SSI2012-Finaldata_JRCresults_2003" xfId="214" xr:uid="{00000000-0005-0000-0000-0000CD000000}"/>
    <cellStyle name="Normal 4" xfId="215" xr:uid="{00000000-0005-0000-0000-0000CE000000}"/>
    <cellStyle name="Normal 5" xfId="216" xr:uid="{00000000-0005-0000-0000-0000CF000000}"/>
    <cellStyle name="Normal 6" xfId="217" xr:uid="{00000000-0005-0000-0000-0000D0000000}"/>
    <cellStyle name="Normal 6 2" xfId="218" xr:uid="{00000000-0005-0000-0000-0000D1000000}"/>
    <cellStyle name="Normal 7" xfId="219" xr:uid="{00000000-0005-0000-0000-0000D2000000}"/>
    <cellStyle name="Normal 8" xfId="220" xr:uid="{00000000-0005-0000-0000-0000D3000000}"/>
    <cellStyle name="Normale_Foglio1" xfId="221" xr:uid="{00000000-0005-0000-0000-0000D4000000}"/>
    <cellStyle name="Nota" xfId="222" xr:uid="{00000000-0005-0000-0000-0000D5000000}"/>
    <cellStyle name="Note" xfId="75" builtinId="10" customBuiltin="1"/>
    <cellStyle name="Note 2" xfId="66" xr:uid="{00000000-0005-0000-0000-0000D7000000}"/>
    <cellStyle name="Note 2 2" xfId="72" xr:uid="{00000000-0005-0000-0000-0000D8000000}"/>
    <cellStyle name="Note 2 3" xfId="223" xr:uid="{00000000-0005-0000-0000-0000D9000000}"/>
    <cellStyle name="Notitie 2" xfId="224" xr:uid="{00000000-0005-0000-0000-0000DA000000}"/>
    <cellStyle name="Ongeldig 2" xfId="225" xr:uid="{00000000-0005-0000-0000-0000DB000000}"/>
    <cellStyle name="Output" xfId="10" builtinId="21" customBuiltin="1"/>
    <cellStyle name="Output 2" xfId="67" xr:uid="{00000000-0005-0000-0000-0000DD000000}"/>
    <cellStyle name="Percent" xfId="73" builtinId="5"/>
    <cellStyle name="Percent 2" xfId="226" xr:uid="{00000000-0005-0000-0000-0000DF000000}"/>
    <cellStyle name="Prozent_SubCatperStud" xfId="227" xr:uid="{00000000-0005-0000-0000-0000E0000000}"/>
    <cellStyle name="row" xfId="228" xr:uid="{00000000-0005-0000-0000-0000E1000000}"/>
    <cellStyle name="RowCodes" xfId="229" xr:uid="{00000000-0005-0000-0000-0000E2000000}"/>
    <cellStyle name="Row-Col Headings" xfId="230" xr:uid="{00000000-0005-0000-0000-0000E3000000}"/>
    <cellStyle name="RowTitles" xfId="231" xr:uid="{00000000-0005-0000-0000-0000E4000000}"/>
    <cellStyle name="RowTitles1-Detail" xfId="232" xr:uid="{00000000-0005-0000-0000-0000E5000000}"/>
    <cellStyle name="RowTitles-Col2" xfId="233" xr:uid="{00000000-0005-0000-0000-0000E6000000}"/>
    <cellStyle name="RowTitles-Detail" xfId="234" xr:uid="{00000000-0005-0000-0000-0000E7000000}"/>
    <cellStyle name="ss1" xfId="235" xr:uid="{00000000-0005-0000-0000-0000E8000000}"/>
    <cellStyle name="ss10" xfId="236" xr:uid="{00000000-0005-0000-0000-0000E9000000}"/>
    <cellStyle name="ss11" xfId="237" xr:uid="{00000000-0005-0000-0000-0000EA000000}"/>
    <cellStyle name="ss12" xfId="238" xr:uid="{00000000-0005-0000-0000-0000EB000000}"/>
    <cellStyle name="ss13" xfId="239" xr:uid="{00000000-0005-0000-0000-0000EC000000}"/>
    <cellStyle name="ss14" xfId="240" xr:uid="{00000000-0005-0000-0000-0000ED000000}"/>
    <cellStyle name="ss15" xfId="241" xr:uid="{00000000-0005-0000-0000-0000EE000000}"/>
    <cellStyle name="ss16" xfId="242" xr:uid="{00000000-0005-0000-0000-0000EF000000}"/>
    <cellStyle name="ss17" xfId="243" xr:uid="{00000000-0005-0000-0000-0000F0000000}"/>
    <cellStyle name="ss18" xfId="244" xr:uid="{00000000-0005-0000-0000-0000F1000000}"/>
    <cellStyle name="ss19" xfId="245" xr:uid="{00000000-0005-0000-0000-0000F2000000}"/>
    <cellStyle name="ss2" xfId="246" xr:uid="{00000000-0005-0000-0000-0000F3000000}"/>
    <cellStyle name="ss20" xfId="247" xr:uid="{00000000-0005-0000-0000-0000F4000000}"/>
    <cellStyle name="ss21" xfId="248" xr:uid="{00000000-0005-0000-0000-0000F5000000}"/>
    <cellStyle name="ss22" xfId="249" xr:uid="{00000000-0005-0000-0000-0000F6000000}"/>
    <cellStyle name="ss3" xfId="250" xr:uid="{00000000-0005-0000-0000-0000F7000000}"/>
    <cellStyle name="ss4" xfId="251" xr:uid="{00000000-0005-0000-0000-0000F8000000}"/>
    <cellStyle name="ss5" xfId="252" xr:uid="{00000000-0005-0000-0000-0000F9000000}"/>
    <cellStyle name="ss6" xfId="253" xr:uid="{00000000-0005-0000-0000-0000FA000000}"/>
    <cellStyle name="ss7" xfId="254" xr:uid="{00000000-0005-0000-0000-0000FB000000}"/>
    <cellStyle name="ss8" xfId="255" xr:uid="{00000000-0005-0000-0000-0000FC000000}"/>
    <cellStyle name="ss9" xfId="256" xr:uid="{00000000-0005-0000-0000-0000FD000000}"/>
    <cellStyle name="Standaard 2" xfId="257" xr:uid="{00000000-0005-0000-0000-0000FE000000}"/>
    <cellStyle name="Standaard 3" xfId="258" xr:uid="{00000000-0005-0000-0000-0000FF000000}"/>
    <cellStyle name="Standard_cpi-mp-be-stats" xfId="259" xr:uid="{00000000-0005-0000-0000-000000010000}"/>
    <cellStyle name="Style 1" xfId="260" xr:uid="{00000000-0005-0000-0000-000001010000}"/>
    <cellStyle name="Style 2" xfId="261" xr:uid="{00000000-0005-0000-0000-000002010000}"/>
    <cellStyle name="Table No." xfId="262" xr:uid="{00000000-0005-0000-0000-000003010000}"/>
    <cellStyle name="Table Title" xfId="263" xr:uid="{00000000-0005-0000-0000-000004010000}"/>
    <cellStyle name="Tagline" xfId="264" xr:uid="{00000000-0005-0000-0000-000005010000}"/>
    <cellStyle name="temp" xfId="265" xr:uid="{00000000-0005-0000-0000-000006010000}"/>
    <cellStyle name="test" xfId="288" xr:uid="{00000000-0005-0000-0000-000007010000}"/>
    <cellStyle name="Testo avviso" xfId="266" xr:uid="{00000000-0005-0000-0000-000008010000}"/>
    <cellStyle name="Testo descrittivo" xfId="267" xr:uid="{00000000-0005-0000-0000-000009010000}"/>
    <cellStyle name="Title" xfId="1" builtinId="15" customBuiltin="1"/>
    <cellStyle name="Title 1" xfId="268" xr:uid="{00000000-0005-0000-0000-00000B010000}"/>
    <cellStyle name="Title 2" xfId="68" xr:uid="{00000000-0005-0000-0000-00000C010000}"/>
    <cellStyle name="title1" xfId="269" xr:uid="{00000000-0005-0000-0000-00000D010000}"/>
    <cellStyle name="Titolo" xfId="270" xr:uid="{00000000-0005-0000-0000-00000E010000}"/>
    <cellStyle name="Titolo 1" xfId="271" xr:uid="{00000000-0005-0000-0000-00000F010000}"/>
    <cellStyle name="Titolo 2" xfId="272" xr:uid="{00000000-0005-0000-0000-000010010000}"/>
    <cellStyle name="Titolo 3" xfId="273" xr:uid="{00000000-0005-0000-0000-000011010000}"/>
    <cellStyle name="Titolo 4" xfId="274" xr:uid="{00000000-0005-0000-0000-000012010000}"/>
    <cellStyle name="Titolo_SSI2012-Finaldata_JRCresults_2003" xfId="275" xr:uid="{00000000-0005-0000-0000-000013010000}"/>
    <cellStyle name="Totaal 2" xfId="276" xr:uid="{00000000-0005-0000-0000-000014010000}"/>
    <cellStyle name="Total" xfId="16" builtinId="25" customBuiltin="1"/>
    <cellStyle name="Total 2" xfId="69" xr:uid="{00000000-0005-0000-0000-000016010000}"/>
    <cellStyle name="Totale" xfId="277" xr:uid="{00000000-0005-0000-0000-000017010000}"/>
    <cellStyle name="Uitvoer 2" xfId="278" xr:uid="{00000000-0005-0000-0000-000018010000}"/>
    <cellStyle name="Valore non valido" xfId="279" xr:uid="{00000000-0005-0000-0000-000019010000}"/>
    <cellStyle name="Valore valido" xfId="280" xr:uid="{00000000-0005-0000-0000-00001A010000}"/>
    <cellStyle name="Verklarende tekst 2" xfId="281" xr:uid="{00000000-0005-0000-0000-00001B010000}"/>
    <cellStyle name="Waarschuwingstekst 2" xfId="282" xr:uid="{00000000-0005-0000-0000-00001C010000}"/>
    <cellStyle name="Währung [0]_Germany" xfId="283" xr:uid="{00000000-0005-0000-0000-00001D010000}"/>
    <cellStyle name="Währung_Germany" xfId="284" xr:uid="{00000000-0005-0000-0000-00001E010000}"/>
    <cellStyle name="Warning Text" xfId="14" builtinId="11" customBuiltin="1"/>
    <cellStyle name="Warning Text 2" xfId="285" xr:uid="{00000000-0005-0000-0000-000020010000}"/>
  </cellStyles>
  <dxfs count="50">
    <dxf>
      <font>
        <b/>
        <i val="0"/>
      </font>
      <fill>
        <patternFill>
          <bgColor theme="8" tint="0.79998168889431442"/>
        </patternFill>
      </fill>
    </dxf>
    <dxf>
      <font>
        <b/>
        <i val="0"/>
      </font>
      <fill>
        <patternFill>
          <bgColor theme="8" tint="0.59996337778862885"/>
        </patternFill>
      </fill>
    </dxf>
    <dxf>
      <font>
        <b/>
        <i val="0"/>
      </font>
      <fill>
        <patternFill>
          <bgColor theme="8" tint="0.39994506668294322"/>
        </patternFill>
      </fill>
    </dxf>
    <dxf>
      <font>
        <b/>
        <i val="0"/>
        <color theme="0"/>
      </font>
      <fill>
        <patternFill>
          <bgColor theme="8" tint="-0.24994659260841701"/>
        </patternFill>
      </fill>
    </dxf>
    <dxf>
      <font>
        <b/>
        <i val="0"/>
        <color theme="0"/>
      </font>
      <fill>
        <patternFill>
          <bgColor theme="8" tint="-0.499984740745262"/>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39994506668294322"/>
        </patternFill>
      </fill>
    </dxf>
    <dxf>
      <font>
        <b/>
        <i val="0"/>
        <color theme="0"/>
      </font>
      <fill>
        <patternFill>
          <bgColor theme="4" tint="-0.24994659260841701"/>
        </patternFill>
      </fill>
    </dxf>
    <dxf>
      <font>
        <b/>
        <i val="0"/>
        <color theme="0"/>
      </font>
      <fill>
        <patternFill>
          <bgColor theme="4" tint="-0.499984740745262"/>
        </patternFill>
      </fill>
    </dxf>
    <dxf>
      <font>
        <b/>
        <i val="0"/>
      </font>
      <fill>
        <patternFill>
          <bgColor theme="6" tint="0.79998168889431442"/>
        </patternFill>
      </fill>
    </dxf>
    <dxf>
      <font>
        <b/>
        <i val="0"/>
      </font>
      <fill>
        <patternFill>
          <bgColor theme="6" tint="0.59996337778862885"/>
        </patternFill>
      </fill>
    </dxf>
    <dxf>
      <font>
        <b/>
        <i val="0"/>
      </font>
      <fill>
        <patternFill>
          <bgColor theme="6" tint="0.39994506668294322"/>
        </patternFill>
      </fill>
    </dxf>
    <dxf>
      <font>
        <b/>
        <i val="0"/>
        <color theme="0"/>
      </font>
      <fill>
        <patternFill>
          <bgColor theme="6" tint="-0.24994659260841701"/>
        </patternFill>
      </fill>
    </dxf>
    <dxf>
      <font>
        <b/>
        <i val="0"/>
        <color theme="0"/>
      </font>
      <fill>
        <patternFill>
          <bgColor theme="6" tint="-0.499984740745262"/>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39994506668294322"/>
        </patternFill>
      </fill>
    </dxf>
    <dxf>
      <font>
        <b/>
        <i val="0"/>
        <color theme="0"/>
      </font>
      <fill>
        <patternFill>
          <bgColor theme="4" tint="-0.24994659260841701"/>
        </patternFill>
      </fill>
    </dxf>
    <dxf>
      <font>
        <b/>
        <i val="0"/>
        <color theme="0"/>
      </font>
      <fill>
        <patternFill>
          <bgColor theme="4" tint="-0.499984740745262"/>
        </patternFill>
      </fill>
    </dxf>
    <dxf>
      <font>
        <b/>
        <i val="0"/>
      </font>
      <fill>
        <patternFill>
          <bgColor theme="6" tint="0.79998168889431442"/>
        </patternFill>
      </fill>
    </dxf>
    <dxf>
      <font>
        <b/>
        <i val="0"/>
      </font>
      <fill>
        <patternFill>
          <bgColor theme="6" tint="0.59996337778862885"/>
        </patternFill>
      </fill>
    </dxf>
    <dxf>
      <font>
        <b/>
        <i val="0"/>
      </font>
      <fill>
        <patternFill>
          <bgColor theme="6" tint="0.39994506668294322"/>
        </patternFill>
      </fill>
    </dxf>
    <dxf>
      <font>
        <b/>
        <i val="0"/>
        <color theme="0"/>
      </font>
      <fill>
        <patternFill>
          <bgColor theme="6" tint="-0.24994659260841701"/>
        </patternFill>
      </fill>
    </dxf>
    <dxf>
      <font>
        <b/>
        <i val="0"/>
        <color theme="0"/>
      </font>
      <fill>
        <patternFill>
          <bgColor theme="6" tint="-0.499984740745262"/>
        </patternFill>
      </fill>
    </dxf>
    <dxf>
      <font>
        <b/>
        <i val="0"/>
      </font>
      <fill>
        <patternFill>
          <bgColor theme="8" tint="0.79998168889431442"/>
        </patternFill>
      </fill>
    </dxf>
    <dxf>
      <font>
        <b/>
        <i val="0"/>
      </font>
      <fill>
        <patternFill>
          <bgColor theme="8" tint="0.59996337778862885"/>
        </patternFill>
      </fill>
    </dxf>
    <dxf>
      <font>
        <b/>
        <i val="0"/>
      </font>
      <fill>
        <patternFill>
          <bgColor theme="8" tint="0.39994506668294322"/>
        </patternFill>
      </fill>
    </dxf>
    <dxf>
      <font>
        <b/>
        <i val="0"/>
        <color theme="0"/>
      </font>
      <fill>
        <patternFill>
          <bgColor theme="8" tint="-0.24994659260841701"/>
        </patternFill>
      </fill>
    </dxf>
    <dxf>
      <font>
        <b/>
        <i val="0"/>
        <color theme="0"/>
      </font>
      <fill>
        <patternFill>
          <bgColor theme="8" tint="-0.499984740745262"/>
        </patternFill>
      </fill>
    </dxf>
    <dxf>
      <font>
        <b/>
        <i val="0"/>
      </font>
      <fill>
        <patternFill>
          <bgColor theme="3" tint="0.79998168889431442"/>
        </patternFill>
      </fill>
    </dxf>
    <dxf>
      <font>
        <b/>
        <i val="0"/>
      </font>
      <fill>
        <patternFill>
          <bgColor theme="3" tint="0.59996337778862885"/>
        </patternFill>
      </fill>
    </dxf>
    <dxf>
      <font>
        <b/>
        <i val="0"/>
      </font>
      <fill>
        <patternFill>
          <bgColor theme="3" tint="0.39994506668294322"/>
        </patternFill>
      </fill>
    </dxf>
    <dxf>
      <font>
        <b/>
        <i val="0"/>
        <color theme="0"/>
      </font>
      <fill>
        <patternFill>
          <bgColor theme="3" tint="-0.24994659260841701"/>
        </patternFill>
      </fill>
    </dxf>
    <dxf>
      <font>
        <b/>
        <i val="0"/>
        <color theme="0"/>
      </font>
      <fill>
        <patternFill>
          <bgColor theme="3" tint="-0.499984740745262"/>
        </patternFill>
      </fill>
    </dxf>
    <dxf>
      <font>
        <b/>
        <i val="0"/>
      </font>
      <fill>
        <patternFill>
          <bgColor theme="7" tint="0.79998168889431442"/>
        </patternFill>
      </fill>
    </dxf>
    <dxf>
      <font>
        <b/>
        <i val="0"/>
      </font>
      <fill>
        <patternFill>
          <bgColor theme="7" tint="0.59996337778862885"/>
        </patternFill>
      </fill>
    </dxf>
    <dxf>
      <font>
        <b/>
        <i val="0"/>
      </font>
      <fill>
        <patternFill>
          <bgColor theme="7" tint="0.39994506668294322"/>
        </patternFill>
      </fill>
    </dxf>
    <dxf>
      <font>
        <b/>
        <i val="0"/>
        <color theme="0"/>
      </font>
      <fill>
        <patternFill>
          <bgColor theme="7" tint="-0.24994659260841701"/>
        </patternFill>
      </fill>
    </dxf>
    <dxf>
      <font>
        <b/>
        <i val="0"/>
        <color theme="0"/>
      </font>
      <fill>
        <patternFill>
          <bgColor theme="7" tint="-0.499984740745262"/>
        </patternFill>
      </fill>
    </dxf>
    <dxf>
      <font>
        <b/>
        <i val="0"/>
      </font>
      <fill>
        <patternFill>
          <bgColor theme="9" tint="0.79998168889431442"/>
        </patternFill>
      </fill>
    </dxf>
    <dxf>
      <font>
        <b/>
        <i val="0"/>
      </font>
      <fill>
        <patternFill>
          <bgColor theme="9" tint="0.59996337778862885"/>
        </patternFill>
      </fill>
    </dxf>
    <dxf>
      <font>
        <b/>
        <i val="0"/>
      </font>
      <fill>
        <patternFill>
          <bgColor theme="9" tint="0.39994506668294322"/>
        </patternFill>
      </fill>
    </dxf>
    <dxf>
      <font>
        <b/>
        <i val="0"/>
        <color theme="0"/>
      </font>
      <fill>
        <patternFill>
          <bgColor theme="9" tint="-0.24994659260841701"/>
        </patternFill>
      </fill>
    </dxf>
    <dxf>
      <font>
        <b/>
        <i val="0"/>
        <color theme="0"/>
      </font>
      <fill>
        <patternFill>
          <bgColor theme="9" tint="-0.499984740745262"/>
        </patternFill>
      </fill>
    </dxf>
    <dxf>
      <font>
        <b/>
        <i val="0"/>
      </font>
      <fill>
        <patternFill>
          <bgColor theme="5" tint="0.79998168889431442"/>
        </patternFill>
      </fill>
    </dxf>
    <dxf>
      <font>
        <b/>
        <i val="0"/>
      </font>
      <fill>
        <patternFill>
          <bgColor theme="5" tint="0.59996337778862885"/>
        </patternFill>
      </fill>
    </dxf>
    <dxf>
      <font>
        <b/>
        <i val="0"/>
      </font>
      <fill>
        <patternFill>
          <bgColor theme="5" tint="0.39994506668294322"/>
        </patternFill>
      </fill>
    </dxf>
    <dxf>
      <font>
        <b/>
        <i val="0"/>
        <color theme="0"/>
      </font>
      <fill>
        <patternFill>
          <bgColor theme="5" tint="-0.24994659260841701"/>
        </patternFill>
      </fill>
    </dxf>
    <dxf>
      <font>
        <b/>
        <i val="0"/>
        <color theme="0"/>
      </font>
      <fill>
        <patternFill>
          <bgColor theme="5" tint="-0.499984740745262"/>
        </patternFill>
      </fill>
    </dxf>
  </dxfs>
  <tableStyles count="0" defaultTableStyle="TableStyleMedium2" defaultPivotStyle="PivotStyleLight16"/>
  <colors>
    <mruColors>
      <color rgb="FFFFEFD9"/>
      <color rgb="FFFFFF99"/>
      <color rgb="FFF1F4F9"/>
      <color rgb="FFFAA4EA"/>
      <color rgb="FF6BAED6"/>
      <color rgb="FF323232"/>
      <color rgb="FFCE3327"/>
      <color rgb="FF7E935B"/>
      <color rgb="FF386192"/>
      <color rgb="FFF797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282972</xdr:rowOff>
    </xdr:from>
    <xdr:to>
      <xdr:col>0</xdr:col>
      <xdr:colOff>1432440</xdr:colOff>
      <xdr:row>3</xdr:row>
      <xdr:rowOff>79887</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0" y="282972"/>
          <a:ext cx="1432440" cy="635115"/>
        </a:xfrm>
        <a:prstGeom prst="rect">
          <a:avLst/>
        </a:prstGeom>
      </xdr:spPr>
    </xdr:pic>
    <xdr:clientData/>
  </xdr:twoCellAnchor>
  <xdr:twoCellAnchor>
    <xdr:from>
      <xdr:col>0</xdr:col>
      <xdr:colOff>885828</xdr:colOff>
      <xdr:row>7</xdr:row>
      <xdr:rowOff>47636</xdr:rowOff>
    </xdr:from>
    <xdr:to>
      <xdr:col>0</xdr:col>
      <xdr:colOff>4629149</xdr:colOff>
      <xdr:row>8</xdr:row>
      <xdr:rowOff>3742480</xdr:rowOff>
    </xdr:to>
    <xdr:pic>
      <xdr:nvPicPr>
        <xdr:cNvPr id="4" name="Picture 3">
          <a:extLst>
            <a:ext uri="{FF2B5EF4-FFF2-40B4-BE49-F238E27FC236}">
              <a16:creationId xmlns:a16="http://schemas.microsoft.com/office/drawing/2014/main" id="{D9444D58-6A1E-4875-9F42-ADFDA49CF89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5828" y="3848111"/>
          <a:ext cx="3743321" cy="3885344"/>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xdr:row>
      <xdr:rowOff>28575</xdr:rowOff>
    </xdr:from>
    <xdr:to>
      <xdr:col>1</xdr:col>
      <xdr:colOff>184050</xdr:colOff>
      <xdr:row>1</xdr:row>
      <xdr:rowOff>552876</xdr:rowOff>
    </xdr:to>
    <xdr:pic>
      <xdr:nvPicPr>
        <xdr:cNvPr id="4" name="Picture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a:stretch>
          <a:fillRect/>
        </a:stretch>
      </xdr:blipFill>
      <xdr:spPr>
        <a:xfrm>
          <a:off x="0" y="219075"/>
          <a:ext cx="1193700" cy="52430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1343025</xdr:colOff>
      <xdr:row>1</xdr:row>
      <xdr:rowOff>614964</xdr:rowOff>
    </xdr:to>
    <xdr:pic>
      <xdr:nvPicPr>
        <xdr:cNvPr id="3" name="Picture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a:stretch>
          <a:fillRect/>
        </a:stretch>
      </xdr:blipFill>
      <xdr:spPr>
        <a:xfrm>
          <a:off x="1428750" y="190500"/>
          <a:ext cx="1343025" cy="61496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1193700</xdr:colOff>
      <xdr:row>1</xdr:row>
      <xdr:rowOff>524301</xdr:rowOff>
    </xdr:to>
    <xdr:pic>
      <xdr:nvPicPr>
        <xdr:cNvPr id="5" name="Picture 4">
          <a:extLst>
            <a:ext uri="{FF2B5EF4-FFF2-40B4-BE49-F238E27FC236}">
              <a16:creationId xmlns:a16="http://schemas.microsoft.com/office/drawing/2014/main" id="{00000000-0008-0000-0F00-000005000000}"/>
            </a:ext>
          </a:extLst>
        </xdr:cNvPr>
        <xdr:cNvPicPr>
          <a:picLocks noChangeAspect="1"/>
        </xdr:cNvPicPr>
      </xdr:nvPicPr>
      <xdr:blipFill>
        <a:blip xmlns:r="http://schemas.openxmlformats.org/officeDocument/2006/relationships" r:embed="rId1"/>
        <a:stretch>
          <a:fillRect/>
        </a:stretch>
      </xdr:blipFill>
      <xdr:spPr>
        <a:xfrm>
          <a:off x="1181100" y="190500"/>
          <a:ext cx="1193700" cy="52430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1193700</xdr:colOff>
      <xdr:row>1</xdr:row>
      <xdr:rowOff>524301</xdr:rowOff>
    </xdr:to>
    <xdr:pic>
      <xdr:nvPicPr>
        <xdr:cNvPr id="3" name="Picture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a:stretch>
          <a:fillRect/>
        </a:stretch>
      </xdr:blipFill>
      <xdr:spPr>
        <a:xfrm>
          <a:off x="0" y="0"/>
          <a:ext cx="1193700" cy="524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22679</xdr:colOff>
      <xdr:row>1</xdr:row>
      <xdr:rowOff>136072</xdr:rowOff>
    </xdr:from>
    <xdr:to>
      <xdr:col>0</xdr:col>
      <xdr:colOff>1216379</xdr:colOff>
      <xdr:row>1</xdr:row>
      <xdr:rowOff>660373</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stretch>
          <a:fillRect/>
        </a:stretch>
      </xdr:blipFill>
      <xdr:spPr>
        <a:xfrm>
          <a:off x="22679" y="1780268"/>
          <a:ext cx="1193700" cy="5243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28575</xdr:rowOff>
    </xdr:from>
    <xdr:to>
      <xdr:col>0</xdr:col>
      <xdr:colOff>1193700</xdr:colOff>
      <xdr:row>1</xdr:row>
      <xdr:rowOff>552876</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xfrm>
          <a:off x="0" y="219075"/>
          <a:ext cx="1193700" cy="5243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28575</xdr:rowOff>
    </xdr:from>
    <xdr:to>
      <xdr:col>0</xdr:col>
      <xdr:colOff>1193700</xdr:colOff>
      <xdr:row>1</xdr:row>
      <xdr:rowOff>552876</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0" y="219075"/>
          <a:ext cx="1193700" cy="52430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0</xdr:col>
      <xdr:colOff>1193700</xdr:colOff>
      <xdr:row>1</xdr:row>
      <xdr:rowOff>543351</xdr:rowOff>
    </xdr:to>
    <xdr:pic>
      <xdr:nvPicPr>
        <xdr:cNvPr id="6" name="Picture 5">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1"/>
        <a:stretch>
          <a:fillRect/>
        </a:stretch>
      </xdr:blipFill>
      <xdr:spPr>
        <a:xfrm>
          <a:off x="0" y="209550"/>
          <a:ext cx="1193700" cy="52430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38100</xdr:rowOff>
    </xdr:from>
    <xdr:to>
      <xdr:col>0</xdr:col>
      <xdr:colOff>1193700</xdr:colOff>
      <xdr:row>1</xdr:row>
      <xdr:rowOff>562401</xdr:rowOff>
    </xdr:to>
    <xdr:pic>
      <xdr:nvPicPr>
        <xdr:cNvPr id="4" name="Pictur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a:stretch>
          <a:fillRect/>
        </a:stretch>
      </xdr:blipFill>
      <xdr:spPr>
        <a:xfrm>
          <a:off x="0" y="228600"/>
          <a:ext cx="1193700" cy="5243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57150</xdr:rowOff>
    </xdr:from>
    <xdr:to>
      <xdr:col>0</xdr:col>
      <xdr:colOff>1193700</xdr:colOff>
      <xdr:row>1</xdr:row>
      <xdr:rowOff>581451</xdr:rowOff>
    </xdr:to>
    <xdr:pic>
      <xdr:nvPicPr>
        <xdr:cNvPr id="5" name="Picture 4">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1"/>
        <a:stretch>
          <a:fillRect/>
        </a:stretch>
      </xdr:blipFill>
      <xdr:spPr>
        <a:xfrm>
          <a:off x="0" y="247650"/>
          <a:ext cx="1193700" cy="52430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1193700</xdr:colOff>
      <xdr:row>1</xdr:row>
      <xdr:rowOff>524301</xdr:rowOff>
    </xdr:to>
    <xdr:pic>
      <xdr:nvPicPr>
        <xdr:cNvPr id="6" name="Picture 5">
          <a:extLst>
            <a:ext uri="{FF2B5EF4-FFF2-40B4-BE49-F238E27FC236}">
              <a16:creationId xmlns:a16="http://schemas.microsoft.com/office/drawing/2014/main" id="{00000000-0008-0000-0B00-000006000000}"/>
            </a:ext>
          </a:extLst>
        </xdr:cNvPr>
        <xdr:cNvPicPr>
          <a:picLocks noChangeAspect="1"/>
        </xdr:cNvPicPr>
      </xdr:nvPicPr>
      <xdr:blipFill>
        <a:blip xmlns:r="http://schemas.openxmlformats.org/officeDocument/2006/relationships" r:embed="rId1"/>
        <a:stretch>
          <a:fillRect/>
        </a:stretch>
      </xdr:blipFill>
      <xdr:spPr>
        <a:xfrm>
          <a:off x="0" y="190500"/>
          <a:ext cx="1193700" cy="52430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1193700</xdr:colOff>
      <xdr:row>1</xdr:row>
      <xdr:rowOff>524301</xdr:rowOff>
    </xdr:to>
    <xdr:pic>
      <xdr:nvPicPr>
        <xdr:cNvPr id="4" name="Picture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1"/>
        <a:stretch>
          <a:fillRect/>
        </a:stretch>
      </xdr:blipFill>
      <xdr:spPr>
        <a:xfrm>
          <a:off x="1428750" y="190500"/>
          <a:ext cx="1193700" cy="5243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AC_INFORM_Metadatasheet_Spa_re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Indicadores LAC-INFORM"/>
    </sheetNames>
    <sheetDataSet>
      <sheetData sheetId="0"/>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2012.06.11 - GFM Indicator List" connectionId="1" xr16:uid="{C17591A4-FCE7-4448-9333-ABBC1E22EEB9}"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InfoRM OK">
      <a:dk1>
        <a:sysClr val="windowText" lastClr="000000"/>
      </a:dk1>
      <a:lt1>
        <a:sysClr val="window" lastClr="FFFFFF"/>
      </a:lt1>
      <a:dk2>
        <a:srgbClr val="C21A01"/>
      </a:dk2>
      <a:lt2>
        <a:srgbClr val="CCDDEA"/>
      </a:lt2>
      <a:accent1>
        <a:srgbClr val="FFAF44"/>
      </a:accent1>
      <a:accent2>
        <a:srgbClr val="F4833F"/>
      </a:accent2>
      <a:accent3>
        <a:srgbClr val="AFBD5E"/>
      </a:accent3>
      <a:accent4>
        <a:srgbClr val="6B8349"/>
      </a:accent4>
      <a:accent5>
        <a:srgbClr val="567EBB"/>
      </a:accent5>
      <a:accent6>
        <a:srgbClr val="2B4C7E"/>
      </a:accent6>
      <a:hlink>
        <a:srgbClr val="D83E2C"/>
      </a:hlink>
      <a:folHlink>
        <a:srgbClr val="ED7D2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nform-index.org/Subnational/LAC"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3" Type="http://schemas.openxmlformats.org/officeDocument/2006/relationships/hyperlink" Target="http://www.emdat.be/" TargetMode="External"/><Relationship Id="rId18" Type="http://schemas.openxmlformats.org/officeDocument/2006/relationships/hyperlink" Target="http://info.worldbank.org/governance/wgi/index.asp" TargetMode="External"/><Relationship Id="rId26" Type="http://schemas.openxmlformats.org/officeDocument/2006/relationships/hyperlink" Target="https://www.nature.com/articles/s41564-019-0476-8" TargetMode="External"/><Relationship Id="rId39" Type="http://schemas.openxmlformats.org/officeDocument/2006/relationships/hyperlink" Target="http://www.iadb.org/es/temas/desastres-naturales/indicadores-de-riesgo-de-desastres,2696.html" TargetMode="External"/><Relationship Id="rId21" Type="http://schemas.openxmlformats.org/officeDocument/2006/relationships/hyperlink" Target="http://www.fao.org/nr/lada/gladis/glad_ind/" TargetMode="External"/><Relationship Id="rId34" Type="http://schemas.openxmlformats.org/officeDocument/2006/relationships/hyperlink" Target="http://data.worldbank.org/indicator/SL.EMP.VULN.ZS" TargetMode="External"/><Relationship Id="rId42" Type="http://schemas.openxmlformats.org/officeDocument/2006/relationships/hyperlink" Target="https://www.unicef.org/wash/schools/files/Advancing_WASH_in_Schools_Monitoring(1).pdf" TargetMode="External"/><Relationship Id="rId47" Type="http://schemas.openxmlformats.org/officeDocument/2006/relationships/hyperlink" Target="http://data.uis.unesco.org/" TargetMode="External"/><Relationship Id="rId50" Type="http://schemas.openxmlformats.org/officeDocument/2006/relationships/hyperlink" Target="https://washdata.org/data/household" TargetMode="External"/><Relationship Id="rId55" Type="http://schemas.openxmlformats.org/officeDocument/2006/relationships/queryTable" Target="../queryTables/queryTable1.xml"/><Relationship Id="rId7" Type="http://schemas.openxmlformats.org/officeDocument/2006/relationships/hyperlink" Target="http://data.worldbank.org/indicator/IT.CEL.SETS.P2" TargetMode="External"/><Relationship Id="rId12" Type="http://schemas.openxmlformats.org/officeDocument/2006/relationships/hyperlink" Target="http://data.worldbank.org/indicator/SI.POV.GINI" TargetMode="External"/><Relationship Id="rId17" Type="http://schemas.openxmlformats.org/officeDocument/2006/relationships/hyperlink" Target="https://www.openstreetmap.org/" TargetMode="External"/><Relationship Id="rId25" Type="http://schemas.openxmlformats.org/officeDocument/2006/relationships/hyperlink" Target="http://apps.who.int/gho/data/view.main.IHRSPARCTRYALLv" TargetMode="External"/><Relationship Id="rId33" Type="http://schemas.openxmlformats.org/officeDocument/2006/relationships/hyperlink" Target="http://data.worldbank.org/indicator/SP.POP.DPND" TargetMode="External"/><Relationship Id="rId38" Type="http://schemas.openxmlformats.org/officeDocument/2006/relationships/hyperlink" Target="https://data.worldbank.org/indicator/SH.ANM.CHLD.ZS" TargetMode="External"/><Relationship Id="rId46" Type="http://schemas.openxmlformats.org/officeDocument/2006/relationships/hyperlink" Target="http://databank.worldbank.org/data/reports.aspx?source=2&amp;series=NY.ADJ.AEDU.GN.ZS" TargetMode="External"/><Relationship Id="rId2" Type="http://schemas.openxmlformats.org/officeDocument/2006/relationships/hyperlink" Target="http://preventionweb.net/applications/hfa/qbnhfa/" TargetMode="External"/><Relationship Id="rId16" Type="http://schemas.openxmlformats.org/officeDocument/2006/relationships/hyperlink" Target="http://risk.preventionweb.net/capraviewer/download.jsp" TargetMode="External"/><Relationship Id="rId20" Type="http://schemas.openxmlformats.org/officeDocument/2006/relationships/hyperlink" Target="http://www.fao.org/nr/water/aquastat/data/query/results.html" TargetMode="External"/><Relationship Id="rId29" Type="http://schemas.openxmlformats.org/officeDocument/2006/relationships/hyperlink" Target="https://data.unodc.org/" TargetMode="External"/><Relationship Id="rId41" Type="http://schemas.openxmlformats.org/officeDocument/2006/relationships/hyperlink" Target="https://washdata.org/monitoring/schools" TargetMode="External"/><Relationship Id="rId54" Type="http://schemas.openxmlformats.org/officeDocument/2006/relationships/printerSettings" Target="../printerSettings/printerSettings15.bin"/><Relationship Id="rId1" Type="http://schemas.openxmlformats.org/officeDocument/2006/relationships/hyperlink" Target="http://apps.who.int/ghodata" TargetMode="External"/><Relationship Id="rId6" Type="http://schemas.openxmlformats.org/officeDocument/2006/relationships/hyperlink" Target="http://data.worldbank.org/indicator/IT.NET.U+N88+P88" TargetMode="External"/><Relationship Id="rId11" Type="http://schemas.openxmlformats.org/officeDocument/2006/relationships/hyperlink" Target="http://preview.grid.unep.ch/" TargetMode="External"/><Relationship Id="rId24" Type="http://schemas.openxmlformats.org/officeDocument/2006/relationships/hyperlink" Target="http://www.fao.org/nr/lada/gladis/glad_ind/" TargetMode="External"/><Relationship Id="rId32" Type="http://schemas.openxmlformats.org/officeDocument/2006/relationships/hyperlink" Target="http://hdr.undp.org/en/indicators/38606" TargetMode="External"/><Relationship Id="rId37" Type="http://schemas.openxmlformats.org/officeDocument/2006/relationships/hyperlink" Target="http://data.unicef.org/topic/nutrition/low-birthweight/" TargetMode="External"/><Relationship Id="rId40" Type="http://schemas.openxmlformats.org/officeDocument/2006/relationships/hyperlink" Target="http://unstats.un.org/sdgs/indicators/database/?indicator=1.3.1" TargetMode="External"/><Relationship Id="rId45" Type="http://schemas.openxmlformats.org/officeDocument/2006/relationships/hyperlink" Target="http://data.uis.unesco.org/" TargetMode="External"/><Relationship Id="rId53" Type="http://schemas.openxmlformats.org/officeDocument/2006/relationships/hyperlink" Target="https://www.globalquakemodel.org/gem" TargetMode="External"/><Relationship Id="rId5" Type="http://schemas.openxmlformats.org/officeDocument/2006/relationships/hyperlink" Target="http://www.fao.org/economic/ess/ess-fs/ess-fadata/en/" TargetMode="External"/><Relationship Id="rId15" Type="http://schemas.openxmlformats.org/officeDocument/2006/relationships/hyperlink" Target="http://www.emdat.be/" TargetMode="External"/><Relationship Id="rId23" Type="http://schemas.openxmlformats.org/officeDocument/2006/relationships/hyperlink" Target="http://www.fao.org/nr/lada/gladis/glad_ind/" TargetMode="External"/><Relationship Id="rId28" Type="http://schemas.openxmlformats.org/officeDocument/2006/relationships/hyperlink" Target="http://www.fao.org/forestry/fra" TargetMode="External"/><Relationship Id="rId36" Type="http://schemas.openxmlformats.org/officeDocument/2006/relationships/hyperlink" Target="http://data.unicef.org/nutrition/malnutrition.html" TargetMode="External"/><Relationship Id="rId49" Type="http://schemas.openxmlformats.org/officeDocument/2006/relationships/hyperlink" Target="https://unstats.un.org/sdgs/indicators/database/" TargetMode="External"/><Relationship Id="rId10" Type="http://schemas.openxmlformats.org/officeDocument/2006/relationships/hyperlink" Target="http://preview.grid.unep.ch/" TargetMode="External"/><Relationship Id="rId19" Type="http://schemas.openxmlformats.org/officeDocument/2006/relationships/hyperlink" Target="http://data.worldbank.org/indicator/NY.GDP.PCAP.CD" TargetMode="External"/><Relationship Id="rId31" Type="http://schemas.openxmlformats.org/officeDocument/2006/relationships/hyperlink" Target="http://popstats.unhcr.org/en/asylum_seekers" TargetMode="External"/><Relationship Id="rId44" Type="http://schemas.openxmlformats.org/officeDocument/2006/relationships/hyperlink" Target="http://data.uis.unesco.org/" TargetMode="External"/><Relationship Id="rId52" Type="http://schemas.openxmlformats.org/officeDocument/2006/relationships/hyperlink" Target="http://cpi.transparency.org/" TargetMode="External"/><Relationship Id="rId4" Type="http://schemas.openxmlformats.org/officeDocument/2006/relationships/hyperlink" Target="http://www.fao.org/economic/ess/ess-fs/ess-fadata/en/" TargetMode="External"/><Relationship Id="rId9" Type="http://schemas.openxmlformats.org/officeDocument/2006/relationships/hyperlink" Target="http://www.internal-displacement.org/" TargetMode="External"/><Relationship Id="rId14" Type="http://schemas.openxmlformats.org/officeDocument/2006/relationships/hyperlink" Target="http://www.emdat.be/" TargetMode="External"/><Relationship Id="rId22" Type="http://schemas.openxmlformats.org/officeDocument/2006/relationships/hyperlink" Target="http://www.fao.org/nr/lada/gladis/glad_ind/" TargetMode="External"/><Relationship Id="rId27" Type="http://schemas.openxmlformats.org/officeDocument/2006/relationships/hyperlink" Target="https://figshare.com/articles/Environmental_suitability_for_Zika_virus_transmission/2574298" TargetMode="External"/><Relationship Id="rId30" Type="http://schemas.openxmlformats.org/officeDocument/2006/relationships/hyperlink" Target="https://data.unodc.org/" TargetMode="External"/><Relationship Id="rId35" Type="http://schemas.openxmlformats.org/officeDocument/2006/relationships/hyperlink" Target="http://www.paho.org/hq/index.php?option=com_topics&amp;view=article&amp;id=1&amp;Itemid=40734" TargetMode="External"/><Relationship Id="rId43" Type="http://schemas.openxmlformats.org/officeDocument/2006/relationships/hyperlink" Target="http://data.uis.unesco.org/" TargetMode="External"/><Relationship Id="rId48" Type="http://schemas.openxmlformats.org/officeDocument/2006/relationships/hyperlink" Target="http://data.worldbank.org/indicator/SI.POV.NAHC,%20VU_SEV_PD_PHC_PovertyIndicators_CAR_2016" TargetMode="External"/><Relationship Id="rId8" Type="http://schemas.openxmlformats.org/officeDocument/2006/relationships/hyperlink" Target="http://data.worldbank.org/indicator/EG.ELC.ACCS.ZS" TargetMode="External"/><Relationship Id="rId51" Type="http://schemas.openxmlformats.org/officeDocument/2006/relationships/hyperlink" Target="http://info.worldbank.org/governance/wgi/" TargetMode="External"/><Relationship Id="rId3" Type="http://schemas.openxmlformats.org/officeDocument/2006/relationships/hyperlink" Target="http://www.emdat.be/"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0"/>
  <sheetViews>
    <sheetView tabSelected="1" zoomScaleNormal="100" workbookViewId="0">
      <selection activeCell="A2" sqref="A2"/>
    </sheetView>
  </sheetViews>
  <sheetFormatPr defaultColWidth="9.140625" defaultRowHeight="15" x14ac:dyDescent="0.25"/>
  <cols>
    <col min="1" max="1" width="101.5703125" style="3" customWidth="1"/>
    <col min="2" max="16384" width="9.140625" style="3"/>
  </cols>
  <sheetData>
    <row r="1" spans="1:1" ht="36" x14ac:dyDescent="0.25">
      <c r="A1" s="185" t="s">
        <v>1062</v>
      </c>
    </row>
    <row r="2" spans="1:1" x14ac:dyDescent="0.25">
      <c r="A2" s="17" t="s">
        <v>1263</v>
      </c>
    </row>
    <row r="3" spans="1:1" x14ac:dyDescent="0.25">
      <c r="A3" s="6"/>
    </row>
    <row r="4" spans="1:1" ht="24.75" customHeight="1" x14ac:dyDescent="0.25">
      <c r="A4" s="15"/>
    </row>
    <row r="5" spans="1:1" x14ac:dyDescent="0.25">
      <c r="A5" s="275" t="s">
        <v>168</v>
      </c>
    </row>
    <row r="6" spans="1:1" x14ac:dyDescent="0.25">
      <c r="A6" s="89" t="s">
        <v>169</v>
      </c>
    </row>
    <row r="7" spans="1:1" ht="178.5" customHeight="1" x14ac:dyDescent="0.25">
      <c r="A7" s="186" t="s">
        <v>170</v>
      </c>
    </row>
    <row r="8" spans="1:1" x14ac:dyDescent="0.25">
      <c r="A8" s="88"/>
    </row>
    <row r="9" spans="1:1" ht="304.5" customHeight="1" x14ac:dyDescent="0.25">
      <c r="A9" s="88"/>
    </row>
    <row r="10" spans="1:1" x14ac:dyDescent="0.25">
      <c r="A10" s="5"/>
    </row>
    <row r="11" spans="1:1" ht="51.75" x14ac:dyDescent="0.25">
      <c r="A11" s="187" t="s">
        <v>171</v>
      </c>
    </row>
    <row r="12" spans="1:1" x14ac:dyDescent="0.25">
      <c r="A12" s="90" t="s">
        <v>172</v>
      </c>
    </row>
    <row r="13" spans="1:1" x14ac:dyDescent="0.25">
      <c r="A13" s="100" t="s">
        <v>167</v>
      </c>
    </row>
    <row r="14" spans="1:1" x14ac:dyDescent="0.25">
      <c r="A14" s="100"/>
    </row>
    <row r="15" spans="1:1" x14ac:dyDescent="0.25">
      <c r="A15" s="100"/>
    </row>
    <row r="16" spans="1:1" x14ac:dyDescent="0.25">
      <c r="A16" s="3" t="s">
        <v>542</v>
      </c>
    </row>
    <row r="17" spans="1:1" x14ac:dyDescent="0.25">
      <c r="A17" s="221" t="s">
        <v>545</v>
      </c>
    </row>
    <row r="18" spans="1:1" x14ac:dyDescent="0.25">
      <c r="A18" s="222" t="s">
        <v>535</v>
      </c>
    </row>
    <row r="19" spans="1:1" ht="135" customHeight="1" x14ac:dyDescent="0.25">
      <c r="A19" s="240" t="s">
        <v>544</v>
      </c>
    </row>
    <row r="20" spans="1:1" ht="72" customHeight="1" x14ac:dyDescent="0.25">
      <c r="A20" s="222" t="s">
        <v>536</v>
      </c>
    </row>
    <row r="21" spans="1:1" ht="25.5" x14ac:dyDescent="0.25">
      <c r="A21" s="222" t="s">
        <v>537</v>
      </c>
    </row>
    <row r="22" spans="1:1" ht="20.25" customHeight="1" x14ac:dyDescent="0.25">
      <c r="A22" s="222" t="s">
        <v>538</v>
      </c>
    </row>
    <row r="23" spans="1:1" ht="111" customHeight="1" x14ac:dyDescent="0.25">
      <c r="A23" s="222" t="s">
        <v>539</v>
      </c>
    </row>
    <row r="24" spans="1:1" ht="133.5" customHeight="1" x14ac:dyDescent="0.25">
      <c r="A24" s="222" t="s">
        <v>540</v>
      </c>
    </row>
    <row r="25" spans="1:1" ht="44.25" customHeight="1" x14ac:dyDescent="0.25">
      <c r="A25" s="238" t="s">
        <v>541</v>
      </c>
    </row>
    <row r="27" spans="1:1" x14ac:dyDescent="0.25">
      <c r="A27" s="237"/>
    </row>
    <row r="28" spans="1:1" ht="20.25" customHeight="1" x14ac:dyDescent="0.25">
      <c r="A28" s="221" t="s">
        <v>428</v>
      </c>
    </row>
    <row r="29" spans="1:1" ht="111" customHeight="1" x14ac:dyDescent="0.25">
      <c r="A29" s="240" t="s">
        <v>1061</v>
      </c>
    </row>
    <row r="30" spans="1:1" ht="47.25" customHeight="1" x14ac:dyDescent="0.25">
      <c r="A30" s="222" t="s">
        <v>429</v>
      </c>
    </row>
    <row r="31" spans="1:1" ht="135.75" customHeight="1" x14ac:dyDescent="0.25">
      <c r="A31" s="222" t="s">
        <v>426</v>
      </c>
    </row>
    <row r="32" spans="1:1" ht="162.75" customHeight="1" x14ac:dyDescent="0.25">
      <c r="A32" s="222" t="s">
        <v>427</v>
      </c>
    </row>
    <row r="33" spans="1:1" x14ac:dyDescent="0.25">
      <c r="A33" s="238"/>
    </row>
    <row r="34" spans="1:1" x14ac:dyDescent="0.25">
      <c r="A34" s="3" t="s">
        <v>419</v>
      </c>
    </row>
    <row r="35" spans="1:1" x14ac:dyDescent="0.25">
      <c r="A35" s="221" t="s">
        <v>425</v>
      </c>
    </row>
    <row r="36" spans="1:1" s="213" customFormat="1" ht="125.25" customHeight="1" x14ac:dyDescent="0.25">
      <c r="A36" s="215" t="s">
        <v>412</v>
      </c>
    </row>
    <row r="37" spans="1:1" s="213" customFormat="1" ht="111" customHeight="1" x14ac:dyDescent="0.25">
      <c r="A37" s="215" t="s">
        <v>410</v>
      </c>
    </row>
    <row r="38" spans="1:1" s="213" customFormat="1" ht="60" customHeight="1" x14ac:dyDescent="0.25">
      <c r="A38" s="215" t="s">
        <v>411</v>
      </c>
    </row>
    <row r="39" spans="1:1" s="213" customFormat="1" ht="114.75" x14ac:dyDescent="0.25">
      <c r="A39" s="215" t="s">
        <v>413</v>
      </c>
    </row>
    <row r="40" spans="1:1" s="213" customFormat="1" x14ac:dyDescent="0.25">
      <c r="A40" s="214"/>
    </row>
  </sheetData>
  <hyperlinks>
    <hyperlink ref="A5" location="Contenidos!A1" display="(Tabla de Contenidos)" xr:uid="{00000000-0004-0000-0100-000000000000}"/>
    <hyperlink ref="A13" r:id="rId1" xr:uid="{00000000-0004-0000-0100-000001000000}"/>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U36"/>
  <sheetViews>
    <sheetView showGridLines="0" workbookViewId="0">
      <pane xSplit="3" ySplit="3" topLeftCell="CC4" activePane="bottomRight" state="frozen"/>
      <selection activeCell="C9" sqref="C9"/>
      <selection pane="topRight" activeCell="C9" sqref="C9"/>
      <selection pane="bottomLeft" activeCell="C9" sqref="C9"/>
      <selection pane="bottomRight" activeCell="X1" sqref="X1:X1048576"/>
    </sheetView>
  </sheetViews>
  <sheetFormatPr defaultColWidth="9.140625" defaultRowHeight="15" x14ac:dyDescent="0.25"/>
  <cols>
    <col min="1" max="1" width="21.42578125" style="3" customWidth="1"/>
    <col min="2" max="2" width="49.42578125" style="3" bestFit="1" customWidth="1"/>
    <col min="3" max="3" width="5.5703125" style="3" bestFit="1" customWidth="1"/>
    <col min="4" max="83" width="11.42578125" style="3" customWidth="1"/>
    <col min="84" max="16384" width="9.140625" style="3"/>
  </cols>
  <sheetData>
    <row r="1" spans="1:99" x14ac:dyDescent="0.25">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c r="BT1" s="121"/>
      <c r="BU1" s="121"/>
      <c r="BV1" s="121"/>
      <c r="BW1" s="121"/>
      <c r="BX1" s="121"/>
      <c r="BY1" s="121"/>
      <c r="BZ1" s="121"/>
      <c r="CA1" s="121"/>
      <c r="CB1" s="121"/>
      <c r="CC1" s="121"/>
      <c r="CD1" s="121"/>
      <c r="CE1" s="121"/>
      <c r="CF1" s="121"/>
      <c r="CG1" s="121"/>
      <c r="CH1" s="121"/>
      <c r="CI1" s="121"/>
      <c r="CJ1" s="121"/>
      <c r="CK1" s="121"/>
      <c r="CL1" s="121"/>
      <c r="CM1" s="121"/>
      <c r="CN1" s="121"/>
      <c r="CO1" s="121"/>
      <c r="CP1" s="121"/>
      <c r="CQ1" s="121"/>
      <c r="CR1" s="121"/>
      <c r="CS1" s="121"/>
      <c r="CT1" s="121"/>
      <c r="CU1" s="121"/>
    </row>
    <row r="2" spans="1:99" s="14" customFormat="1" ht="121.5" customHeight="1" x14ac:dyDescent="0.2">
      <c r="A2" s="14" t="s">
        <v>124</v>
      </c>
      <c r="B2" s="98" t="s">
        <v>66</v>
      </c>
      <c r="C2" s="99" t="s">
        <v>64</v>
      </c>
      <c r="D2" s="97" t="e">
        <f>'Indicador Fecha'!#REF!</f>
        <v>#REF!</v>
      </c>
      <c r="E2" s="97" t="e">
        <f>'Indicador Fecha'!#REF!</f>
        <v>#REF!</v>
      </c>
      <c r="F2" s="97" t="e">
        <f>'Indicador Fecha'!#REF!</f>
        <v>#REF!</v>
      </c>
      <c r="G2" s="97" t="e">
        <f>'Indicador Fecha'!#REF!</f>
        <v>#REF!</v>
      </c>
      <c r="H2" s="97" t="e">
        <f>'Indicador Fecha'!#REF!</f>
        <v>#REF!</v>
      </c>
      <c r="I2" s="97" t="e">
        <f>'Indicador Fecha'!#REF!</f>
        <v>#REF!</v>
      </c>
      <c r="J2" s="97" t="e">
        <f>'Indicador Fecha'!#REF!</f>
        <v>#REF!</v>
      </c>
      <c r="K2" s="97" t="e">
        <f>'Indicador Fecha'!#REF!</f>
        <v>#REF!</v>
      </c>
      <c r="L2" s="97" t="e">
        <f>'Indicador Fecha'!#REF!</f>
        <v>#REF!</v>
      </c>
      <c r="M2" s="97" t="e">
        <f>'Indicador Fecha'!#REF!</f>
        <v>#REF!</v>
      </c>
      <c r="N2" s="97" t="e">
        <f>'Indicador Fecha'!#REF!</f>
        <v>#REF!</v>
      </c>
      <c r="O2" s="97" t="e">
        <f>'Indicador Fecha'!#REF!</f>
        <v>#REF!</v>
      </c>
      <c r="P2" s="97" t="e">
        <f>'Indicador Fecha'!#REF!</f>
        <v>#REF!</v>
      </c>
      <c r="Q2" s="97" t="e">
        <f>'Indicador Fecha'!#REF!</f>
        <v>#REF!</v>
      </c>
      <c r="R2" s="97" t="e">
        <f>'Indicador Fecha'!#REF!</f>
        <v>#REF!</v>
      </c>
      <c r="S2" s="97" t="e">
        <f>'Indicador Fecha'!#REF!</f>
        <v>#REF!</v>
      </c>
      <c r="T2" s="97" t="e">
        <f>'Indicador Fecha'!#REF!</f>
        <v>#REF!</v>
      </c>
      <c r="U2" s="97" t="e">
        <f>'Indicador Fecha'!#REF!</f>
        <v>#REF!</v>
      </c>
      <c r="V2" s="97" t="e">
        <f>'Indicador Fecha'!#REF!</f>
        <v>#REF!</v>
      </c>
      <c r="W2" s="97" t="e">
        <f>'Indicador Fecha'!#REF!</f>
        <v>#REF!</v>
      </c>
      <c r="X2" s="97" t="e">
        <f>'Indicador Fecha'!#REF!</f>
        <v>#REF!</v>
      </c>
      <c r="Y2" s="97" t="e">
        <f>'Indicador Fecha'!#REF!</f>
        <v>#REF!</v>
      </c>
      <c r="Z2" s="97" t="e">
        <f>'Indicador Fecha'!#REF!</f>
        <v>#REF!</v>
      </c>
      <c r="AA2" s="97" t="e">
        <f>'Indicador Fecha'!#REF!</f>
        <v>#REF!</v>
      </c>
      <c r="AB2" s="97" t="e">
        <f>'Indicador Fecha'!#REF!</f>
        <v>#REF!</v>
      </c>
      <c r="AC2" s="97" t="e">
        <f>'Indicador Fecha'!#REF!</f>
        <v>#REF!</v>
      </c>
      <c r="AD2" s="97" t="e">
        <f>'Indicador Fecha'!#REF!</f>
        <v>#REF!</v>
      </c>
      <c r="AE2" s="97" t="e">
        <f>'Indicador Fecha'!#REF!</f>
        <v>#REF!</v>
      </c>
      <c r="AF2" s="97" t="e">
        <f>'Indicador Fecha'!#REF!</f>
        <v>#REF!</v>
      </c>
      <c r="AG2" s="97" t="e">
        <f>'Indicador Fecha'!#REF!</f>
        <v>#REF!</v>
      </c>
      <c r="AH2" s="97" t="e">
        <f>'Indicador Fecha'!#REF!</f>
        <v>#REF!</v>
      </c>
      <c r="AI2" s="97" t="e">
        <f>'Indicador Fecha'!#REF!</f>
        <v>#REF!</v>
      </c>
      <c r="AJ2" s="97" t="e">
        <f>'Indicador Fecha'!#REF!</f>
        <v>#REF!</v>
      </c>
      <c r="AK2" s="97" t="e">
        <f>'Indicador Fecha'!#REF!</f>
        <v>#REF!</v>
      </c>
      <c r="AL2" s="97" t="e">
        <f>'Indicador Fecha'!#REF!</f>
        <v>#REF!</v>
      </c>
      <c r="AM2" s="97" t="e">
        <f>'Indicador Fecha'!#REF!</f>
        <v>#REF!</v>
      </c>
      <c r="AN2" s="97" t="e">
        <f>'Indicador Fecha'!#REF!</f>
        <v>#REF!</v>
      </c>
      <c r="AO2" s="97" t="e">
        <f>'Indicador Fecha'!#REF!</f>
        <v>#REF!</v>
      </c>
      <c r="AP2" s="97" t="e">
        <f>'Indicador Fecha'!#REF!</f>
        <v>#REF!</v>
      </c>
      <c r="AQ2" s="97" t="e">
        <f>'Indicador Fecha'!#REF!</f>
        <v>#REF!</v>
      </c>
      <c r="AR2" s="97" t="e">
        <f>'Indicador Fecha'!#REF!</f>
        <v>#REF!</v>
      </c>
      <c r="AS2" s="97" t="e">
        <f>'Indicador Fecha'!#REF!</f>
        <v>#REF!</v>
      </c>
      <c r="AT2" s="97" t="e">
        <f>'Indicador Fecha'!#REF!</f>
        <v>#REF!</v>
      </c>
      <c r="AU2" s="97" t="e">
        <f>'Indicador Fecha'!#REF!</f>
        <v>#REF!</v>
      </c>
      <c r="AV2" s="97" t="e">
        <f>'Indicador Fecha'!#REF!</f>
        <v>#REF!</v>
      </c>
      <c r="AW2" s="97" t="e">
        <f>'Indicador Fecha'!#REF!</f>
        <v>#REF!</v>
      </c>
      <c r="AX2" s="97" t="e">
        <f>'Indicador Fecha'!#REF!</f>
        <v>#REF!</v>
      </c>
      <c r="AY2" s="97" t="e">
        <f>'Indicador Fecha'!#REF!</f>
        <v>#REF!</v>
      </c>
      <c r="AZ2" s="97" t="e">
        <f>'Indicador Fecha'!#REF!</f>
        <v>#REF!</v>
      </c>
      <c r="BA2" s="97" t="e">
        <f>'Indicador Fecha'!#REF!</f>
        <v>#REF!</v>
      </c>
      <c r="BB2" s="97" t="e">
        <f>'Indicador Fecha'!#REF!</f>
        <v>#REF!</v>
      </c>
      <c r="BC2" s="97" t="e">
        <f>'Indicador Fecha'!#REF!</f>
        <v>#REF!</v>
      </c>
      <c r="BD2" s="97" t="e">
        <f>'Indicador Fecha'!#REF!</f>
        <v>#REF!</v>
      </c>
      <c r="BE2" s="97" t="e">
        <f>'Indicador Fecha'!#REF!</f>
        <v>#REF!</v>
      </c>
      <c r="BF2" s="97" t="e">
        <f>'Indicador Fecha'!#REF!</f>
        <v>#REF!</v>
      </c>
      <c r="BG2" s="97" t="e">
        <f>'Indicador Fecha'!#REF!</f>
        <v>#REF!</v>
      </c>
      <c r="BH2" s="97" t="e">
        <f>'Indicador Fecha'!#REF!</f>
        <v>#REF!</v>
      </c>
      <c r="BI2" s="97" t="e">
        <f>'Indicador Fecha'!#REF!</f>
        <v>#REF!</v>
      </c>
      <c r="BJ2" s="97" t="e">
        <f>'Indicador Fecha'!#REF!</f>
        <v>#REF!</v>
      </c>
      <c r="BK2" s="97" t="e">
        <f>'Indicador Fecha'!#REF!</f>
        <v>#REF!</v>
      </c>
      <c r="BL2" s="97" t="e">
        <f>'Indicador Fecha'!#REF!</f>
        <v>#REF!</v>
      </c>
      <c r="BM2" s="97" t="e">
        <f>'Indicador Fecha'!#REF!</f>
        <v>#REF!</v>
      </c>
      <c r="BN2" s="97" t="e">
        <f>'Indicador Fecha'!#REF!</f>
        <v>#REF!</v>
      </c>
      <c r="BO2" s="97" t="e">
        <f>'Indicador Fecha'!#REF!</f>
        <v>#REF!</v>
      </c>
      <c r="BP2" s="97" t="e">
        <f>'Indicador Fecha'!#REF!</f>
        <v>#REF!</v>
      </c>
      <c r="BQ2" s="97" t="e">
        <f>'Indicador Fecha'!#REF!</f>
        <v>#REF!</v>
      </c>
      <c r="BR2" s="97" t="e">
        <f>'Indicador Fecha'!#REF!</f>
        <v>#REF!</v>
      </c>
      <c r="BS2" s="97" t="e">
        <f>'Indicador Fecha'!#REF!</f>
        <v>#REF!</v>
      </c>
      <c r="BT2" s="97" t="e">
        <f>'Indicador Fecha'!#REF!</f>
        <v>#REF!</v>
      </c>
      <c r="BU2" s="97" t="e">
        <f>'Indicador Fecha'!#REF!</f>
        <v>#REF!</v>
      </c>
      <c r="BV2" s="97" t="e">
        <f>'Indicador Fecha'!#REF!</f>
        <v>#REF!</v>
      </c>
      <c r="BW2" s="97" t="e">
        <f>'Indicador Fecha'!#REF!</f>
        <v>#REF!</v>
      </c>
      <c r="BX2" s="97" t="e">
        <f>'Indicador Fecha'!#REF!</f>
        <v>#REF!</v>
      </c>
      <c r="BY2" s="97" t="e">
        <f>'Indicador Fecha'!#REF!</f>
        <v>#REF!</v>
      </c>
      <c r="BZ2" s="97" t="e">
        <f>'Indicador Fecha'!#REF!</f>
        <v>#REF!</v>
      </c>
      <c r="CA2" s="97" t="e">
        <f>'Indicador Fecha'!#REF!</f>
        <v>#REF!</v>
      </c>
      <c r="CB2" s="97" t="e">
        <f>'Indicador Fecha'!#REF!</f>
        <v>#REF!</v>
      </c>
      <c r="CC2" s="97" t="e">
        <f>'Indicador Fecha'!#REF!</f>
        <v>#REF!</v>
      </c>
      <c r="CD2" s="97" t="e">
        <f>'Indicador Fecha'!#REF!</f>
        <v>#REF!</v>
      </c>
      <c r="CE2" s="97" t="e">
        <f>'Indicador Fecha'!#REF!</f>
        <v>#REF!</v>
      </c>
      <c r="CF2" s="97" t="e">
        <f>'Indicador Fecha'!#REF!</f>
        <v>#REF!</v>
      </c>
      <c r="CG2" s="97" t="e">
        <f>'Indicador Fecha'!#REF!</f>
        <v>#REF!</v>
      </c>
      <c r="CH2" s="97" t="e">
        <f>'Indicador Fecha'!#REF!</f>
        <v>#REF!</v>
      </c>
      <c r="CI2" s="97" t="e">
        <f>'Indicador Fecha'!#REF!</f>
        <v>#REF!</v>
      </c>
      <c r="CJ2" s="97" t="e">
        <f>'Indicador Fecha'!#REF!</f>
        <v>#REF!</v>
      </c>
      <c r="CK2" s="97" t="e">
        <f>'Indicador Fecha'!#REF!</f>
        <v>#REF!</v>
      </c>
      <c r="CL2" s="97" t="e">
        <f>'Indicador Fecha'!#REF!</f>
        <v>#REF!</v>
      </c>
      <c r="CM2" s="97" t="e">
        <f>'Indicador Fecha'!#REF!</f>
        <v>#REF!</v>
      </c>
      <c r="CN2" s="97" t="e">
        <f>'Indicador Fecha'!#REF!</f>
        <v>#REF!</v>
      </c>
      <c r="CO2" s="97" t="e">
        <f>'Indicador Fecha'!#REF!</f>
        <v>#REF!</v>
      </c>
      <c r="CP2" s="97" t="e">
        <f>'Indicador Fecha'!#REF!</f>
        <v>#REF!</v>
      </c>
      <c r="CQ2" s="97" t="e">
        <f>'Indicador Fecha'!#REF!</f>
        <v>#REF!</v>
      </c>
      <c r="CR2" s="97" t="e">
        <f>'Indicador Fecha'!#REF!</f>
        <v>#REF!</v>
      </c>
      <c r="CS2" s="97" t="e">
        <f>'Indicador Fecha'!#REF!</f>
        <v>#REF!</v>
      </c>
      <c r="CT2" s="97" t="e">
        <f>'Indicador Fecha'!#REF!</f>
        <v>#REF!</v>
      </c>
      <c r="CU2" s="97" t="e">
        <f>'Indicador Fecha'!#REF!</f>
        <v>#REF!</v>
      </c>
    </row>
    <row r="3" spans="1:99" ht="25.5" x14ac:dyDescent="0.25">
      <c r="B3" s="95" t="s">
        <v>142</v>
      </c>
      <c r="C3" s="83"/>
      <c r="D3" s="84">
        <f>'Indicador Fecha'!D3</f>
        <v>2015</v>
      </c>
      <c r="E3" s="84">
        <f>'Indicador Fecha'!E3</f>
        <v>2015</v>
      </c>
      <c r="F3" s="84">
        <f>'Indicador Fecha'!F3</f>
        <v>2015</v>
      </c>
      <c r="G3" s="84">
        <f>'Indicador Fecha'!G3</f>
        <v>2015</v>
      </c>
      <c r="H3" s="84">
        <f>'Indicador Fecha'!H3</f>
        <v>2015</v>
      </c>
      <c r="I3" s="84">
        <f>'Indicador Fecha'!I3</f>
        <v>2015</v>
      </c>
      <c r="J3" s="84">
        <f>'Indicador Fecha'!J3</f>
        <v>2015</v>
      </c>
      <c r="K3" s="84" t="str">
        <f>'Indicador Fecha'!K3</f>
        <v>1984-2018</v>
      </c>
      <c r="L3" s="84" t="str">
        <f>'Indicador Fecha'!L3</f>
        <v>1984-2018</v>
      </c>
      <c r="M3" s="84" t="str">
        <f>'Indicador Fecha'!M3</f>
        <v>1990-2015</v>
      </c>
      <c r="N3" s="84">
        <f>'Indicador Fecha'!N3</f>
        <v>2011</v>
      </c>
      <c r="O3" s="84">
        <f>'Indicador Fecha'!O3</f>
        <v>2011</v>
      </c>
      <c r="P3" s="84" t="str">
        <f>'Indicador Fecha'!P3</f>
        <v>2008-17</v>
      </c>
      <c r="Q3" s="84">
        <f>'Indicador Fecha'!Q3</f>
        <v>2010</v>
      </c>
      <c r="R3" s="84">
        <f>'Indicador Fecha'!R3</f>
        <v>2010</v>
      </c>
      <c r="S3" s="84">
        <f>'Indicador Fecha'!S3</f>
        <v>2010</v>
      </c>
      <c r="T3" s="84">
        <f>'Indicador Fecha'!T3</f>
        <v>2010</v>
      </c>
      <c r="U3" s="84">
        <f>'Indicador Fecha'!U3</f>
        <v>2015</v>
      </c>
      <c r="V3" s="84">
        <f>'Indicador Fecha'!V3</f>
        <v>2015</v>
      </c>
      <c r="W3" s="84">
        <f>'Indicador Fecha'!W3</f>
        <v>2015</v>
      </c>
      <c r="X3" s="84">
        <f>'Indicador Fecha'!X3</f>
        <v>2018</v>
      </c>
      <c r="Y3" s="84">
        <f>'Indicador Fecha'!Y3</f>
        <v>2018</v>
      </c>
      <c r="Z3" s="84" t="str">
        <f>'Indicador Fecha'!Z3</f>
        <v>2013-2017</v>
      </c>
      <c r="AA3" s="84" t="str">
        <f>'Indicador Fecha'!AA3</f>
        <v>2013-2017</v>
      </c>
      <c r="AB3" s="84" t="str">
        <f>'Indicador Fecha'!AB3</f>
        <v>2014-2017</v>
      </c>
      <c r="AC3" s="84">
        <f>'Indicador Fecha'!AC3</f>
        <v>2018</v>
      </c>
      <c r="AD3" s="84">
        <f>'Indicador Fecha'!AD3</f>
        <v>2019</v>
      </c>
      <c r="AE3" s="84">
        <f>'Indicador Fecha'!AE3</f>
        <v>2019</v>
      </c>
      <c r="AF3" s="84">
        <f>'Indicador Fecha'!AF3</f>
        <v>2019</v>
      </c>
      <c r="AG3" s="84">
        <f>'Indicador Fecha'!AG3</f>
        <v>2018</v>
      </c>
      <c r="AH3" s="84">
        <f>'Indicador Fecha'!AH3</f>
        <v>2018</v>
      </c>
      <c r="AI3" s="84" t="str">
        <f>'Indicador Fecha'!AI3</f>
        <v>2015-17</v>
      </c>
      <c r="AJ3" s="84" t="str">
        <f>'Indicador Fecha'!AJ3</f>
        <v>2015-17</v>
      </c>
      <c r="AK3" s="84">
        <f>'Indicador Fecha'!AK3</f>
        <v>2018</v>
      </c>
      <c r="AL3" s="84">
        <f>'Indicador Fecha'!AL3</f>
        <v>2017</v>
      </c>
      <c r="AM3" s="84" t="str">
        <f>'Indicador Fecha'!AM3</f>
        <v>2008-17</v>
      </c>
      <c r="AN3" s="84" t="str">
        <f>'Indicador Fecha'!AN3</f>
        <v>2008-17</v>
      </c>
      <c r="AO3" s="84" t="str">
        <f>'Indicador Fecha'!AO3</f>
        <v>2008-18</v>
      </c>
      <c r="AP3" s="84">
        <f>'Indicador Fecha'!AP3</f>
        <v>2018</v>
      </c>
      <c r="AQ3" s="84" t="str">
        <f>'Indicador Fecha'!AQ3</f>
        <v>2014-18</v>
      </c>
      <c r="AR3" s="84">
        <f>'Indicador Fecha'!AR3</f>
        <v>2018</v>
      </c>
      <c r="AS3" s="84">
        <f>'Indicador Fecha'!AS3</f>
        <v>2017</v>
      </c>
      <c r="AT3" s="84" t="str">
        <f>'Indicador Fecha'!AT3</f>
        <v>2006-17</v>
      </c>
      <c r="AU3" s="84">
        <f>'Indicador Fecha'!AU3</f>
        <v>2016</v>
      </c>
      <c r="AV3" s="84">
        <f>'Indicador Fecha'!AV3</f>
        <v>2015</v>
      </c>
      <c r="AW3" s="84" t="str">
        <f>'Indicador Fecha'!AW3</f>
        <v>2011-18</v>
      </c>
      <c r="AX3" s="84">
        <f>'Indicador Fecha'!AX3</f>
        <v>2017</v>
      </c>
      <c r="AY3" s="84">
        <f>'Indicador Fecha'!AY3</f>
        <v>2017</v>
      </c>
      <c r="AZ3" s="84">
        <f>'Indicador Fecha'!AZ3</f>
        <v>2017</v>
      </c>
      <c r="BA3" s="84">
        <f>'Indicador Fecha'!BA3</f>
        <v>2017</v>
      </c>
      <c r="BB3" s="84">
        <f>'Indicador Fecha'!BB3</f>
        <v>2017</v>
      </c>
      <c r="BC3" s="84">
        <f>'Indicador Fecha'!BC3</f>
        <v>2017</v>
      </c>
      <c r="BD3" s="84">
        <f>'Indicador Fecha'!BD3</f>
        <v>2018</v>
      </c>
      <c r="BE3" s="84">
        <f>'Indicador Fecha'!BE3</f>
        <v>2017</v>
      </c>
      <c r="BF3" s="84" t="str">
        <f>'Indicador Fecha'!BF3</f>
        <v>2011-2016</v>
      </c>
      <c r="BG3" s="84">
        <f>'Indicador Fecha'!BG3</f>
        <v>2015</v>
      </c>
      <c r="BH3" s="84">
        <f>'Indicador Fecha'!BH3</f>
        <v>2015</v>
      </c>
      <c r="BI3" s="84">
        <f>'Indicador Fecha'!BI3</f>
        <v>2015</v>
      </c>
      <c r="BJ3" s="84">
        <f>'Indicador Fecha'!BJ3</f>
        <v>2017</v>
      </c>
      <c r="BK3" s="84" t="str">
        <f>'Indicador Fecha'!BK3</f>
        <v>2005-17</v>
      </c>
      <c r="BL3" s="84" t="str">
        <f>'Indicador Fecha'!BL3</f>
        <v>2014-2016</v>
      </c>
      <c r="BM3" s="84">
        <f>'Indicador Fecha'!BM3</f>
        <v>2017</v>
      </c>
      <c r="BN3" s="84">
        <f>'Indicador Fecha'!BN3</f>
        <v>2018</v>
      </c>
      <c r="BO3" s="84">
        <f>'Indicador Fecha'!BO3</f>
        <v>2019</v>
      </c>
      <c r="BP3" s="84">
        <f>'Indicador Fecha'!BP3</f>
        <v>2019</v>
      </c>
      <c r="BQ3" s="84">
        <f>'Indicador Fecha'!BQ3</f>
        <v>2019</v>
      </c>
      <c r="BR3" s="84">
        <f>'Indicador Fecha'!BR3</f>
        <v>2018</v>
      </c>
      <c r="BS3" s="84" t="str">
        <f>'Indicador Fecha'!BS3</f>
        <v>2012-18</v>
      </c>
      <c r="BT3" s="84">
        <f>'Indicador Fecha'!BT3</f>
        <v>2017</v>
      </c>
      <c r="BU3" s="84" t="str">
        <f>'Indicador Fecha'!BU3</f>
        <v>2016-18</v>
      </c>
      <c r="BV3" s="84" t="str">
        <f>'Indicador Fecha'!BV3</f>
        <v>2016-18</v>
      </c>
      <c r="BW3" s="84">
        <f>'Indicador Fecha'!BW3</f>
        <v>2016</v>
      </c>
      <c r="BX3" s="84" t="str">
        <f>'Indicador Fecha'!BX3</f>
        <v>2007-15</v>
      </c>
      <c r="BY3" s="84" t="str">
        <f>'Indicador Fecha'!BY3</f>
        <v>2008-13</v>
      </c>
      <c r="BZ3" s="84">
        <f>'Indicador Fecha'!BZ3</f>
        <v>2017</v>
      </c>
      <c r="CA3" s="84">
        <f>'Indicador Fecha'!CA3</f>
        <v>2018</v>
      </c>
      <c r="CB3" s="84" t="str">
        <f>'Indicador Fecha'!CB3</f>
        <v>2010-15</v>
      </c>
      <c r="CC3" s="84">
        <f>'Indicador Fecha'!CC3</f>
        <v>2018</v>
      </c>
      <c r="CD3" s="84">
        <f>'Indicador Fecha'!CD3</f>
        <v>2018</v>
      </c>
      <c r="CE3" s="84">
        <f>'Indicador Fecha'!CE3</f>
        <v>2019</v>
      </c>
      <c r="CF3" s="84">
        <f>'Indicador Fecha'!CF3</f>
        <v>2017</v>
      </c>
      <c r="CG3" s="84">
        <f>'Indicador Fecha'!CG3</f>
        <v>2016</v>
      </c>
      <c r="CH3" s="84">
        <f>'Indicador Fecha'!CH3</f>
        <v>2017</v>
      </c>
      <c r="CI3" s="84">
        <f>'Indicador Fecha'!CI3</f>
        <v>2014</v>
      </c>
      <c r="CJ3" s="84" t="str">
        <f>'Indicador Fecha'!CJ3</f>
        <v>2013-2017</v>
      </c>
      <c r="CK3" s="84" t="str">
        <f>'Indicador Fecha'!CK3</f>
        <v>2013-2017</v>
      </c>
      <c r="CL3" s="84">
        <f>'Indicador Fecha'!CL3</f>
        <v>2016</v>
      </c>
      <c r="CM3" s="84">
        <f>'Indicador Fecha'!CM3</f>
        <v>2016</v>
      </c>
      <c r="CN3" s="84" t="str">
        <f>'Indicador Fecha'!CN3</f>
        <v>2011-16</v>
      </c>
      <c r="CO3" s="84" t="str">
        <f>'Indicador Fecha'!CO3</f>
        <v>2011-17</v>
      </c>
      <c r="CP3" s="84" t="str">
        <f>'Indicador Fecha'!CP3</f>
        <v>2011-17</v>
      </c>
      <c r="CQ3" s="84">
        <f>'Indicador Fecha'!CQ3</f>
        <v>2017</v>
      </c>
      <c r="CR3" s="84" t="str">
        <f>'Indicador Fecha'!CR3</f>
        <v>2016-18</v>
      </c>
      <c r="CS3" s="84">
        <f>'Indicador Fecha'!CS3</f>
        <v>2018</v>
      </c>
      <c r="CT3" s="84">
        <f>'Indicador Fecha'!CT3</f>
        <v>2019</v>
      </c>
      <c r="CU3" s="84">
        <f>'Indicador Fecha'!CU3</f>
        <v>2015</v>
      </c>
    </row>
    <row r="4" spans="1:99" x14ac:dyDescent="0.25">
      <c r="A4" s="3" t="str">
        <f>VLOOKUP(C4,Regions!B$3:H$35,7,FALSE)</f>
        <v>Caribbean</v>
      </c>
      <c r="B4" s="94" t="s">
        <v>1</v>
      </c>
      <c r="C4" s="83" t="s">
        <v>0</v>
      </c>
      <c r="D4" s="110">
        <f>IF('Indicador Fecha'!D4="","x",'Indicador Fecha'!D4)</f>
        <v>2015</v>
      </c>
      <c r="E4" s="110">
        <f>IF('Indicador Fecha'!E4="","x",'Indicador Fecha'!E4)</f>
        <v>2015</v>
      </c>
      <c r="F4" s="110">
        <f>IF('Indicador Fecha'!F4="","x",'Indicador Fecha'!F4)</f>
        <v>2015</v>
      </c>
      <c r="G4" s="110">
        <f>IF('Indicador Fecha'!G4="","x",'Indicador Fecha'!G4)</f>
        <v>2015</v>
      </c>
      <c r="H4" s="110">
        <f>IF('Indicador Fecha'!H4="","x",'Indicador Fecha'!H4)</f>
        <v>2015</v>
      </c>
      <c r="I4" s="110">
        <f>IF('Indicador Fecha'!I4="","x",'Indicador Fecha'!I4)</f>
        <v>2015</v>
      </c>
      <c r="J4" s="110">
        <f>IF('Indicador Fecha'!J4="","x",'Indicador Fecha'!J4)</f>
        <v>2015</v>
      </c>
      <c r="K4" s="110">
        <f>IF('Indicador Fecha'!K4="","x",'Indicador Fecha'!K4)</f>
        <v>2018</v>
      </c>
      <c r="L4" s="110">
        <f>IF('Indicador Fecha'!L4="","x",'Indicador Fecha'!L4)</f>
        <v>2018</v>
      </c>
      <c r="M4" s="110">
        <f>IF('Indicador Fecha'!M4="","x",'Indicador Fecha'!M4)</f>
        <v>2015</v>
      </c>
      <c r="N4" s="110">
        <f>IF('Indicador Fecha'!N4="","x",'Indicador Fecha'!N4)</f>
        <v>2011</v>
      </c>
      <c r="O4" s="110">
        <f>IF('Indicador Fecha'!O4="","x",'Indicador Fecha'!O4)</f>
        <v>2011</v>
      </c>
      <c r="P4" s="110">
        <f>IF('Indicador Fecha'!P4="","x",'Indicador Fecha'!P4)</f>
        <v>2012</v>
      </c>
      <c r="Q4" s="110">
        <f>IF('Indicador Fecha'!Q4="","x",'Indicador Fecha'!Q4)</f>
        <v>2010</v>
      </c>
      <c r="R4" s="110">
        <f>IF('Indicador Fecha'!R4="","x",'Indicador Fecha'!R4)</f>
        <v>2010</v>
      </c>
      <c r="S4" s="110">
        <f>IF('Indicador Fecha'!S4="","x",'Indicador Fecha'!S4)</f>
        <v>2010</v>
      </c>
      <c r="T4" s="110">
        <f>IF('Indicador Fecha'!T4="","x",'Indicador Fecha'!T4)</f>
        <v>2010</v>
      </c>
      <c r="U4" s="110">
        <f>IF('Indicador Fecha'!U4="","x",'Indicador Fecha'!U4)</f>
        <v>2015</v>
      </c>
      <c r="V4" s="110">
        <f>IF('Indicador Fecha'!V4="","x",'Indicador Fecha'!V4)</f>
        <v>2015</v>
      </c>
      <c r="W4" s="110">
        <f>IF('Indicador Fecha'!W4="","x",'Indicador Fecha'!W4)</f>
        <v>2015</v>
      </c>
      <c r="X4" s="110">
        <f>IF('Indicador Fecha'!X4="","x",'Indicador Fecha'!X4)</f>
        <v>2018</v>
      </c>
      <c r="Y4" s="110">
        <f>IF('Indicador Fecha'!Y4="","x",'Indicador Fecha'!Y4)</f>
        <v>2018</v>
      </c>
      <c r="Z4" s="110">
        <f>IF('Indicador Fecha'!Z4="","x",'Indicador Fecha'!Z4)</f>
        <v>2017</v>
      </c>
      <c r="AA4" s="110">
        <f>IF('Indicador Fecha'!AA4="","x",'Indicador Fecha'!AA4)</f>
        <v>2017</v>
      </c>
      <c r="AB4" s="110" t="str">
        <f>IF('Indicador Fecha'!AB4="","x",'Indicador Fecha'!AB4)</f>
        <v>x</v>
      </c>
      <c r="AC4" s="110">
        <f>IF('Indicador Fecha'!AC4="","x",'Indicador Fecha'!AC4)</f>
        <v>2018</v>
      </c>
      <c r="AD4" s="110">
        <f>IF('Indicador Fecha'!AD4="","x",'Indicador Fecha'!AD4)</f>
        <v>2019</v>
      </c>
      <c r="AE4" s="110">
        <f>IF('Indicador Fecha'!AE4="","x",'Indicador Fecha'!AE4)</f>
        <v>2019</v>
      </c>
      <c r="AF4" s="110">
        <f>IF('Indicador Fecha'!AF4="","x",'Indicador Fecha'!AF4)</f>
        <v>2019</v>
      </c>
      <c r="AG4" s="110">
        <f>IF('Indicador Fecha'!AG4="","x",'Indicador Fecha'!AG4)</f>
        <v>2018</v>
      </c>
      <c r="AH4" s="110">
        <f>IF('Indicador Fecha'!AH4="","x",'Indicador Fecha'!AH4)</f>
        <v>2018</v>
      </c>
      <c r="AI4" s="110" t="str">
        <f>IF('Indicador Fecha'!AI4="","x",'Indicador Fecha'!AI4)</f>
        <v>x</v>
      </c>
      <c r="AJ4" s="110" t="str">
        <f>IF('Indicador Fecha'!AJ4="","x",'Indicador Fecha'!AJ4)</f>
        <v>x</v>
      </c>
      <c r="AK4" s="110">
        <f>IF('Indicador Fecha'!AK4="","x",'Indicador Fecha'!AK4)</f>
        <v>2018</v>
      </c>
      <c r="AL4" s="110">
        <f>IF('Indicador Fecha'!AL4="","x",'Indicador Fecha'!AL4)</f>
        <v>2017</v>
      </c>
      <c r="AM4" s="110" t="str">
        <f>IF('Indicador Fecha'!AM4="","x",'Indicador Fecha'!AM4)</f>
        <v>x</v>
      </c>
      <c r="AN4" s="110" t="str">
        <f>IF('Indicador Fecha'!AN4="","x",'Indicador Fecha'!AN4)</f>
        <v>x</v>
      </c>
      <c r="AO4" s="110" t="str">
        <f>IF('Indicador Fecha'!AO4="","x",'Indicador Fecha'!AO4)</f>
        <v>x</v>
      </c>
      <c r="AP4" s="110">
        <f>IF('Indicador Fecha'!AP4="","x",'Indicador Fecha'!AP4)</f>
        <v>2018</v>
      </c>
      <c r="AQ4" s="110">
        <f>IF('Indicador Fecha'!AQ4="","x",'Indicador Fecha'!AQ4)</f>
        <v>2018</v>
      </c>
      <c r="AR4" s="110" t="str">
        <f>IF('Indicador Fecha'!AR4="","x",'Indicador Fecha'!AR4)</f>
        <v>x</v>
      </c>
      <c r="AS4" s="110">
        <f>IF('Indicador Fecha'!AS4="","x",'Indicador Fecha'!AS4)</f>
        <v>2017</v>
      </c>
      <c r="AT4" s="110" t="str">
        <f>IF('Indicador Fecha'!AT4="","x",'Indicador Fecha'!AT4)</f>
        <v>x</v>
      </c>
      <c r="AU4" s="110">
        <f>IF('Indicador Fecha'!AU4="","x",'Indicador Fecha'!AU4)</f>
        <v>2016</v>
      </c>
      <c r="AV4" s="110" t="str">
        <f>IF('Indicador Fecha'!AV4="","x",'Indicador Fecha'!AV4)</f>
        <v>2015</v>
      </c>
      <c r="AW4" s="110">
        <f>IF('Indicador Fecha'!AW4="","x",'Indicador Fecha'!AW4)</f>
        <v>2017</v>
      </c>
      <c r="AX4" s="110">
        <f>IF('Indicador Fecha'!AX4="","x",'Indicador Fecha'!AX4)</f>
        <v>2017</v>
      </c>
      <c r="AY4" s="110">
        <f>IF('Indicador Fecha'!AY4="","x",'Indicador Fecha'!AY4)</f>
        <v>2017</v>
      </c>
      <c r="AZ4" s="110" t="str">
        <f>IF('Indicador Fecha'!AZ4="","x",'Indicador Fecha'!AZ4)</f>
        <v>x</v>
      </c>
      <c r="BA4" s="110">
        <f>IF('Indicador Fecha'!BA4="","x",'Indicador Fecha'!BA4)</f>
        <v>2017</v>
      </c>
      <c r="BB4" s="110" t="str">
        <f>IF('Indicador Fecha'!BB4="","x",'Indicador Fecha'!BB4)</f>
        <v>x</v>
      </c>
      <c r="BC4" s="110" t="str">
        <f>IF('Indicador Fecha'!BC4="","x",'Indicador Fecha'!BC4)</f>
        <v>x</v>
      </c>
      <c r="BD4" s="110">
        <f>IF('Indicador Fecha'!BD4="","x",'Indicador Fecha'!BD4)</f>
        <v>2018</v>
      </c>
      <c r="BE4" s="110">
        <f>IF('Indicador Fecha'!BE4="","x",'Indicador Fecha'!BE4)</f>
        <v>2017</v>
      </c>
      <c r="BF4" s="110">
        <f>IF('Indicador Fecha'!BF4="","x",'Indicador Fecha'!BF4)</f>
        <v>2016</v>
      </c>
      <c r="BG4" s="110">
        <f>IF('Indicador Fecha'!BG4="","x",'Indicador Fecha'!BG4)</f>
        <v>2015</v>
      </c>
      <c r="BH4" s="110">
        <f>IF('Indicador Fecha'!BH4="","x",'Indicador Fecha'!BH4)</f>
        <v>2015</v>
      </c>
      <c r="BI4" s="110" t="str">
        <f>IF('Indicador Fecha'!BI4="","x",'Indicador Fecha'!BI4)</f>
        <v>x</v>
      </c>
      <c r="BJ4" s="110" t="str">
        <f>IF('Indicador Fecha'!BJ4="","x",'Indicador Fecha'!BJ4)</f>
        <v>x</v>
      </c>
      <c r="BK4" s="110" t="str">
        <f>IF('Indicador Fecha'!BK4="","x",'Indicador Fecha'!BK4)</f>
        <v>x</v>
      </c>
      <c r="BL4" s="110" t="str">
        <f>IF('Indicador Fecha'!BL4="","x",'Indicador Fecha'!BL4)</f>
        <v>x</v>
      </c>
      <c r="BM4" s="110">
        <f>IF('Indicador Fecha'!BM4="","x",'Indicador Fecha'!BM4)</f>
        <v>2017</v>
      </c>
      <c r="BN4" s="110">
        <f>IF('Indicador Fecha'!BN4="","x",'Indicador Fecha'!BN4)</f>
        <v>2018</v>
      </c>
      <c r="BO4" s="110">
        <f>IF('Indicador Fecha'!BO4="","x",'Indicador Fecha'!BO4)</f>
        <v>2019</v>
      </c>
      <c r="BP4" s="110" t="str">
        <f>IF('Indicador Fecha'!BP4="","x",RIGHT(TEXT('Indicador Fecha'!BP4,"dd/mm/yyyy"),4))</f>
        <v>x</v>
      </c>
      <c r="BQ4" s="110" t="str">
        <f>IF('Indicador Fecha'!BQ4="","x",RIGHT('Indicador Fecha'!BQ4,4))</f>
        <v>2018</v>
      </c>
      <c r="BR4" s="110" t="str">
        <f>IF('Indicador Fecha'!BR4="","x",RIGHT('Indicador Fecha'!BR4,4))</f>
        <v>2018</v>
      </c>
      <c r="BS4" s="110" t="str">
        <f>IF('Indicador Fecha'!BS4="","x",'Indicador Fecha'!BS4)</f>
        <v>x</v>
      </c>
      <c r="BT4" s="110">
        <f>IF('Indicador Fecha'!BT4="","x",'Indicador Fecha'!BT4)</f>
        <v>2017</v>
      </c>
      <c r="BU4" s="110">
        <f>IF('Indicador Fecha'!BU4="","x",'Indicador Fecha'!BU4)</f>
        <v>2018</v>
      </c>
      <c r="BV4" s="110">
        <f>IF('Indicador Fecha'!BV4="","x",'Indicador Fecha'!BV4)</f>
        <v>2018</v>
      </c>
      <c r="BW4" s="110">
        <f>IF('Indicador Fecha'!BW4="","x",'Indicador Fecha'!BW4)</f>
        <v>2016</v>
      </c>
      <c r="BX4" s="110">
        <f>IF('Indicador Fecha'!BX4="","x",'Indicador Fecha'!BX4)</f>
        <v>2013</v>
      </c>
      <c r="BY4" s="110" t="str">
        <f>IF('Indicador Fecha'!BY4="","x",'Indicador Fecha'!BY4)</f>
        <v>x</v>
      </c>
      <c r="BZ4" s="110">
        <f>IF('Indicador Fecha'!BZ4="","x",'Indicador Fecha'!BZ4)</f>
        <v>2017</v>
      </c>
      <c r="CA4" s="110" t="str">
        <f>IF('Indicador Fecha'!CA4="","x",'Indicador Fecha'!CA4)</f>
        <v>x</v>
      </c>
      <c r="CB4" s="110" t="str">
        <f>IF('Indicador Fecha'!CB4="","x",'Indicador Fecha'!CB4)</f>
        <v>x</v>
      </c>
      <c r="CC4" s="110" t="str">
        <f>IF('Indicador Fecha'!CC4="","x",'Indicador Fecha'!CC4)</f>
        <v>x</v>
      </c>
      <c r="CD4" s="110" t="str">
        <f>IF('Indicador Fecha'!CD4="","x",'Indicador Fecha'!CD4)</f>
        <v>x</v>
      </c>
      <c r="CE4" s="110" t="str">
        <f>IF('Indicador Fecha'!CE4="","x",'Indicador Fecha'!CE4)</f>
        <v>x</v>
      </c>
      <c r="CF4" s="110">
        <f>IF('Indicador Fecha'!CF4="","x",'Indicador Fecha'!CF4)</f>
        <v>2017</v>
      </c>
      <c r="CG4" s="110">
        <f>IF('Indicador Fecha'!CG4="","x",'Indicador Fecha'!CG4)</f>
        <v>2016</v>
      </c>
      <c r="CH4" s="110">
        <f>IF('Indicador Fecha'!CH4="","x",'Indicador Fecha'!CH4)</f>
        <v>2017</v>
      </c>
      <c r="CI4" s="110">
        <f>IF('Indicador Fecha'!CI4="","x",'Indicador Fecha'!CI4)</f>
        <v>2014</v>
      </c>
      <c r="CJ4" s="110">
        <f>IF('Indicador Fecha'!CJ4="","x",'Indicador Fecha'!CJ4)</f>
        <v>2017</v>
      </c>
      <c r="CK4" s="110">
        <f>IF('Indicador Fecha'!CK4="","x",'Indicador Fecha'!CK4)</f>
        <v>2017</v>
      </c>
      <c r="CL4" s="110" t="str">
        <f>IF('Indicador Fecha'!CL4="","x",'Indicador Fecha'!CL4)</f>
        <v>x</v>
      </c>
      <c r="CM4" s="110" t="str">
        <f>IF('Indicador Fecha'!CM4="","x",'Indicador Fecha'!CM4)</f>
        <v>x</v>
      </c>
      <c r="CN4" s="110" t="str">
        <f>IF('Indicador Fecha'!CN4="","x",'Indicador Fecha'!CN4)</f>
        <v>x</v>
      </c>
      <c r="CO4" s="110" t="str">
        <f>IF('Indicador Fecha'!CO4="","x",'Indicador Fecha'!CO4)</f>
        <v>2014</v>
      </c>
      <c r="CP4" s="110" t="str">
        <f>IF('Indicador Fecha'!CP4="","x",'Indicador Fecha'!CP4)</f>
        <v>x</v>
      </c>
      <c r="CQ4" s="110">
        <f>IF('Indicador Fecha'!CQ4="","x",'Indicador Fecha'!CQ4)</f>
        <v>2017</v>
      </c>
      <c r="CR4" s="110">
        <f>IF('Indicador Fecha'!CR4="","x",'Indicador Fecha'!CR4)</f>
        <v>2018</v>
      </c>
      <c r="CS4" s="110">
        <f>IF('Indicador Fecha'!CS4="","x",'Indicador Fecha'!CS4)</f>
        <v>2018</v>
      </c>
      <c r="CT4" s="110">
        <f>IF('Indicador Fecha'!CT4="","x",'Indicador Fecha'!CT4)</f>
        <v>2019</v>
      </c>
      <c r="CU4" s="110">
        <f>IF('Indicador Fecha'!CU4="","x",'Indicador Fecha'!CU4)</f>
        <v>2015</v>
      </c>
    </row>
    <row r="5" spans="1:99" x14ac:dyDescent="0.25">
      <c r="A5" s="3" t="str">
        <f>VLOOKUP(C5,Regions!B$3:H$35,7,FALSE)</f>
        <v>Caribbean</v>
      </c>
      <c r="B5" s="94" t="s">
        <v>5</v>
      </c>
      <c r="C5" s="83" t="s">
        <v>4</v>
      </c>
      <c r="D5" s="110">
        <f>IF('Indicador Fecha'!D5="","x",'Indicador Fecha'!D5)</f>
        <v>2015</v>
      </c>
      <c r="E5" s="110">
        <f>IF('Indicador Fecha'!E5="","x",'Indicador Fecha'!E5)</f>
        <v>2015</v>
      </c>
      <c r="F5" s="110">
        <f>IF('Indicador Fecha'!F5="","x",'Indicador Fecha'!F5)</f>
        <v>2015</v>
      </c>
      <c r="G5" s="110">
        <f>IF('Indicador Fecha'!G5="","x",'Indicador Fecha'!G5)</f>
        <v>2015</v>
      </c>
      <c r="H5" s="110">
        <f>IF('Indicador Fecha'!H5="","x",'Indicador Fecha'!H5)</f>
        <v>2015</v>
      </c>
      <c r="I5" s="110">
        <f>IF('Indicador Fecha'!I5="","x",'Indicador Fecha'!I5)</f>
        <v>2015</v>
      </c>
      <c r="J5" s="110">
        <f>IF('Indicador Fecha'!J5="","x",'Indicador Fecha'!J5)</f>
        <v>2015</v>
      </c>
      <c r="K5" s="110">
        <f>IF('Indicador Fecha'!K5="","x",'Indicador Fecha'!K5)</f>
        <v>2018</v>
      </c>
      <c r="L5" s="110">
        <f>IF('Indicador Fecha'!L5="","x",'Indicador Fecha'!L5)</f>
        <v>2018</v>
      </c>
      <c r="M5" s="110">
        <f>IF('Indicador Fecha'!M5="","x",'Indicador Fecha'!M5)</f>
        <v>2015</v>
      </c>
      <c r="N5" s="110">
        <f>IF('Indicador Fecha'!N5="","x",'Indicador Fecha'!N5)</f>
        <v>2011</v>
      </c>
      <c r="O5" s="110">
        <f>IF('Indicador Fecha'!O5="","x",'Indicador Fecha'!O5)</f>
        <v>2011</v>
      </c>
      <c r="P5" s="110" t="str">
        <f>IF('Indicador Fecha'!P5="","x",'Indicador Fecha'!P5)</f>
        <v>x</v>
      </c>
      <c r="Q5" s="110">
        <f>IF('Indicador Fecha'!Q5="","x",'Indicador Fecha'!Q5)</f>
        <v>2010</v>
      </c>
      <c r="R5" s="110">
        <f>IF('Indicador Fecha'!R5="","x",'Indicador Fecha'!R5)</f>
        <v>2010</v>
      </c>
      <c r="S5" s="110">
        <f>IF('Indicador Fecha'!S5="","x",'Indicador Fecha'!S5)</f>
        <v>2010</v>
      </c>
      <c r="T5" s="110">
        <f>IF('Indicador Fecha'!T5="","x",'Indicador Fecha'!T5)</f>
        <v>2010</v>
      </c>
      <c r="U5" s="110">
        <f>IF('Indicador Fecha'!U5="","x",'Indicador Fecha'!U5)</f>
        <v>2015</v>
      </c>
      <c r="V5" s="110">
        <f>IF('Indicador Fecha'!V5="","x",'Indicador Fecha'!V5)</f>
        <v>2015</v>
      </c>
      <c r="W5" s="110">
        <f>IF('Indicador Fecha'!W5="","x",'Indicador Fecha'!W5)</f>
        <v>2015</v>
      </c>
      <c r="X5" s="110">
        <f>IF('Indicador Fecha'!X5="","x",'Indicador Fecha'!X5)</f>
        <v>2018</v>
      </c>
      <c r="Y5" s="110">
        <f>IF('Indicador Fecha'!Y5="","x",'Indicador Fecha'!Y5)</f>
        <v>2018</v>
      </c>
      <c r="Z5" s="110">
        <f>IF('Indicador Fecha'!Z5="","x",'Indicador Fecha'!Z5)</f>
        <v>2017</v>
      </c>
      <c r="AA5" s="110">
        <f>IF('Indicador Fecha'!AA5="","x",'Indicador Fecha'!AA5)</f>
        <v>2017</v>
      </c>
      <c r="AB5" s="110" t="str">
        <f>IF('Indicador Fecha'!AB5="","x",'Indicador Fecha'!AB5)</f>
        <v>x</v>
      </c>
      <c r="AC5" s="110">
        <f>IF('Indicador Fecha'!AC5="","x",'Indicador Fecha'!AC5)</f>
        <v>2018</v>
      </c>
      <c r="AD5" s="110">
        <f>IF('Indicador Fecha'!AD5="","x",'Indicador Fecha'!AD5)</f>
        <v>2019</v>
      </c>
      <c r="AE5" s="110">
        <f>IF('Indicador Fecha'!AE5="","x",'Indicador Fecha'!AE5)</f>
        <v>2019</v>
      </c>
      <c r="AF5" s="110">
        <f>IF('Indicador Fecha'!AF5="","x",'Indicador Fecha'!AF5)</f>
        <v>2019</v>
      </c>
      <c r="AG5" s="110">
        <f>IF('Indicador Fecha'!AG5="","x",'Indicador Fecha'!AG5)</f>
        <v>2018</v>
      </c>
      <c r="AH5" s="110">
        <f>IF('Indicador Fecha'!AH5="","x",'Indicador Fecha'!AH5)</f>
        <v>2018</v>
      </c>
      <c r="AI5" s="110">
        <f>IF('Indicador Fecha'!AI5="","x",'Indicador Fecha'!AI5)</f>
        <v>2017</v>
      </c>
      <c r="AJ5" s="110">
        <f>IF('Indicador Fecha'!AJ5="","x",'Indicador Fecha'!AJ5)</f>
        <v>2017</v>
      </c>
      <c r="AK5" s="110">
        <f>IF('Indicador Fecha'!AK5="","x",'Indicador Fecha'!AK5)</f>
        <v>2018</v>
      </c>
      <c r="AL5" s="110">
        <f>IF('Indicador Fecha'!AL5="","x",'Indicador Fecha'!AL5)</f>
        <v>2017</v>
      </c>
      <c r="AM5" s="110" t="str">
        <f>IF('Indicador Fecha'!AM5="","x",'Indicador Fecha'!AM5)</f>
        <v>x</v>
      </c>
      <c r="AN5" s="110" t="str">
        <f>IF('Indicador Fecha'!AN5="","x",'Indicador Fecha'!AN5)</f>
        <v>x</v>
      </c>
      <c r="AO5" s="110">
        <f>IF('Indicador Fecha'!AO5="","x",'Indicador Fecha'!AO5)</f>
        <v>2013</v>
      </c>
      <c r="AP5" s="110">
        <f>IF('Indicador Fecha'!AP5="","x",'Indicador Fecha'!AP5)</f>
        <v>2018</v>
      </c>
      <c r="AQ5" s="110" t="str">
        <f>IF('Indicador Fecha'!AQ5="","x",'Indicador Fecha'!AQ5)</f>
        <v>x</v>
      </c>
      <c r="AR5" s="110">
        <f>IF('Indicador Fecha'!AR5="","x",'Indicador Fecha'!AR5)</f>
        <v>2018</v>
      </c>
      <c r="AS5" s="110">
        <f>IF('Indicador Fecha'!AS5="","x",'Indicador Fecha'!AS5)</f>
        <v>2017</v>
      </c>
      <c r="AT5" s="110" t="str">
        <f>IF('Indicador Fecha'!AT5="","x",'Indicador Fecha'!AT5)</f>
        <v>x</v>
      </c>
      <c r="AU5" s="110">
        <f>IF('Indicador Fecha'!AU5="","x",'Indicador Fecha'!AU5)</f>
        <v>2016</v>
      </c>
      <c r="AV5" s="110" t="str">
        <f>IF('Indicador Fecha'!AV5="","x",'Indicador Fecha'!AV5)</f>
        <v>2015</v>
      </c>
      <c r="AW5" s="110">
        <f>IF('Indicador Fecha'!AW5="","x",'Indicador Fecha'!AW5)</f>
        <v>2017</v>
      </c>
      <c r="AX5" s="110">
        <f>IF('Indicador Fecha'!AX5="","x",'Indicador Fecha'!AX5)</f>
        <v>2017</v>
      </c>
      <c r="AY5" s="110">
        <f>IF('Indicador Fecha'!AY5="","x",'Indicador Fecha'!AY5)</f>
        <v>2017</v>
      </c>
      <c r="AZ5" s="110">
        <f>IF('Indicador Fecha'!AZ5="","x",'Indicador Fecha'!AZ5)</f>
        <v>2017</v>
      </c>
      <c r="BA5" s="110">
        <f>IF('Indicador Fecha'!BA5="","x",'Indicador Fecha'!BA5)</f>
        <v>2017</v>
      </c>
      <c r="BB5" s="110">
        <f>IF('Indicador Fecha'!BB5="","x",'Indicador Fecha'!BB5)</f>
        <v>2017</v>
      </c>
      <c r="BC5" s="110">
        <f>IF('Indicador Fecha'!BC5="","x",'Indicador Fecha'!BC5)</f>
        <v>2017</v>
      </c>
      <c r="BD5" s="110">
        <f>IF('Indicador Fecha'!BD5="","x",'Indicador Fecha'!BD5)</f>
        <v>2018</v>
      </c>
      <c r="BE5" s="110">
        <f>IF('Indicador Fecha'!BE5="","x",'Indicador Fecha'!BE5)</f>
        <v>2017</v>
      </c>
      <c r="BF5" s="110">
        <f>IF('Indicador Fecha'!BF5="","x",'Indicador Fecha'!BF5)</f>
        <v>2016</v>
      </c>
      <c r="BG5" s="110">
        <f>IF('Indicador Fecha'!BG5="","x",'Indicador Fecha'!BG5)</f>
        <v>2015</v>
      </c>
      <c r="BH5" s="110">
        <f>IF('Indicador Fecha'!BH5="","x",'Indicador Fecha'!BH5)</f>
        <v>2015</v>
      </c>
      <c r="BI5" s="110">
        <f>IF('Indicador Fecha'!BI5="","x",'Indicador Fecha'!BI5)</f>
        <v>2015</v>
      </c>
      <c r="BJ5" s="110">
        <f>IF('Indicador Fecha'!BJ5="","x",'Indicador Fecha'!BJ5)</f>
        <v>2017</v>
      </c>
      <c r="BK5" s="110" t="str">
        <f>IF('Indicador Fecha'!BK5="","x",'Indicador Fecha'!BK5)</f>
        <v>x</v>
      </c>
      <c r="BL5" s="110" t="str">
        <f>IF('Indicador Fecha'!BL5="","x",'Indicador Fecha'!BL5)</f>
        <v>x</v>
      </c>
      <c r="BM5" s="110">
        <f>IF('Indicador Fecha'!BM5="","x",'Indicador Fecha'!BM5)</f>
        <v>2017</v>
      </c>
      <c r="BN5" s="110">
        <f>IF('Indicador Fecha'!BN5="","x",'Indicador Fecha'!BN5)</f>
        <v>2018</v>
      </c>
      <c r="BO5" s="110">
        <f>IF('Indicador Fecha'!BO5="","x",'Indicador Fecha'!BO5)</f>
        <v>2019</v>
      </c>
      <c r="BP5" s="110" t="str">
        <f>IF('Indicador Fecha'!BP5="","x",RIGHT(TEXT('Indicador Fecha'!BP5,"dd/mm/yyyy"),4))</f>
        <v>x</v>
      </c>
      <c r="BQ5" s="110" t="str">
        <f>IF('Indicador Fecha'!BQ5="","x",RIGHT('Indicador Fecha'!BQ5,4))</f>
        <v>2018</v>
      </c>
      <c r="BR5" s="110" t="str">
        <f>IF('Indicador Fecha'!BR5="","x",RIGHT('Indicador Fecha'!BR5,4))</f>
        <v>2018</v>
      </c>
      <c r="BS5" s="110">
        <f>IF('Indicador Fecha'!BS5="","x",'Indicador Fecha'!BS5)</f>
        <v>2012</v>
      </c>
      <c r="BT5" s="110">
        <f>IF('Indicador Fecha'!BT5="","x",'Indicador Fecha'!BT5)</f>
        <v>2017</v>
      </c>
      <c r="BU5" s="110">
        <f>IF('Indicador Fecha'!BU5="","x",'Indicador Fecha'!BU5)</f>
        <v>2018</v>
      </c>
      <c r="BV5" s="110">
        <f>IF('Indicador Fecha'!BV5="","x",'Indicador Fecha'!BV5)</f>
        <v>2018</v>
      </c>
      <c r="BW5" s="110">
        <f>IF('Indicador Fecha'!BW5="","x",'Indicador Fecha'!BW5)</f>
        <v>2016</v>
      </c>
      <c r="BX5" s="110" t="str">
        <f>IF('Indicador Fecha'!BX5="","x",'Indicador Fecha'!BX5)</f>
        <v>x</v>
      </c>
      <c r="BY5" s="110">
        <f>IF('Indicador Fecha'!BY5="","x",'Indicador Fecha'!BY5)</f>
        <v>2010</v>
      </c>
      <c r="BZ5" s="110">
        <f>IF('Indicador Fecha'!BZ5="","x",'Indicador Fecha'!BZ5)</f>
        <v>2017</v>
      </c>
      <c r="CA5" s="110">
        <f>IF('Indicador Fecha'!CA5="","x",'Indicador Fecha'!CA5)</f>
        <v>2018</v>
      </c>
      <c r="CB5" s="110" t="str">
        <f>IF('Indicador Fecha'!CB5="","x",'Indicador Fecha'!CB5)</f>
        <v>x</v>
      </c>
      <c r="CC5" s="110" t="str">
        <f>IF('Indicador Fecha'!CC5="","x",'Indicador Fecha'!CC5)</f>
        <v>x</v>
      </c>
      <c r="CD5" s="110" t="str">
        <f>IF('Indicador Fecha'!CD5="","x",'Indicador Fecha'!CD5)</f>
        <v>x</v>
      </c>
      <c r="CE5" s="110" t="str">
        <f>IF('Indicador Fecha'!CE5="","x",'Indicador Fecha'!CE5)</f>
        <v>x</v>
      </c>
      <c r="CF5" s="110">
        <f>IF('Indicador Fecha'!CF5="","x",'Indicador Fecha'!CF5)</f>
        <v>2017</v>
      </c>
      <c r="CG5" s="110">
        <f>IF('Indicador Fecha'!CG5="","x",'Indicador Fecha'!CG5)</f>
        <v>2016</v>
      </c>
      <c r="CH5" s="110">
        <f>IF('Indicador Fecha'!CH5="","x",'Indicador Fecha'!CH5)</f>
        <v>2017</v>
      </c>
      <c r="CI5" s="110">
        <f>IF('Indicador Fecha'!CI5="","x",'Indicador Fecha'!CI5)</f>
        <v>2014</v>
      </c>
      <c r="CJ5" s="110">
        <f>IF('Indicador Fecha'!CJ5="","x",'Indicador Fecha'!CJ5)</f>
        <v>2017</v>
      </c>
      <c r="CK5" s="110">
        <f>IF('Indicador Fecha'!CK5="","x",'Indicador Fecha'!CK5)</f>
        <v>2017</v>
      </c>
      <c r="CL5" s="110" t="str">
        <f>IF('Indicador Fecha'!CL5="","x",'Indicador Fecha'!CL5)</f>
        <v>x</v>
      </c>
      <c r="CM5" s="110" t="str">
        <f>IF('Indicador Fecha'!CM5="","x",'Indicador Fecha'!CM5)</f>
        <v>x</v>
      </c>
      <c r="CN5" s="110" t="str">
        <f>IF('Indicador Fecha'!CN5="","x",'Indicador Fecha'!CN5)</f>
        <v>x</v>
      </c>
      <c r="CO5" s="110" t="str">
        <f>IF('Indicador Fecha'!CO5="","x",'Indicador Fecha'!CO5)</f>
        <v>x</v>
      </c>
      <c r="CP5" s="110" t="str">
        <f>IF('Indicador Fecha'!CP5="","x",'Indicador Fecha'!CP5)</f>
        <v>x</v>
      </c>
      <c r="CQ5" s="110">
        <f>IF('Indicador Fecha'!CQ5="","x",'Indicador Fecha'!CQ5)</f>
        <v>2017</v>
      </c>
      <c r="CR5" s="110">
        <f>IF('Indicador Fecha'!CR5="","x",'Indicador Fecha'!CR5)</f>
        <v>2016</v>
      </c>
      <c r="CS5" s="110">
        <f>IF('Indicador Fecha'!CS5="","x",'Indicador Fecha'!CS5)</f>
        <v>2017</v>
      </c>
      <c r="CT5" s="110">
        <f>IF('Indicador Fecha'!CT5="","x",'Indicador Fecha'!CT5)</f>
        <v>2019</v>
      </c>
      <c r="CU5" s="110">
        <f>IF('Indicador Fecha'!CU5="","x",'Indicador Fecha'!CU5)</f>
        <v>2015</v>
      </c>
    </row>
    <row r="6" spans="1:99" x14ac:dyDescent="0.25">
      <c r="A6" s="3" t="str">
        <f>VLOOKUP(C6,Regions!B$3:H$35,7,FALSE)</f>
        <v>Caribbean</v>
      </c>
      <c r="B6" s="94" t="s">
        <v>7</v>
      </c>
      <c r="C6" s="83" t="s">
        <v>6</v>
      </c>
      <c r="D6" s="110">
        <f>IF('Indicador Fecha'!D6="","x",'Indicador Fecha'!D6)</f>
        <v>2015</v>
      </c>
      <c r="E6" s="110">
        <f>IF('Indicador Fecha'!E6="","x",'Indicador Fecha'!E6)</f>
        <v>2015</v>
      </c>
      <c r="F6" s="110">
        <f>IF('Indicador Fecha'!F6="","x",'Indicador Fecha'!F6)</f>
        <v>2015</v>
      </c>
      <c r="G6" s="110">
        <f>IF('Indicador Fecha'!G6="","x",'Indicador Fecha'!G6)</f>
        <v>2015</v>
      </c>
      <c r="H6" s="110">
        <f>IF('Indicador Fecha'!H6="","x",'Indicador Fecha'!H6)</f>
        <v>2015</v>
      </c>
      <c r="I6" s="110">
        <f>IF('Indicador Fecha'!I6="","x",'Indicador Fecha'!I6)</f>
        <v>2015</v>
      </c>
      <c r="J6" s="110">
        <f>IF('Indicador Fecha'!J6="","x",'Indicador Fecha'!J6)</f>
        <v>2015</v>
      </c>
      <c r="K6" s="110">
        <f>IF('Indicador Fecha'!K6="","x",'Indicador Fecha'!K6)</f>
        <v>2018</v>
      </c>
      <c r="L6" s="110">
        <f>IF('Indicador Fecha'!L6="","x",'Indicador Fecha'!L6)</f>
        <v>2018</v>
      </c>
      <c r="M6" s="110">
        <f>IF('Indicador Fecha'!M6="","x",'Indicador Fecha'!M6)</f>
        <v>2015</v>
      </c>
      <c r="N6" s="110" t="str">
        <f>IF('Indicador Fecha'!N6="","x",'Indicador Fecha'!N6)</f>
        <v>x</v>
      </c>
      <c r="O6" s="110" t="str">
        <f>IF('Indicador Fecha'!O6="","x",'Indicador Fecha'!O6)</f>
        <v>x</v>
      </c>
      <c r="P6" s="110" t="str">
        <f>IF('Indicador Fecha'!P6="","x",'Indicador Fecha'!P6)</f>
        <v>x</v>
      </c>
      <c r="Q6" s="110">
        <f>IF('Indicador Fecha'!Q6="","x",'Indicador Fecha'!Q6)</f>
        <v>2010</v>
      </c>
      <c r="R6" s="110">
        <f>IF('Indicador Fecha'!R6="","x",'Indicador Fecha'!R6)</f>
        <v>2010</v>
      </c>
      <c r="S6" s="110">
        <f>IF('Indicador Fecha'!S6="","x",'Indicador Fecha'!S6)</f>
        <v>2010</v>
      </c>
      <c r="T6" s="110">
        <f>IF('Indicador Fecha'!T6="","x",'Indicador Fecha'!T6)</f>
        <v>2010</v>
      </c>
      <c r="U6" s="110">
        <f>IF('Indicador Fecha'!U6="","x",'Indicador Fecha'!U6)</f>
        <v>2015</v>
      </c>
      <c r="V6" s="110">
        <f>IF('Indicador Fecha'!V6="","x",'Indicador Fecha'!V6)</f>
        <v>2015</v>
      </c>
      <c r="W6" s="110">
        <f>IF('Indicador Fecha'!W6="","x",'Indicador Fecha'!W6)</f>
        <v>2015</v>
      </c>
      <c r="X6" s="110">
        <f>IF('Indicador Fecha'!X6="","x",'Indicador Fecha'!X6)</f>
        <v>2018</v>
      </c>
      <c r="Y6" s="110">
        <f>IF('Indicador Fecha'!Y6="","x",'Indicador Fecha'!Y6)</f>
        <v>2018</v>
      </c>
      <c r="Z6" s="110">
        <f>IF('Indicador Fecha'!Z6="","x",'Indicador Fecha'!Z6)</f>
        <v>2017</v>
      </c>
      <c r="AA6" s="110">
        <f>IF('Indicador Fecha'!AA6="","x",'Indicador Fecha'!AA6)</f>
        <v>2017</v>
      </c>
      <c r="AB6" s="110">
        <f>IF('Indicador Fecha'!AB6="","x",'Indicador Fecha'!AB6)</f>
        <v>2016</v>
      </c>
      <c r="AC6" s="110">
        <f>IF('Indicador Fecha'!AC6="","x",'Indicador Fecha'!AC6)</f>
        <v>2018</v>
      </c>
      <c r="AD6" s="110">
        <f>IF('Indicador Fecha'!AD6="","x",'Indicador Fecha'!AD6)</f>
        <v>2019</v>
      </c>
      <c r="AE6" s="110">
        <f>IF('Indicador Fecha'!AE6="","x",'Indicador Fecha'!AE6)</f>
        <v>2019</v>
      </c>
      <c r="AF6" s="110">
        <f>IF('Indicador Fecha'!AF6="","x",'Indicador Fecha'!AF6)</f>
        <v>2019</v>
      </c>
      <c r="AG6" s="110">
        <f>IF('Indicador Fecha'!AG6="","x",'Indicador Fecha'!AG6)</f>
        <v>2018</v>
      </c>
      <c r="AH6" s="110">
        <f>IF('Indicador Fecha'!AH6="","x",'Indicador Fecha'!AH6)</f>
        <v>2018</v>
      </c>
      <c r="AI6" s="110">
        <f>IF('Indicador Fecha'!AI6="","x",'Indicador Fecha'!AI6)</f>
        <v>2017</v>
      </c>
      <c r="AJ6" s="110">
        <f>IF('Indicador Fecha'!AJ6="","x",'Indicador Fecha'!AJ6)</f>
        <v>2017</v>
      </c>
      <c r="AK6" s="110">
        <f>IF('Indicador Fecha'!AK6="","x",'Indicador Fecha'!AK6)</f>
        <v>2018</v>
      </c>
      <c r="AL6" s="110">
        <f>IF('Indicador Fecha'!AL6="","x",'Indicador Fecha'!AL6)</f>
        <v>2017</v>
      </c>
      <c r="AM6" s="110" t="str">
        <f>IF('Indicador Fecha'!AM6="","x",'Indicador Fecha'!AM6)</f>
        <v>2012</v>
      </c>
      <c r="AN6" s="110" t="str">
        <f>IF('Indicador Fecha'!AN6="","x",'Indicador Fecha'!AN6)</f>
        <v>2012</v>
      </c>
      <c r="AO6" s="110">
        <f>IF('Indicador Fecha'!AO6="","x",'Indicador Fecha'!AO6)</f>
        <v>2010</v>
      </c>
      <c r="AP6" s="110">
        <f>IF('Indicador Fecha'!AP6="","x",'Indicador Fecha'!AP6)</f>
        <v>2018</v>
      </c>
      <c r="AQ6" s="110">
        <f>IF('Indicador Fecha'!AQ6="","x",'Indicador Fecha'!AQ6)</f>
        <v>2017</v>
      </c>
      <c r="AR6" s="110">
        <f>IF('Indicador Fecha'!AR6="","x",'Indicador Fecha'!AR6)</f>
        <v>2018</v>
      </c>
      <c r="AS6" s="110">
        <f>IF('Indicador Fecha'!AS6="","x",'Indicador Fecha'!AS6)</f>
        <v>2017</v>
      </c>
      <c r="AT6" s="110">
        <f>IF('Indicador Fecha'!AT6="","x",'Indicador Fecha'!AT6)</f>
        <v>2012</v>
      </c>
      <c r="AU6" s="110">
        <f>IF('Indicador Fecha'!AU6="","x",'Indicador Fecha'!AU6)</f>
        <v>2016</v>
      </c>
      <c r="AV6" s="110" t="str">
        <f>IF('Indicador Fecha'!AV6="","x",'Indicador Fecha'!AV6)</f>
        <v>x</v>
      </c>
      <c r="AW6" s="110">
        <f>IF('Indicador Fecha'!AW6="","x",'Indicador Fecha'!AW6)</f>
        <v>2017</v>
      </c>
      <c r="AX6" s="110">
        <f>IF('Indicador Fecha'!AX6="","x",'Indicador Fecha'!AX6)</f>
        <v>2017</v>
      </c>
      <c r="AY6" s="110">
        <f>IF('Indicador Fecha'!AY6="","x",'Indicador Fecha'!AY6)</f>
        <v>2017</v>
      </c>
      <c r="AZ6" s="110">
        <f>IF('Indicador Fecha'!AZ6="","x",'Indicador Fecha'!AZ6)</f>
        <v>2017</v>
      </c>
      <c r="BA6" s="110">
        <f>IF('Indicador Fecha'!BA6="","x",'Indicador Fecha'!BA6)</f>
        <v>2017</v>
      </c>
      <c r="BB6" s="110">
        <f>IF('Indicador Fecha'!BB6="","x",'Indicador Fecha'!BB6)</f>
        <v>2017</v>
      </c>
      <c r="BC6" s="110">
        <f>IF('Indicador Fecha'!BC6="","x",'Indicador Fecha'!BC6)</f>
        <v>2017</v>
      </c>
      <c r="BD6" s="110">
        <f>IF('Indicador Fecha'!BD6="","x",'Indicador Fecha'!BD6)</f>
        <v>2018</v>
      </c>
      <c r="BE6" s="110">
        <f>IF('Indicador Fecha'!BE6="","x",'Indicador Fecha'!BE6)</f>
        <v>2017</v>
      </c>
      <c r="BF6" s="110">
        <f>IF('Indicador Fecha'!BF6="","x",'Indicador Fecha'!BF6)</f>
        <v>2016</v>
      </c>
      <c r="BG6" s="110">
        <f>IF('Indicador Fecha'!BG6="","x",'Indicador Fecha'!BG6)</f>
        <v>2015</v>
      </c>
      <c r="BH6" s="110">
        <f>IF('Indicador Fecha'!BH6="","x",'Indicador Fecha'!BH6)</f>
        <v>2015</v>
      </c>
      <c r="BI6" s="110">
        <f>IF('Indicador Fecha'!BI6="","x",'Indicador Fecha'!BI6)</f>
        <v>2015</v>
      </c>
      <c r="BJ6" s="110">
        <f>IF('Indicador Fecha'!BJ6="","x",'Indicador Fecha'!BJ6)</f>
        <v>2017</v>
      </c>
      <c r="BK6" s="110" t="str">
        <f>IF('Indicador Fecha'!BK6="","x",'Indicador Fecha'!BK6)</f>
        <v>x</v>
      </c>
      <c r="BL6" s="110" t="str">
        <f>IF('Indicador Fecha'!BL6="","x",'Indicador Fecha'!BL6)</f>
        <v>x</v>
      </c>
      <c r="BM6" s="110">
        <f>IF('Indicador Fecha'!BM6="","x",'Indicador Fecha'!BM6)</f>
        <v>2017</v>
      </c>
      <c r="BN6" s="110">
        <f>IF('Indicador Fecha'!BN6="","x",'Indicador Fecha'!BN6)</f>
        <v>2018</v>
      </c>
      <c r="BO6" s="110">
        <f>IF('Indicador Fecha'!BO6="","x",'Indicador Fecha'!BO6)</f>
        <v>2019</v>
      </c>
      <c r="BP6" s="110" t="str">
        <f>IF('Indicador Fecha'!BP6="","x",RIGHT(TEXT('Indicador Fecha'!BP6,"dd/mm/yyyy"),4))</f>
        <v>x</v>
      </c>
      <c r="BQ6" s="110" t="str">
        <f>IF('Indicador Fecha'!BQ6="","x",RIGHT('Indicador Fecha'!BQ6,4))</f>
        <v>2018</v>
      </c>
      <c r="BR6" s="110" t="str">
        <f>IF('Indicador Fecha'!BR6="","x",RIGHT('Indicador Fecha'!BR6,4))</f>
        <v>2018</v>
      </c>
      <c r="BS6" s="110" t="str">
        <f>IF('Indicador Fecha'!BS6="","x",'Indicador Fecha'!BS6)</f>
        <v>x</v>
      </c>
      <c r="BT6" s="110">
        <f>IF('Indicador Fecha'!BT6="","x",'Indicador Fecha'!BT6)</f>
        <v>2017</v>
      </c>
      <c r="BU6" s="110">
        <f>IF('Indicador Fecha'!BU6="","x",'Indicador Fecha'!BU6)</f>
        <v>2018</v>
      </c>
      <c r="BV6" s="110">
        <f>IF('Indicador Fecha'!BV6="","x",'Indicador Fecha'!BV6)</f>
        <v>2018</v>
      </c>
      <c r="BW6" s="110">
        <f>IF('Indicador Fecha'!BW6="","x",'Indicador Fecha'!BW6)</f>
        <v>2016</v>
      </c>
      <c r="BX6" s="110">
        <f>IF('Indicador Fecha'!BX6="","x",'Indicador Fecha'!BX6)</f>
        <v>2013</v>
      </c>
      <c r="BY6" s="110">
        <f>IF('Indicador Fecha'!BY6="","x",'Indicador Fecha'!BY6)</f>
        <v>2008</v>
      </c>
      <c r="BZ6" s="110">
        <f>IF('Indicador Fecha'!BZ6="","x",'Indicador Fecha'!BZ6)</f>
        <v>2017</v>
      </c>
      <c r="CA6" s="110">
        <f>IF('Indicador Fecha'!CA6="","x",'Indicador Fecha'!CA6)</f>
        <v>2018</v>
      </c>
      <c r="CB6" s="110" t="str">
        <f>IF('Indicador Fecha'!CB6="","x",'Indicador Fecha'!CB6)</f>
        <v>x</v>
      </c>
      <c r="CC6" s="110" t="str">
        <f>IF('Indicador Fecha'!CC6="","x",'Indicador Fecha'!CC6)</f>
        <v>x</v>
      </c>
      <c r="CD6" s="110" t="str">
        <f>IF('Indicador Fecha'!CD6="","x",'Indicador Fecha'!CD6)</f>
        <v>x</v>
      </c>
      <c r="CE6" s="110" t="str">
        <f>IF('Indicador Fecha'!CE6="","x",'Indicador Fecha'!CE6)</f>
        <v>x</v>
      </c>
      <c r="CF6" s="110">
        <f>IF('Indicador Fecha'!CF6="","x",'Indicador Fecha'!CF6)</f>
        <v>2017</v>
      </c>
      <c r="CG6" s="110">
        <f>IF('Indicador Fecha'!CG6="","x",'Indicador Fecha'!CG6)</f>
        <v>2016</v>
      </c>
      <c r="CH6" s="110">
        <f>IF('Indicador Fecha'!CH6="","x",'Indicador Fecha'!CH6)</f>
        <v>2017</v>
      </c>
      <c r="CI6" s="110">
        <f>IF('Indicador Fecha'!CI6="","x",'Indicador Fecha'!CI6)</f>
        <v>2014</v>
      </c>
      <c r="CJ6" s="110">
        <f>IF('Indicador Fecha'!CJ6="","x",'Indicador Fecha'!CJ6)</f>
        <v>2017</v>
      </c>
      <c r="CK6" s="110">
        <f>IF('Indicador Fecha'!CK6="","x",'Indicador Fecha'!CK6)</f>
        <v>2017</v>
      </c>
      <c r="CL6" s="110">
        <f>IF('Indicador Fecha'!CL6="","x",'Indicador Fecha'!CL6)</f>
        <v>2016</v>
      </c>
      <c r="CM6" s="110">
        <f>IF('Indicador Fecha'!CM6="","x",'Indicador Fecha'!CM6)</f>
        <v>2016</v>
      </c>
      <c r="CN6" s="110" t="str">
        <f>IF('Indicador Fecha'!CN6="","x",'Indicador Fecha'!CN6)</f>
        <v>x</v>
      </c>
      <c r="CO6" s="110" t="str">
        <f>IF('Indicador Fecha'!CO6="","x",'Indicador Fecha'!CO6)</f>
        <v>x</v>
      </c>
      <c r="CP6" s="110">
        <f>IF('Indicador Fecha'!CP6="","x",'Indicador Fecha'!CP6)</f>
        <v>2012</v>
      </c>
      <c r="CQ6" s="110">
        <f>IF('Indicador Fecha'!CQ6="","x",'Indicador Fecha'!CQ6)</f>
        <v>2017</v>
      </c>
      <c r="CR6" s="110">
        <f>IF('Indicador Fecha'!CR6="","x",'Indicador Fecha'!CR6)</f>
        <v>2018</v>
      </c>
      <c r="CS6" s="110">
        <f>IF('Indicador Fecha'!CS6="","x",'Indicador Fecha'!CS6)</f>
        <v>2017</v>
      </c>
      <c r="CT6" s="110">
        <f>IF('Indicador Fecha'!CT6="","x",'Indicador Fecha'!CT6)</f>
        <v>2019</v>
      </c>
      <c r="CU6" s="110">
        <f>IF('Indicador Fecha'!CU6="","x",'Indicador Fecha'!CU6)</f>
        <v>2015</v>
      </c>
    </row>
    <row r="7" spans="1:99" x14ac:dyDescent="0.25">
      <c r="A7" s="3" t="str">
        <f>VLOOKUP(C7,Regions!B$3:H$35,7,FALSE)</f>
        <v>Caribbean</v>
      </c>
      <c r="B7" s="94" t="s">
        <v>20</v>
      </c>
      <c r="C7" s="83" t="s">
        <v>19</v>
      </c>
      <c r="D7" s="110">
        <f>IF('Indicador Fecha'!D7="","x",'Indicador Fecha'!D7)</f>
        <v>2015</v>
      </c>
      <c r="E7" s="110">
        <f>IF('Indicador Fecha'!E7="","x",'Indicador Fecha'!E7)</f>
        <v>2015</v>
      </c>
      <c r="F7" s="110">
        <f>IF('Indicador Fecha'!F7="","x",'Indicador Fecha'!F7)</f>
        <v>2015</v>
      </c>
      <c r="G7" s="110">
        <f>IF('Indicador Fecha'!G7="","x",'Indicador Fecha'!G7)</f>
        <v>2015</v>
      </c>
      <c r="H7" s="110">
        <f>IF('Indicador Fecha'!H7="","x",'Indicador Fecha'!H7)</f>
        <v>2015</v>
      </c>
      <c r="I7" s="110">
        <f>IF('Indicador Fecha'!I7="","x",'Indicador Fecha'!I7)</f>
        <v>2015</v>
      </c>
      <c r="J7" s="110">
        <f>IF('Indicador Fecha'!J7="","x",'Indicador Fecha'!J7)</f>
        <v>2015</v>
      </c>
      <c r="K7" s="110">
        <f>IF('Indicador Fecha'!K7="","x",'Indicador Fecha'!K7)</f>
        <v>2018</v>
      </c>
      <c r="L7" s="110">
        <f>IF('Indicador Fecha'!L7="","x",'Indicador Fecha'!L7)</f>
        <v>2018</v>
      </c>
      <c r="M7" s="110">
        <f>IF('Indicador Fecha'!M7="","x",'Indicador Fecha'!M7)</f>
        <v>2015</v>
      </c>
      <c r="N7" s="110">
        <f>IF('Indicador Fecha'!N7="","x",'Indicador Fecha'!N7)</f>
        <v>2011</v>
      </c>
      <c r="O7" s="110">
        <f>IF('Indicador Fecha'!O7="","x",'Indicador Fecha'!O7)</f>
        <v>2011</v>
      </c>
      <c r="P7" s="110">
        <f>IF('Indicador Fecha'!P7="","x",'Indicador Fecha'!P7)</f>
        <v>2013</v>
      </c>
      <c r="Q7" s="110">
        <f>IF('Indicador Fecha'!Q7="","x",'Indicador Fecha'!Q7)</f>
        <v>2010</v>
      </c>
      <c r="R7" s="110">
        <f>IF('Indicador Fecha'!R7="","x",'Indicador Fecha'!R7)</f>
        <v>2010</v>
      </c>
      <c r="S7" s="110">
        <f>IF('Indicador Fecha'!S7="","x",'Indicador Fecha'!S7)</f>
        <v>2010</v>
      </c>
      <c r="T7" s="110">
        <f>IF('Indicador Fecha'!T7="","x",'Indicador Fecha'!T7)</f>
        <v>2010</v>
      </c>
      <c r="U7" s="110">
        <f>IF('Indicador Fecha'!U7="","x",'Indicador Fecha'!U7)</f>
        <v>2015</v>
      </c>
      <c r="V7" s="110">
        <f>IF('Indicador Fecha'!V7="","x",'Indicador Fecha'!V7)</f>
        <v>2015</v>
      </c>
      <c r="W7" s="110">
        <f>IF('Indicador Fecha'!W7="","x",'Indicador Fecha'!W7)</f>
        <v>2015</v>
      </c>
      <c r="X7" s="110">
        <f>IF('Indicador Fecha'!X7="","x",'Indicador Fecha'!X7)</f>
        <v>2018</v>
      </c>
      <c r="Y7" s="110">
        <f>IF('Indicador Fecha'!Y7="","x",'Indicador Fecha'!Y7)</f>
        <v>2018</v>
      </c>
      <c r="Z7" s="110">
        <f>IF('Indicador Fecha'!Z7="","x",'Indicador Fecha'!Z7)</f>
        <v>2017</v>
      </c>
      <c r="AA7" s="110">
        <f>IF('Indicador Fecha'!AA7="","x",'Indicador Fecha'!AA7)</f>
        <v>2017</v>
      </c>
      <c r="AB7" s="110">
        <f>IF('Indicador Fecha'!AB7="","x",'Indicador Fecha'!AB7)</f>
        <v>2017</v>
      </c>
      <c r="AC7" s="110">
        <f>IF('Indicador Fecha'!AC7="","x",'Indicador Fecha'!AC7)</f>
        <v>2018</v>
      </c>
      <c r="AD7" s="110">
        <f>IF('Indicador Fecha'!AD7="","x",'Indicador Fecha'!AD7)</f>
        <v>2019</v>
      </c>
      <c r="AE7" s="110">
        <f>IF('Indicador Fecha'!AE7="","x",'Indicador Fecha'!AE7)</f>
        <v>2019</v>
      </c>
      <c r="AF7" s="110">
        <f>IF('Indicador Fecha'!AF7="","x",'Indicador Fecha'!AF7)</f>
        <v>2019</v>
      </c>
      <c r="AG7" s="110">
        <f>IF('Indicador Fecha'!AG7="","x",'Indicador Fecha'!AG7)</f>
        <v>2018</v>
      </c>
      <c r="AH7" s="110">
        <f>IF('Indicador Fecha'!AH7="","x",'Indicador Fecha'!AH7)</f>
        <v>2018</v>
      </c>
      <c r="AI7" s="110">
        <f>IF('Indicador Fecha'!AI7="","x",'Indicador Fecha'!AI7)</f>
        <v>2016</v>
      </c>
      <c r="AJ7" s="110">
        <f>IF('Indicador Fecha'!AJ7="","x",'Indicador Fecha'!AJ7)</f>
        <v>2016</v>
      </c>
      <c r="AK7" s="110">
        <f>IF('Indicador Fecha'!AK7="","x",'Indicador Fecha'!AK7)</f>
        <v>2018</v>
      </c>
      <c r="AL7" s="110">
        <f>IF('Indicador Fecha'!AL7="","x",'Indicador Fecha'!AL7)</f>
        <v>2017</v>
      </c>
      <c r="AM7" s="110" t="str">
        <f>IF('Indicador Fecha'!AM7="","x",'Indicador Fecha'!AM7)</f>
        <v>x</v>
      </c>
      <c r="AN7" s="110" t="str">
        <f>IF('Indicador Fecha'!AN7="","x",'Indicador Fecha'!AN7)</f>
        <v>x</v>
      </c>
      <c r="AO7" s="110" t="str">
        <f>IF('Indicador Fecha'!AO7="","x",'Indicador Fecha'!AO7)</f>
        <v>x</v>
      </c>
      <c r="AP7" s="110">
        <f>IF('Indicador Fecha'!AP7="","x",'Indicador Fecha'!AP7)</f>
        <v>2018</v>
      </c>
      <c r="AQ7" s="110" t="str">
        <f>IF('Indicador Fecha'!AQ7="","x",'Indicador Fecha'!AQ7)</f>
        <v>x</v>
      </c>
      <c r="AR7" s="110">
        <f>IF('Indicador Fecha'!AR7="","x",'Indicador Fecha'!AR7)</f>
        <v>2018</v>
      </c>
      <c r="AS7" s="110">
        <f>IF('Indicador Fecha'!AS7="","x",'Indicador Fecha'!AS7)</f>
        <v>2017</v>
      </c>
      <c r="AT7" s="110" t="str">
        <f>IF('Indicador Fecha'!AT7="","x",'Indicador Fecha'!AT7)</f>
        <v>x</v>
      </c>
      <c r="AU7" s="110">
        <f>IF('Indicador Fecha'!AU7="","x",'Indicador Fecha'!AU7)</f>
        <v>2016</v>
      </c>
      <c r="AV7" s="110" t="str">
        <f>IF('Indicador Fecha'!AV7="","x",'Indicador Fecha'!AV7)</f>
        <v>2015</v>
      </c>
      <c r="AW7" s="110">
        <f>IF('Indicador Fecha'!AW7="","x",'Indicador Fecha'!AW7)</f>
        <v>2017</v>
      </c>
      <c r="AX7" s="110">
        <f>IF('Indicador Fecha'!AX7="","x",'Indicador Fecha'!AX7)</f>
        <v>2017</v>
      </c>
      <c r="AY7" s="110">
        <f>IF('Indicador Fecha'!AY7="","x",'Indicador Fecha'!AY7)</f>
        <v>2017</v>
      </c>
      <c r="AZ7" s="110" t="str">
        <f>IF('Indicador Fecha'!AZ7="","x",'Indicador Fecha'!AZ7)</f>
        <v>x</v>
      </c>
      <c r="BA7" s="110">
        <f>IF('Indicador Fecha'!BA7="","x",'Indicador Fecha'!BA7)</f>
        <v>2017</v>
      </c>
      <c r="BB7" s="110">
        <f>IF('Indicador Fecha'!BB7="","x",'Indicador Fecha'!BB7)</f>
        <v>2017</v>
      </c>
      <c r="BC7" s="110">
        <f>IF('Indicador Fecha'!BC7="","x",'Indicador Fecha'!BC7)</f>
        <v>2017</v>
      </c>
      <c r="BD7" s="110">
        <f>IF('Indicador Fecha'!BD7="","x",'Indicador Fecha'!BD7)</f>
        <v>2018</v>
      </c>
      <c r="BE7" s="110">
        <f>IF('Indicador Fecha'!BE7="","x",'Indicador Fecha'!BE7)</f>
        <v>2017</v>
      </c>
      <c r="BF7" s="110">
        <f>IF('Indicador Fecha'!BF7="","x",'Indicador Fecha'!BF7)</f>
        <v>2016</v>
      </c>
      <c r="BG7" s="110">
        <f>IF('Indicador Fecha'!BG7="","x",'Indicador Fecha'!BG7)</f>
        <v>2015</v>
      </c>
      <c r="BH7" s="110">
        <f>IF('Indicador Fecha'!BH7="","x",'Indicador Fecha'!BH7)</f>
        <v>2015</v>
      </c>
      <c r="BI7" s="110">
        <f>IF('Indicador Fecha'!BI7="","x",'Indicador Fecha'!BI7)</f>
        <v>2015</v>
      </c>
      <c r="BJ7" s="110">
        <f>IF('Indicador Fecha'!BJ7="","x",'Indicador Fecha'!BJ7)</f>
        <v>2017</v>
      </c>
      <c r="BK7" s="110" t="str">
        <f>IF('Indicador Fecha'!BK7="","x",'Indicador Fecha'!BK7)</f>
        <v>x</v>
      </c>
      <c r="BL7" s="110">
        <f>IF('Indicador Fecha'!BL7="","x",'Indicador Fecha'!BL7)</f>
        <v>2016</v>
      </c>
      <c r="BM7" s="110">
        <f>IF('Indicador Fecha'!BM7="","x",'Indicador Fecha'!BM7)</f>
        <v>2017</v>
      </c>
      <c r="BN7" s="110">
        <f>IF('Indicador Fecha'!BN7="","x",'Indicador Fecha'!BN7)</f>
        <v>2018</v>
      </c>
      <c r="BO7" s="110">
        <f>IF('Indicador Fecha'!BO7="","x",'Indicador Fecha'!BO7)</f>
        <v>2019</v>
      </c>
      <c r="BP7" s="110" t="str">
        <f>IF('Indicador Fecha'!BP7="","x",RIGHT(TEXT('Indicador Fecha'!BP7,"dd/mm/yyyy"),4))</f>
        <v>x</v>
      </c>
      <c r="BQ7" s="110" t="str">
        <f>IF('Indicador Fecha'!BQ7="","x",RIGHT('Indicador Fecha'!BQ7,4))</f>
        <v>2018</v>
      </c>
      <c r="BR7" s="110" t="str">
        <f>IF('Indicador Fecha'!BR7="","x",RIGHT('Indicador Fecha'!BR7,4))</f>
        <v>2018</v>
      </c>
      <c r="BS7" s="110">
        <f>IF('Indicador Fecha'!BS7="","x",'Indicador Fecha'!BS7)</f>
        <v>2017</v>
      </c>
      <c r="BT7" s="110">
        <f>IF('Indicador Fecha'!BT7="","x",'Indicador Fecha'!BT7)</f>
        <v>2017</v>
      </c>
      <c r="BU7" s="110">
        <f>IF('Indicador Fecha'!BU7="","x",'Indicador Fecha'!BU7)</f>
        <v>2018</v>
      </c>
      <c r="BV7" s="110">
        <f>IF('Indicador Fecha'!BV7="","x",'Indicador Fecha'!BV7)</f>
        <v>2018</v>
      </c>
      <c r="BW7" s="110">
        <f>IF('Indicador Fecha'!BW7="","x",'Indicador Fecha'!BW7)</f>
        <v>2016</v>
      </c>
      <c r="BX7" s="110">
        <f>IF('Indicador Fecha'!BX7="","x",'Indicador Fecha'!BX7)</f>
        <v>2013</v>
      </c>
      <c r="BY7" s="110" t="str">
        <f>IF('Indicador Fecha'!BY7="","x",'Indicador Fecha'!BY7)</f>
        <v>x</v>
      </c>
      <c r="BZ7" s="110">
        <f>IF('Indicador Fecha'!BZ7="","x",'Indicador Fecha'!BZ7)</f>
        <v>2017</v>
      </c>
      <c r="CA7" s="110">
        <f>IF('Indicador Fecha'!CA7="","x",'Indicador Fecha'!CA7)</f>
        <v>2018</v>
      </c>
      <c r="CB7" s="110" t="str">
        <f>IF('Indicador Fecha'!CB7="","x",'Indicador Fecha'!CB7)</f>
        <v>x</v>
      </c>
      <c r="CC7" s="110" t="str">
        <f>IF('Indicador Fecha'!CC7="","x",'Indicador Fecha'!CC7)</f>
        <v>x</v>
      </c>
      <c r="CD7" s="110" t="str">
        <f>IF('Indicador Fecha'!CD7="","x",'Indicador Fecha'!CD7)</f>
        <v>x</v>
      </c>
      <c r="CE7" s="110">
        <f>IF('Indicador Fecha'!CE7="","x",'Indicador Fecha'!CE7)</f>
        <v>2019</v>
      </c>
      <c r="CF7" s="110">
        <f>IF('Indicador Fecha'!CF7="","x",'Indicador Fecha'!CF7)</f>
        <v>2017</v>
      </c>
      <c r="CG7" s="110">
        <f>IF('Indicador Fecha'!CG7="","x",'Indicador Fecha'!CG7)</f>
        <v>2016</v>
      </c>
      <c r="CH7" s="110">
        <f>IF('Indicador Fecha'!CH7="","x",'Indicador Fecha'!CH7)</f>
        <v>2017</v>
      </c>
      <c r="CI7" s="110">
        <f>IF('Indicador Fecha'!CI7="","x",'Indicador Fecha'!CI7)</f>
        <v>2014</v>
      </c>
      <c r="CJ7" s="110">
        <f>IF('Indicador Fecha'!CJ7="","x",'Indicador Fecha'!CJ7)</f>
        <v>2017</v>
      </c>
      <c r="CK7" s="110">
        <f>IF('Indicador Fecha'!CK7="","x",'Indicador Fecha'!CK7)</f>
        <v>2017</v>
      </c>
      <c r="CL7" s="110" t="str">
        <f>IF('Indicador Fecha'!CL7="","x",'Indicador Fecha'!CL7)</f>
        <v>x</v>
      </c>
      <c r="CM7" s="110" t="str">
        <f>IF('Indicador Fecha'!CM7="","x",'Indicador Fecha'!CM7)</f>
        <v>x</v>
      </c>
      <c r="CN7" s="110">
        <f>IF('Indicador Fecha'!CN7="","x",'Indicador Fecha'!CN7)</f>
        <v>2016</v>
      </c>
      <c r="CO7" s="110" t="str">
        <f>IF('Indicador Fecha'!CO7="","x",'Indicador Fecha'!CO7)</f>
        <v>2016</v>
      </c>
      <c r="CP7" s="110">
        <f>IF('Indicador Fecha'!CP7="","x",'Indicador Fecha'!CP7)</f>
        <v>2012</v>
      </c>
      <c r="CQ7" s="110">
        <f>IF('Indicador Fecha'!CQ7="","x",'Indicador Fecha'!CQ7)</f>
        <v>2017</v>
      </c>
      <c r="CR7" s="110">
        <f>IF('Indicador Fecha'!CR7="","x",'Indicador Fecha'!CR7)</f>
        <v>2018</v>
      </c>
      <c r="CS7" s="110">
        <f>IF('Indicador Fecha'!CS7="","x",'Indicador Fecha'!CS7)</f>
        <v>2017</v>
      </c>
      <c r="CT7" s="110">
        <f>IF('Indicador Fecha'!CT7="","x",'Indicador Fecha'!CT7)</f>
        <v>2019</v>
      </c>
      <c r="CU7" s="110">
        <f>IF('Indicador Fecha'!CU7="","x",'Indicador Fecha'!CU7)</f>
        <v>2015</v>
      </c>
    </row>
    <row r="8" spans="1:99" x14ac:dyDescent="0.25">
      <c r="A8" s="3" t="str">
        <f>VLOOKUP(C8,Regions!B$3:H$35,7,FALSE)</f>
        <v>Caribbean</v>
      </c>
      <c r="B8" s="94" t="s">
        <v>22</v>
      </c>
      <c r="C8" s="83" t="s">
        <v>21</v>
      </c>
      <c r="D8" s="110">
        <f>IF('Indicador Fecha'!D8="","x",'Indicador Fecha'!D8)</f>
        <v>2015</v>
      </c>
      <c r="E8" s="110">
        <f>IF('Indicador Fecha'!E8="","x",'Indicador Fecha'!E8)</f>
        <v>2015</v>
      </c>
      <c r="F8" s="110">
        <f>IF('Indicador Fecha'!F8="","x",'Indicador Fecha'!F8)</f>
        <v>2015</v>
      </c>
      <c r="G8" s="110">
        <f>IF('Indicador Fecha'!G8="","x",'Indicador Fecha'!G8)</f>
        <v>2015</v>
      </c>
      <c r="H8" s="110">
        <f>IF('Indicador Fecha'!H8="","x",'Indicador Fecha'!H8)</f>
        <v>2015</v>
      </c>
      <c r="I8" s="110">
        <f>IF('Indicador Fecha'!I8="","x",'Indicador Fecha'!I8)</f>
        <v>2015</v>
      </c>
      <c r="J8" s="110">
        <f>IF('Indicador Fecha'!J8="","x",'Indicador Fecha'!J8)</f>
        <v>2015</v>
      </c>
      <c r="K8" s="110">
        <f>IF('Indicador Fecha'!K8="","x",'Indicador Fecha'!K8)</f>
        <v>2018</v>
      </c>
      <c r="L8" s="110">
        <f>IF('Indicador Fecha'!L8="","x",'Indicador Fecha'!L8)</f>
        <v>2018</v>
      </c>
      <c r="M8" s="110">
        <f>IF('Indicador Fecha'!M8="","x",'Indicador Fecha'!M8)</f>
        <v>2015</v>
      </c>
      <c r="N8" s="110">
        <f>IF('Indicador Fecha'!N8="","x",'Indicador Fecha'!N8)</f>
        <v>2011</v>
      </c>
      <c r="O8" s="110">
        <f>IF('Indicador Fecha'!O8="","x",'Indicador Fecha'!O8)</f>
        <v>2011</v>
      </c>
      <c r="P8" s="110">
        <f>IF('Indicador Fecha'!P8="","x",'Indicador Fecha'!P8)</f>
        <v>2010</v>
      </c>
      <c r="Q8" s="110">
        <f>IF('Indicador Fecha'!Q8="","x",'Indicador Fecha'!Q8)</f>
        <v>2010</v>
      </c>
      <c r="R8" s="110">
        <f>IF('Indicador Fecha'!R8="","x",'Indicador Fecha'!R8)</f>
        <v>2010</v>
      </c>
      <c r="S8" s="110">
        <f>IF('Indicador Fecha'!S8="","x",'Indicador Fecha'!S8)</f>
        <v>2010</v>
      </c>
      <c r="T8" s="110">
        <f>IF('Indicador Fecha'!T8="","x",'Indicador Fecha'!T8)</f>
        <v>2010</v>
      </c>
      <c r="U8" s="110">
        <f>IF('Indicador Fecha'!U8="","x",'Indicador Fecha'!U8)</f>
        <v>2015</v>
      </c>
      <c r="V8" s="110">
        <f>IF('Indicador Fecha'!V8="","x",'Indicador Fecha'!V8)</f>
        <v>2015</v>
      </c>
      <c r="W8" s="110">
        <f>IF('Indicador Fecha'!W8="","x",'Indicador Fecha'!W8)</f>
        <v>2015</v>
      </c>
      <c r="X8" s="110">
        <f>IF('Indicador Fecha'!X8="","x",'Indicador Fecha'!X8)</f>
        <v>2018</v>
      </c>
      <c r="Y8" s="110">
        <f>IF('Indicador Fecha'!Y8="","x",'Indicador Fecha'!Y8)</f>
        <v>2018</v>
      </c>
      <c r="Z8" s="110">
        <f>IF('Indicador Fecha'!Z8="","x",'Indicador Fecha'!Z8)</f>
        <v>2015</v>
      </c>
      <c r="AA8" s="110">
        <f>IF('Indicador Fecha'!AA8="","x",'Indicador Fecha'!AA8)</f>
        <v>2015</v>
      </c>
      <c r="AB8" s="110" t="str">
        <f>IF('Indicador Fecha'!AB8="","x",'Indicador Fecha'!AB8)</f>
        <v>x</v>
      </c>
      <c r="AC8" s="110">
        <f>IF('Indicador Fecha'!AC8="","x",'Indicador Fecha'!AC8)</f>
        <v>2018</v>
      </c>
      <c r="AD8" s="110">
        <f>IF('Indicador Fecha'!AD8="","x",'Indicador Fecha'!AD8)</f>
        <v>2019</v>
      </c>
      <c r="AE8" s="110">
        <f>IF('Indicador Fecha'!AE8="","x",'Indicador Fecha'!AE8)</f>
        <v>2019</v>
      </c>
      <c r="AF8" s="110">
        <f>IF('Indicador Fecha'!AF8="","x",'Indicador Fecha'!AF8)</f>
        <v>2019</v>
      </c>
      <c r="AG8" s="110">
        <f>IF('Indicador Fecha'!AG8="","x",'Indicador Fecha'!AG8)</f>
        <v>2018</v>
      </c>
      <c r="AH8" s="110">
        <f>IF('Indicador Fecha'!AH8="","x",'Indicador Fecha'!AH8)</f>
        <v>2018</v>
      </c>
      <c r="AI8" s="110">
        <f>IF('Indicador Fecha'!AI8="","x",'Indicador Fecha'!AI8)</f>
        <v>2017</v>
      </c>
      <c r="AJ8" s="110">
        <f>IF('Indicador Fecha'!AJ8="","x",'Indicador Fecha'!AJ8)</f>
        <v>2017</v>
      </c>
      <c r="AK8" s="110">
        <f>IF('Indicador Fecha'!AK8="","x",'Indicador Fecha'!AK8)</f>
        <v>2018</v>
      </c>
      <c r="AL8" s="110">
        <f>IF('Indicador Fecha'!AL8="","x",'Indicador Fecha'!AL8)</f>
        <v>2017</v>
      </c>
      <c r="AM8" s="110" t="str">
        <f>IF('Indicador Fecha'!AM8="","x",'Indicador Fecha'!AM8)</f>
        <v>x</v>
      </c>
      <c r="AN8" s="110" t="str">
        <f>IF('Indicador Fecha'!AN8="","x",'Indicador Fecha'!AN8)</f>
        <v>x</v>
      </c>
      <c r="AO8" s="110">
        <f>IF('Indicador Fecha'!AO8="","x",'Indicador Fecha'!AO8)</f>
        <v>2009</v>
      </c>
      <c r="AP8" s="110" t="str">
        <f>IF('Indicador Fecha'!AP8="","x",'Indicador Fecha'!AP8)</f>
        <v>x</v>
      </c>
      <c r="AQ8" s="110">
        <f>IF('Indicador Fecha'!AQ8="","x",'Indicador Fecha'!AQ8)</f>
        <v>2018</v>
      </c>
      <c r="AR8" s="110" t="str">
        <f>IF('Indicador Fecha'!AR8="","x",'Indicador Fecha'!AR8)</f>
        <v>x</v>
      </c>
      <c r="AS8" s="110">
        <f>IF('Indicador Fecha'!AS8="","x",'Indicador Fecha'!AS8)</f>
        <v>2017</v>
      </c>
      <c r="AT8" s="110" t="str">
        <f>IF('Indicador Fecha'!AT8="","x",'Indicador Fecha'!AT8)</f>
        <v>x</v>
      </c>
      <c r="AU8" s="110">
        <f>IF('Indicador Fecha'!AU8="","x",'Indicador Fecha'!AU8)</f>
        <v>2016</v>
      </c>
      <c r="AV8" s="110" t="str">
        <f>IF('Indicador Fecha'!AV8="","x",'Indicador Fecha'!AV8)</f>
        <v>x</v>
      </c>
      <c r="AW8" s="110">
        <f>IF('Indicador Fecha'!AW8="","x",'Indicador Fecha'!AW8)</f>
        <v>2017</v>
      </c>
      <c r="AX8" s="110">
        <f>IF('Indicador Fecha'!AX8="","x",'Indicador Fecha'!AX8)</f>
        <v>2017</v>
      </c>
      <c r="AY8" s="110">
        <f>IF('Indicador Fecha'!AY8="","x",'Indicador Fecha'!AY8)</f>
        <v>2017</v>
      </c>
      <c r="AZ8" s="110" t="str">
        <f>IF('Indicador Fecha'!AZ8="","x",'Indicador Fecha'!AZ8)</f>
        <v>x</v>
      </c>
      <c r="BA8" s="110">
        <f>IF('Indicador Fecha'!BA8="","x",'Indicador Fecha'!BA8)</f>
        <v>2017</v>
      </c>
      <c r="BB8" s="110" t="str">
        <f>IF('Indicador Fecha'!BB8="","x",'Indicador Fecha'!BB8)</f>
        <v>x</v>
      </c>
      <c r="BC8" s="110" t="str">
        <f>IF('Indicador Fecha'!BC8="","x",'Indicador Fecha'!BC8)</f>
        <v>x</v>
      </c>
      <c r="BD8" s="110">
        <f>IF('Indicador Fecha'!BD8="","x",'Indicador Fecha'!BD8)</f>
        <v>2018</v>
      </c>
      <c r="BE8" s="110">
        <f>IF('Indicador Fecha'!BE8="","x",'Indicador Fecha'!BE8)</f>
        <v>2017</v>
      </c>
      <c r="BF8" s="110">
        <f>IF('Indicador Fecha'!BF8="","x",'Indicador Fecha'!BF8)</f>
        <v>2016</v>
      </c>
      <c r="BG8" s="110">
        <f>IF('Indicador Fecha'!BG8="","x",'Indicador Fecha'!BG8)</f>
        <v>2015</v>
      </c>
      <c r="BH8" s="110">
        <f>IF('Indicador Fecha'!BH8="","x",'Indicador Fecha'!BH8)</f>
        <v>2015</v>
      </c>
      <c r="BI8" s="110" t="str">
        <f>IF('Indicador Fecha'!BI8="","x",'Indicador Fecha'!BI8)</f>
        <v>x</v>
      </c>
      <c r="BJ8" s="110" t="str">
        <f>IF('Indicador Fecha'!BJ8="","x",'Indicador Fecha'!BJ8)</f>
        <v>x</v>
      </c>
      <c r="BK8" s="110" t="str">
        <f>IF('Indicador Fecha'!BK8="","x",'Indicador Fecha'!BK8)</f>
        <v>x</v>
      </c>
      <c r="BL8" s="110" t="str">
        <f>IF('Indicador Fecha'!BL8="","x",'Indicador Fecha'!BL8)</f>
        <v>x</v>
      </c>
      <c r="BM8" s="110">
        <f>IF('Indicador Fecha'!BM8="","x",'Indicador Fecha'!BM8)</f>
        <v>2017</v>
      </c>
      <c r="BN8" s="110">
        <f>IF('Indicador Fecha'!BN8="","x",'Indicador Fecha'!BN8)</f>
        <v>2018</v>
      </c>
      <c r="BO8" s="110">
        <f>IF('Indicador Fecha'!BO8="","x",'Indicador Fecha'!BO8)</f>
        <v>2019</v>
      </c>
      <c r="BP8" s="110" t="str">
        <f>IF('Indicador Fecha'!BP8="","x",RIGHT(TEXT('Indicador Fecha'!BP8,"dd/mm/yyyy"),4))</f>
        <v>x</v>
      </c>
      <c r="BQ8" s="110" t="str">
        <f>IF('Indicador Fecha'!BQ8="","x",RIGHT('Indicador Fecha'!BQ8,4))</f>
        <v>2018</v>
      </c>
      <c r="BR8" s="110" t="str">
        <f>IF('Indicador Fecha'!BR8="","x",RIGHT('Indicador Fecha'!BR8,4))</f>
        <v>2018</v>
      </c>
      <c r="BS8" s="110" t="str">
        <f>IF('Indicador Fecha'!BS8="","x",'Indicador Fecha'!BS8)</f>
        <v>x</v>
      </c>
      <c r="BT8" s="110">
        <f>IF('Indicador Fecha'!BT8="","x",'Indicador Fecha'!BT8)</f>
        <v>2017</v>
      </c>
      <c r="BU8" s="110">
        <f>IF('Indicador Fecha'!BU8="","x",'Indicador Fecha'!BU8)</f>
        <v>2018</v>
      </c>
      <c r="BV8" s="110">
        <f>IF('Indicador Fecha'!BV8="","x",'Indicador Fecha'!BV8)</f>
        <v>2018</v>
      </c>
      <c r="BW8" s="110">
        <f>IF('Indicador Fecha'!BW8="","x",'Indicador Fecha'!BW8)</f>
        <v>2016</v>
      </c>
      <c r="BX8" s="110" t="str">
        <f>IF('Indicador Fecha'!BX8="","x",'Indicador Fecha'!BX8)</f>
        <v>x</v>
      </c>
      <c r="BY8" s="110" t="str">
        <f>IF('Indicador Fecha'!BY8="","x",'Indicador Fecha'!BY8)</f>
        <v>x</v>
      </c>
      <c r="BZ8" s="110">
        <f>IF('Indicador Fecha'!BZ8="","x",'Indicador Fecha'!BZ8)</f>
        <v>2017</v>
      </c>
      <c r="CA8" s="110">
        <f>IF('Indicador Fecha'!CA8="","x",'Indicador Fecha'!CA8)</f>
        <v>2018</v>
      </c>
      <c r="CB8" s="110" t="str">
        <f>IF('Indicador Fecha'!CB8="","x",'Indicador Fecha'!CB8)</f>
        <v>x</v>
      </c>
      <c r="CC8" s="110" t="str">
        <f>IF('Indicador Fecha'!CC8="","x",'Indicador Fecha'!CC8)</f>
        <v>x</v>
      </c>
      <c r="CD8" s="110" t="str">
        <f>IF('Indicador Fecha'!CD8="","x",'Indicador Fecha'!CD8)</f>
        <v>x</v>
      </c>
      <c r="CE8" s="110" t="str">
        <f>IF('Indicador Fecha'!CE8="","x",'Indicador Fecha'!CE8)</f>
        <v>x</v>
      </c>
      <c r="CF8" s="110">
        <f>IF('Indicador Fecha'!CF8="","x",'Indicador Fecha'!CF8)</f>
        <v>2017</v>
      </c>
      <c r="CG8" s="110">
        <f>IF('Indicador Fecha'!CG8="","x",'Indicador Fecha'!CG8)</f>
        <v>2016</v>
      </c>
      <c r="CH8" s="110">
        <f>IF('Indicador Fecha'!CH8="","x",'Indicador Fecha'!CH8)</f>
        <v>2017</v>
      </c>
      <c r="CI8" s="110">
        <f>IF('Indicador Fecha'!CI8="","x",'Indicador Fecha'!CI8)</f>
        <v>2014</v>
      </c>
      <c r="CJ8" s="110">
        <f>IF('Indicador Fecha'!CJ8="","x",'Indicador Fecha'!CJ8)</f>
        <v>2015</v>
      </c>
      <c r="CK8" s="110">
        <f>IF('Indicador Fecha'!CK8="","x",'Indicador Fecha'!CK8)</f>
        <v>2015</v>
      </c>
      <c r="CL8" s="110">
        <f>IF('Indicador Fecha'!CL8="","x",'Indicador Fecha'!CL8)</f>
        <v>2016</v>
      </c>
      <c r="CM8" s="110">
        <f>IF('Indicador Fecha'!CM8="","x",'Indicador Fecha'!CM8)</f>
        <v>2016</v>
      </c>
      <c r="CN8" s="110">
        <f>IF('Indicador Fecha'!CN8="","x",'Indicador Fecha'!CN8)</f>
        <v>2014</v>
      </c>
      <c r="CO8" s="110" t="str">
        <f>IF('Indicador Fecha'!CO8="","x",'Indicador Fecha'!CO8)</f>
        <v>2014</v>
      </c>
      <c r="CP8" s="110" t="str">
        <f>IF('Indicador Fecha'!CP8="","x",'Indicador Fecha'!CP8)</f>
        <v>x</v>
      </c>
      <c r="CQ8" s="110">
        <f>IF('Indicador Fecha'!CQ8="","x",'Indicador Fecha'!CQ8)</f>
        <v>2017</v>
      </c>
      <c r="CR8" s="110">
        <f>IF('Indicador Fecha'!CR8="","x",'Indicador Fecha'!CR8)</f>
        <v>2016</v>
      </c>
      <c r="CS8" s="110">
        <f>IF('Indicador Fecha'!CS8="","x",'Indicador Fecha'!CS8)</f>
        <v>2018</v>
      </c>
      <c r="CT8" s="110">
        <f>IF('Indicador Fecha'!CT8="","x",'Indicador Fecha'!CT8)</f>
        <v>2019</v>
      </c>
      <c r="CU8" s="110">
        <f>IF('Indicador Fecha'!CU8="","x",'Indicador Fecha'!CU8)</f>
        <v>2015</v>
      </c>
    </row>
    <row r="9" spans="1:99" x14ac:dyDescent="0.25">
      <c r="A9" s="3" t="str">
        <f>VLOOKUP(C9,Regions!B$3:H$35,7,FALSE)</f>
        <v>Caribbean</v>
      </c>
      <c r="B9" s="94" t="s">
        <v>24</v>
      </c>
      <c r="C9" s="83" t="s">
        <v>23</v>
      </c>
      <c r="D9" s="110">
        <f>IF('Indicador Fecha'!D9="","x",'Indicador Fecha'!D9)</f>
        <v>2015</v>
      </c>
      <c r="E9" s="110">
        <f>IF('Indicador Fecha'!E9="","x",'Indicador Fecha'!E9)</f>
        <v>2015</v>
      </c>
      <c r="F9" s="110">
        <f>IF('Indicador Fecha'!F9="","x",'Indicador Fecha'!F9)</f>
        <v>2015</v>
      </c>
      <c r="G9" s="110">
        <f>IF('Indicador Fecha'!G9="","x",'Indicador Fecha'!G9)</f>
        <v>2015</v>
      </c>
      <c r="H9" s="110">
        <f>IF('Indicador Fecha'!H9="","x",'Indicador Fecha'!H9)</f>
        <v>2015</v>
      </c>
      <c r="I9" s="110">
        <f>IF('Indicador Fecha'!I9="","x",'Indicador Fecha'!I9)</f>
        <v>2015</v>
      </c>
      <c r="J9" s="110">
        <f>IF('Indicador Fecha'!J9="","x",'Indicador Fecha'!J9)</f>
        <v>2015</v>
      </c>
      <c r="K9" s="110">
        <f>IF('Indicador Fecha'!K9="","x",'Indicador Fecha'!K9)</f>
        <v>2018</v>
      </c>
      <c r="L9" s="110">
        <f>IF('Indicador Fecha'!L9="","x",'Indicador Fecha'!L9)</f>
        <v>2018</v>
      </c>
      <c r="M9" s="110">
        <f>IF('Indicador Fecha'!M9="","x",'Indicador Fecha'!M9)</f>
        <v>2015</v>
      </c>
      <c r="N9" s="110">
        <f>IF('Indicador Fecha'!N9="","x",'Indicador Fecha'!N9)</f>
        <v>2011</v>
      </c>
      <c r="O9" s="110">
        <f>IF('Indicador Fecha'!O9="","x",'Indicador Fecha'!O9)</f>
        <v>2011</v>
      </c>
      <c r="P9" s="110">
        <f>IF('Indicador Fecha'!P9="","x",'Indicador Fecha'!P9)</f>
        <v>2015</v>
      </c>
      <c r="Q9" s="110">
        <f>IF('Indicador Fecha'!Q9="","x",'Indicador Fecha'!Q9)</f>
        <v>2010</v>
      </c>
      <c r="R9" s="110">
        <f>IF('Indicador Fecha'!R9="","x",'Indicador Fecha'!R9)</f>
        <v>2010</v>
      </c>
      <c r="S9" s="110">
        <f>IF('Indicador Fecha'!S9="","x",'Indicador Fecha'!S9)</f>
        <v>2010</v>
      </c>
      <c r="T9" s="110">
        <f>IF('Indicador Fecha'!T9="","x",'Indicador Fecha'!T9)</f>
        <v>2010</v>
      </c>
      <c r="U9" s="110">
        <f>IF('Indicador Fecha'!U9="","x",'Indicador Fecha'!U9)</f>
        <v>2015</v>
      </c>
      <c r="V9" s="110">
        <f>IF('Indicador Fecha'!V9="","x",'Indicador Fecha'!V9)</f>
        <v>2015</v>
      </c>
      <c r="W9" s="110">
        <f>IF('Indicador Fecha'!W9="","x",'Indicador Fecha'!W9)</f>
        <v>2015</v>
      </c>
      <c r="X9" s="110">
        <f>IF('Indicador Fecha'!X9="","x",'Indicador Fecha'!X9)</f>
        <v>2018</v>
      </c>
      <c r="Y9" s="110">
        <f>IF('Indicador Fecha'!Y9="","x",'Indicador Fecha'!Y9)</f>
        <v>2018</v>
      </c>
      <c r="Z9" s="110">
        <f>IF('Indicador Fecha'!Z9="","x",'Indicador Fecha'!Z9)</f>
        <v>2017</v>
      </c>
      <c r="AA9" s="110">
        <f>IF('Indicador Fecha'!AA9="","x",'Indicador Fecha'!AA9)</f>
        <v>2017</v>
      </c>
      <c r="AB9" s="110">
        <f>IF('Indicador Fecha'!AB9="","x",'Indicador Fecha'!AB9)</f>
        <v>2017</v>
      </c>
      <c r="AC9" s="110">
        <f>IF('Indicador Fecha'!AC9="","x",'Indicador Fecha'!AC9)</f>
        <v>2018</v>
      </c>
      <c r="AD9" s="110">
        <f>IF('Indicador Fecha'!AD9="","x",'Indicador Fecha'!AD9)</f>
        <v>2019</v>
      </c>
      <c r="AE9" s="110">
        <f>IF('Indicador Fecha'!AE9="","x",'Indicador Fecha'!AE9)</f>
        <v>2019</v>
      </c>
      <c r="AF9" s="110">
        <f>IF('Indicador Fecha'!AF9="","x",'Indicador Fecha'!AF9)</f>
        <v>2019</v>
      </c>
      <c r="AG9" s="110">
        <f>IF('Indicador Fecha'!AG9="","x",'Indicador Fecha'!AG9)</f>
        <v>2018</v>
      </c>
      <c r="AH9" s="110">
        <f>IF('Indicador Fecha'!AH9="","x",'Indicador Fecha'!AH9)</f>
        <v>2018</v>
      </c>
      <c r="AI9" s="110">
        <f>IF('Indicador Fecha'!AI9="","x",'Indicador Fecha'!AI9)</f>
        <v>2017</v>
      </c>
      <c r="AJ9" s="110">
        <f>IF('Indicador Fecha'!AJ9="","x",'Indicador Fecha'!AJ9)</f>
        <v>2017</v>
      </c>
      <c r="AK9" s="110">
        <f>IF('Indicador Fecha'!AK9="","x",'Indicador Fecha'!AK9)</f>
        <v>2018</v>
      </c>
      <c r="AL9" s="110">
        <f>IF('Indicador Fecha'!AL9="","x",'Indicador Fecha'!AL9)</f>
        <v>2017</v>
      </c>
      <c r="AM9" s="110" t="str">
        <f>IF('Indicador Fecha'!AM9="","x",'Indicador Fecha'!AM9)</f>
        <v>2014</v>
      </c>
      <c r="AN9" s="110" t="str">
        <f>IF('Indicador Fecha'!AN9="","x",'Indicador Fecha'!AN9)</f>
        <v>2014</v>
      </c>
      <c r="AO9" s="110" t="str">
        <f>IF('Indicador Fecha'!AO9="","x",'Indicador Fecha'!AO9)</f>
        <v>2016</v>
      </c>
      <c r="AP9" s="110">
        <f>IF('Indicador Fecha'!AP9="","x",'Indicador Fecha'!AP9)</f>
        <v>2018</v>
      </c>
      <c r="AQ9" s="110">
        <f>IF('Indicador Fecha'!AQ9="","x",'Indicador Fecha'!AQ9)</f>
        <v>2018</v>
      </c>
      <c r="AR9" s="110">
        <f>IF('Indicador Fecha'!AR9="","x",'Indicador Fecha'!AR9)</f>
        <v>2018</v>
      </c>
      <c r="AS9" s="110">
        <f>IF('Indicador Fecha'!AS9="","x",'Indicador Fecha'!AS9)</f>
        <v>2017</v>
      </c>
      <c r="AT9" s="110">
        <f>IF('Indicador Fecha'!AT9="","x",'Indicador Fecha'!AT9)</f>
        <v>2013</v>
      </c>
      <c r="AU9" s="110">
        <f>IF('Indicador Fecha'!AU9="","x",'Indicador Fecha'!AU9)</f>
        <v>2016</v>
      </c>
      <c r="AV9" s="110" t="str">
        <f>IF('Indicador Fecha'!AV9="","x",'Indicador Fecha'!AV9)</f>
        <v>2015</v>
      </c>
      <c r="AW9" s="110">
        <f>IF('Indicador Fecha'!AW9="","x",'Indicador Fecha'!AW9)</f>
        <v>2017</v>
      </c>
      <c r="AX9" s="110" t="str">
        <f>IF('Indicador Fecha'!AX9="","x",'Indicador Fecha'!AX9)</f>
        <v>x</v>
      </c>
      <c r="AY9" s="110">
        <f>IF('Indicador Fecha'!AY9="","x",'Indicador Fecha'!AY9)</f>
        <v>2017</v>
      </c>
      <c r="AZ9" s="110">
        <f>IF('Indicador Fecha'!AZ9="","x",'Indicador Fecha'!AZ9)</f>
        <v>2017</v>
      </c>
      <c r="BA9" s="110">
        <f>IF('Indicador Fecha'!BA9="","x",'Indicador Fecha'!BA9)</f>
        <v>2017</v>
      </c>
      <c r="BB9" s="110">
        <f>IF('Indicador Fecha'!BB9="","x",'Indicador Fecha'!BB9)</f>
        <v>2017</v>
      </c>
      <c r="BC9" s="110">
        <f>IF('Indicador Fecha'!BC9="","x",'Indicador Fecha'!BC9)</f>
        <v>2017</v>
      </c>
      <c r="BD9" s="110">
        <f>IF('Indicador Fecha'!BD9="","x",'Indicador Fecha'!BD9)</f>
        <v>2018</v>
      </c>
      <c r="BE9" s="110">
        <f>IF('Indicador Fecha'!BE9="","x",'Indicador Fecha'!BE9)</f>
        <v>2017</v>
      </c>
      <c r="BF9" s="110">
        <f>IF('Indicador Fecha'!BF9="","x",'Indicador Fecha'!BF9)</f>
        <v>2016</v>
      </c>
      <c r="BG9" s="110">
        <f>IF('Indicador Fecha'!BG9="","x",'Indicador Fecha'!BG9)</f>
        <v>2015</v>
      </c>
      <c r="BH9" s="110">
        <f>IF('Indicador Fecha'!BH9="","x",'Indicador Fecha'!BH9)</f>
        <v>2015</v>
      </c>
      <c r="BI9" s="110">
        <f>IF('Indicador Fecha'!BI9="","x",'Indicador Fecha'!BI9)</f>
        <v>2015</v>
      </c>
      <c r="BJ9" s="110">
        <f>IF('Indicador Fecha'!BJ9="","x",'Indicador Fecha'!BJ9)</f>
        <v>2017</v>
      </c>
      <c r="BK9" s="110">
        <f>IF('Indicador Fecha'!BK9="","x",'Indicador Fecha'!BK9)</f>
        <v>2016</v>
      </c>
      <c r="BL9" s="110">
        <f>IF('Indicador Fecha'!BL9="","x",'Indicador Fecha'!BL9)</f>
        <v>2016</v>
      </c>
      <c r="BM9" s="110">
        <f>IF('Indicador Fecha'!BM9="","x",'Indicador Fecha'!BM9)</f>
        <v>2017</v>
      </c>
      <c r="BN9" s="110">
        <f>IF('Indicador Fecha'!BN9="","x",'Indicador Fecha'!BN9)</f>
        <v>2018</v>
      </c>
      <c r="BO9" s="110">
        <f>IF('Indicador Fecha'!BO9="","x",'Indicador Fecha'!BO9)</f>
        <v>2019</v>
      </c>
      <c r="BP9" s="110" t="str">
        <f>IF('Indicador Fecha'!BP9="","x",RIGHT(TEXT('Indicador Fecha'!BP9,"dd/mm/yyyy"),4))</f>
        <v>x</v>
      </c>
      <c r="BQ9" s="110" t="str">
        <f>IF('Indicador Fecha'!BQ9="","x",RIGHT('Indicador Fecha'!BQ9,4))</f>
        <v>2018</v>
      </c>
      <c r="BR9" s="110" t="str">
        <f>IF('Indicador Fecha'!BR9="","x",RIGHT('Indicador Fecha'!BR9,4))</f>
        <v>2018</v>
      </c>
      <c r="BS9" s="110">
        <f>IF('Indicador Fecha'!BS9="","x",'Indicador Fecha'!BS9)</f>
        <v>2013</v>
      </c>
      <c r="BT9" s="110">
        <f>IF('Indicador Fecha'!BT9="","x",'Indicador Fecha'!BT9)</f>
        <v>2017</v>
      </c>
      <c r="BU9" s="110">
        <f>IF('Indicador Fecha'!BU9="","x",'Indicador Fecha'!BU9)</f>
        <v>2018</v>
      </c>
      <c r="BV9" s="110">
        <f>IF('Indicador Fecha'!BV9="","x",'Indicador Fecha'!BV9)</f>
        <v>2018</v>
      </c>
      <c r="BW9" s="110">
        <f>IF('Indicador Fecha'!BW9="","x",'Indicador Fecha'!BW9)</f>
        <v>2016</v>
      </c>
      <c r="BX9" s="110">
        <f>IF('Indicador Fecha'!BX9="","x",'Indicador Fecha'!BX9)</f>
        <v>2015</v>
      </c>
      <c r="BY9" s="110">
        <f>IF('Indicador Fecha'!BY9="","x",'Indicador Fecha'!BY9)</f>
        <v>2013</v>
      </c>
      <c r="BZ9" s="110">
        <f>IF('Indicador Fecha'!BZ9="","x",'Indicador Fecha'!BZ9)</f>
        <v>2017</v>
      </c>
      <c r="CA9" s="110">
        <f>IF('Indicador Fecha'!CA9="","x",'Indicador Fecha'!CA9)</f>
        <v>2018</v>
      </c>
      <c r="CB9" s="110">
        <f>IF('Indicador Fecha'!CB9="","x",'Indicador Fecha'!CB9)</f>
        <v>2014</v>
      </c>
      <c r="CC9" s="110">
        <f>IF('Indicador Fecha'!CC9="","x",'Indicador Fecha'!CC9)</f>
        <v>2018</v>
      </c>
      <c r="CD9" s="110">
        <f>IF('Indicador Fecha'!CD9="","x",'Indicador Fecha'!CD9)</f>
        <v>2018</v>
      </c>
      <c r="CE9" s="110">
        <f>IF('Indicador Fecha'!CE9="","x",'Indicador Fecha'!CE9)</f>
        <v>2019</v>
      </c>
      <c r="CF9" s="110">
        <f>IF('Indicador Fecha'!CF9="","x",'Indicador Fecha'!CF9)</f>
        <v>2017</v>
      </c>
      <c r="CG9" s="110">
        <f>IF('Indicador Fecha'!CG9="","x",'Indicador Fecha'!CG9)</f>
        <v>2016</v>
      </c>
      <c r="CH9" s="110">
        <f>IF('Indicador Fecha'!CH9="","x",'Indicador Fecha'!CH9)</f>
        <v>2017</v>
      </c>
      <c r="CI9" s="110">
        <f>IF('Indicador Fecha'!CI9="","x",'Indicador Fecha'!CI9)</f>
        <v>2014</v>
      </c>
      <c r="CJ9" s="110">
        <f>IF('Indicador Fecha'!CJ9="","x",'Indicador Fecha'!CJ9)</f>
        <v>2017</v>
      </c>
      <c r="CK9" s="110">
        <f>IF('Indicador Fecha'!CK9="","x",'Indicador Fecha'!CK9)</f>
        <v>2017</v>
      </c>
      <c r="CL9" s="110">
        <f>IF('Indicador Fecha'!CL9="","x",'Indicador Fecha'!CL9)</f>
        <v>2016</v>
      </c>
      <c r="CM9" s="110">
        <f>IF('Indicador Fecha'!CM9="","x",'Indicador Fecha'!CM9)</f>
        <v>2016</v>
      </c>
      <c r="CN9" s="110">
        <f>IF('Indicador Fecha'!CN9="","x",'Indicador Fecha'!CN9)</f>
        <v>2015</v>
      </c>
      <c r="CO9" s="110" t="str">
        <f>IF('Indicador Fecha'!CO9="","x",'Indicador Fecha'!CO9)</f>
        <v>2016</v>
      </c>
      <c r="CP9" s="110">
        <f>IF('Indicador Fecha'!CP9="","x",'Indicador Fecha'!CP9)</f>
        <v>2015</v>
      </c>
      <c r="CQ9" s="110">
        <f>IF('Indicador Fecha'!CQ9="","x",'Indicador Fecha'!CQ9)</f>
        <v>2017</v>
      </c>
      <c r="CR9" s="110">
        <f>IF('Indicador Fecha'!CR9="","x",'Indicador Fecha'!CR9)</f>
        <v>2017</v>
      </c>
      <c r="CS9" s="110">
        <f>IF('Indicador Fecha'!CS9="","x",'Indicador Fecha'!CS9)</f>
        <v>2018</v>
      </c>
      <c r="CT9" s="110">
        <f>IF('Indicador Fecha'!CT9="","x",'Indicador Fecha'!CT9)</f>
        <v>2019</v>
      </c>
      <c r="CU9" s="110">
        <f>IF('Indicador Fecha'!CU9="","x",'Indicador Fecha'!CU9)</f>
        <v>2015</v>
      </c>
    </row>
    <row r="10" spans="1:99" x14ac:dyDescent="0.25">
      <c r="A10" s="3" t="str">
        <f>VLOOKUP(C10,Regions!B$3:H$35,7,FALSE)</f>
        <v>Caribbean</v>
      </c>
      <c r="B10" s="94" t="s">
        <v>30</v>
      </c>
      <c r="C10" s="83" t="s">
        <v>29</v>
      </c>
      <c r="D10" s="110">
        <f>IF('Indicador Fecha'!D10="","x",'Indicador Fecha'!D10)</f>
        <v>2015</v>
      </c>
      <c r="E10" s="110">
        <f>IF('Indicador Fecha'!E10="","x",'Indicador Fecha'!E10)</f>
        <v>2015</v>
      </c>
      <c r="F10" s="110">
        <f>IF('Indicador Fecha'!F10="","x",'Indicador Fecha'!F10)</f>
        <v>2015</v>
      </c>
      <c r="G10" s="110">
        <f>IF('Indicador Fecha'!G10="","x",'Indicador Fecha'!G10)</f>
        <v>2015</v>
      </c>
      <c r="H10" s="110">
        <f>IF('Indicador Fecha'!H10="","x",'Indicador Fecha'!H10)</f>
        <v>2015</v>
      </c>
      <c r="I10" s="110">
        <f>IF('Indicador Fecha'!I10="","x",'Indicador Fecha'!I10)</f>
        <v>2015</v>
      </c>
      <c r="J10" s="110">
        <f>IF('Indicador Fecha'!J10="","x",'Indicador Fecha'!J10)</f>
        <v>2015</v>
      </c>
      <c r="K10" s="110">
        <f>IF('Indicador Fecha'!K10="","x",'Indicador Fecha'!K10)</f>
        <v>2018</v>
      </c>
      <c r="L10" s="110">
        <f>IF('Indicador Fecha'!L10="","x",'Indicador Fecha'!L10)</f>
        <v>2018</v>
      </c>
      <c r="M10" s="110">
        <f>IF('Indicador Fecha'!M10="","x",'Indicador Fecha'!M10)</f>
        <v>2015</v>
      </c>
      <c r="N10" s="110" t="str">
        <f>IF('Indicador Fecha'!N10="","x",'Indicador Fecha'!N10)</f>
        <v>x</v>
      </c>
      <c r="O10" s="110" t="str">
        <f>IF('Indicador Fecha'!O10="","x",'Indicador Fecha'!O10)</f>
        <v>x</v>
      </c>
      <c r="P10" s="110">
        <f>IF('Indicador Fecha'!P10="","x",'Indicador Fecha'!P10)</f>
        <v>2014</v>
      </c>
      <c r="Q10" s="110">
        <f>IF('Indicador Fecha'!Q10="","x",'Indicador Fecha'!Q10)</f>
        <v>2010</v>
      </c>
      <c r="R10" s="110">
        <f>IF('Indicador Fecha'!R10="","x",'Indicador Fecha'!R10)</f>
        <v>2010</v>
      </c>
      <c r="S10" s="110">
        <f>IF('Indicador Fecha'!S10="","x",'Indicador Fecha'!S10)</f>
        <v>2010</v>
      </c>
      <c r="T10" s="110">
        <f>IF('Indicador Fecha'!T10="","x",'Indicador Fecha'!T10)</f>
        <v>2010</v>
      </c>
      <c r="U10" s="110">
        <f>IF('Indicador Fecha'!U10="","x",'Indicador Fecha'!U10)</f>
        <v>2015</v>
      </c>
      <c r="V10" s="110">
        <f>IF('Indicador Fecha'!V10="","x",'Indicador Fecha'!V10)</f>
        <v>2015</v>
      </c>
      <c r="W10" s="110">
        <f>IF('Indicador Fecha'!W10="","x",'Indicador Fecha'!W10)</f>
        <v>2015</v>
      </c>
      <c r="X10" s="110">
        <f>IF('Indicador Fecha'!X10="","x",'Indicador Fecha'!X10)</f>
        <v>2018</v>
      </c>
      <c r="Y10" s="110">
        <f>IF('Indicador Fecha'!Y10="","x",'Indicador Fecha'!Y10)</f>
        <v>2018</v>
      </c>
      <c r="Z10" s="110">
        <f>IF('Indicador Fecha'!Z10="","x",'Indicador Fecha'!Z10)</f>
        <v>2017</v>
      </c>
      <c r="AA10" s="110">
        <f>IF('Indicador Fecha'!AA10="","x",'Indicador Fecha'!AA10)</f>
        <v>2017</v>
      </c>
      <c r="AB10" s="110" t="str">
        <f>IF('Indicador Fecha'!AB10="","x",'Indicador Fecha'!AB10)</f>
        <v>x</v>
      </c>
      <c r="AC10" s="110">
        <f>IF('Indicador Fecha'!AC10="","x",'Indicador Fecha'!AC10)</f>
        <v>2018</v>
      </c>
      <c r="AD10" s="110">
        <f>IF('Indicador Fecha'!AD10="","x",'Indicador Fecha'!AD10)</f>
        <v>2019</v>
      </c>
      <c r="AE10" s="110">
        <f>IF('Indicador Fecha'!AE10="","x",'Indicador Fecha'!AE10)</f>
        <v>2019</v>
      </c>
      <c r="AF10" s="110">
        <f>IF('Indicador Fecha'!AF10="","x",'Indicador Fecha'!AF10)</f>
        <v>2019</v>
      </c>
      <c r="AG10" s="110">
        <f>IF('Indicador Fecha'!AG10="","x",'Indicador Fecha'!AG10)</f>
        <v>2018</v>
      </c>
      <c r="AH10" s="110">
        <f>IF('Indicador Fecha'!AH10="","x",'Indicador Fecha'!AH10)</f>
        <v>2018</v>
      </c>
      <c r="AI10" s="110">
        <f>IF('Indicador Fecha'!AI10="","x",'Indicador Fecha'!AI10)</f>
        <v>2017</v>
      </c>
      <c r="AJ10" s="110">
        <f>IF('Indicador Fecha'!AJ10="","x",'Indicador Fecha'!AJ10)</f>
        <v>2017</v>
      </c>
      <c r="AK10" s="110">
        <f>IF('Indicador Fecha'!AK10="","x",'Indicador Fecha'!AK10)</f>
        <v>2018</v>
      </c>
      <c r="AL10" s="110">
        <f>IF('Indicador Fecha'!AL10="","x",'Indicador Fecha'!AL10)</f>
        <v>2017</v>
      </c>
      <c r="AM10" s="110" t="str">
        <f>IF('Indicador Fecha'!AM10="","x",'Indicador Fecha'!AM10)</f>
        <v>x</v>
      </c>
      <c r="AN10" s="110" t="str">
        <f>IF('Indicador Fecha'!AN10="","x",'Indicador Fecha'!AN10)</f>
        <v>x</v>
      </c>
      <c r="AO10" s="110">
        <f>IF('Indicador Fecha'!AO10="","x",'Indicador Fecha'!AO10)</f>
        <v>2008</v>
      </c>
      <c r="AP10" s="110">
        <f>IF('Indicador Fecha'!AP10="","x",'Indicador Fecha'!AP10)</f>
        <v>2018</v>
      </c>
      <c r="AQ10" s="110">
        <f>IF('Indicador Fecha'!AQ10="","x",'Indicador Fecha'!AQ10)</f>
        <v>2018</v>
      </c>
      <c r="AR10" s="110" t="str">
        <f>IF('Indicador Fecha'!AR10="","x",'Indicador Fecha'!AR10)</f>
        <v>x</v>
      </c>
      <c r="AS10" s="110">
        <f>IF('Indicador Fecha'!AS10="","x",'Indicador Fecha'!AS10)</f>
        <v>2017</v>
      </c>
      <c r="AT10" s="110" t="str">
        <f>IF('Indicador Fecha'!AT10="","x",'Indicador Fecha'!AT10)</f>
        <v>x</v>
      </c>
      <c r="AU10" s="110">
        <f>IF('Indicador Fecha'!AU10="","x",'Indicador Fecha'!AU10)</f>
        <v>2016</v>
      </c>
      <c r="AV10" s="110" t="str">
        <f>IF('Indicador Fecha'!AV10="","x",'Indicador Fecha'!AV10)</f>
        <v>x</v>
      </c>
      <c r="AW10" s="110">
        <f>IF('Indicador Fecha'!AW10="","x",'Indicador Fecha'!AW10)</f>
        <v>2017</v>
      </c>
      <c r="AX10" s="110">
        <f>IF('Indicador Fecha'!AX10="","x",'Indicador Fecha'!AX10)</f>
        <v>2017</v>
      </c>
      <c r="AY10" s="110">
        <f>IF('Indicador Fecha'!AY10="","x",'Indicador Fecha'!AY10)</f>
        <v>2017</v>
      </c>
      <c r="AZ10" s="110" t="str">
        <f>IF('Indicador Fecha'!AZ10="","x",'Indicador Fecha'!AZ10)</f>
        <v>x</v>
      </c>
      <c r="BA10" s="110">
        <f>IF('Indicador Fecha'!BA10="","x",'Indicador Fecha'!BA10)</f>
        <v>2017</v>
      </c>
      <c r="BB10" s="110" t="str">
        <f>IF('Indicador Fecha'!BB10="","x",'Indicador Fecha'!BB10)</f>
        <v>x</v>
      </c>
      <c r="BC10" s="110" t="str">
        <f>IF('Indicador Fecha'!BC10="","x",'Indicador Fecha'!BC10)</f>
        <v>x</v>
      </c>
      <c r="BD10" s="110">
        <f>IF('Indicador Fecha'!BD10="","x",'Indicador Fecha'!BD10)</f>
        <v>2018</v>
      </c>
      <c r="BE10" s="110">
        <f>IF('Indicador Fecha'!BE10="","x",'Indicador Fecha'!BE10)</f>
        <v>2017</v>
      </c>
      <c r="BF10" s="110">
        <f>IF('Indicador Fecha'!BF10="","x",'Indicador Fecha'!BF10)</f>
        <v>2016</v>
      </c>
      <c r="BG10" s="110">
        <f>IF('Indicador Fecha'!BG10="","x",'Indicador Fecha'!BG10)</f>
        <v>2015</v>
      </c>
      <c r="BH10" s="110">
        <f>IF('Indicador Fecha'!BH10="","x",'Indicador Fecha'!BH10)</f>
        <v>2015</v>
      </c>
      <c r="BI10" s="110">
        <f>IF('Indicador Fecha'!BI10="","x",'Indicador Fecha'!BI10)</f>
        <v>2015</v>
      </c>
      <c r="BJ10" s="110" t="str">
        <f>IF('Indicador Fecha'!BJ10="","x",'Indicador Fecha'!BJ10)</f>
        <v>x</v>
      </c>
      <c r="BK10" s="110" t="str">
        <f>IF('Indicador Fecha'!BK10="","x",'Indicador Fecha'!BK10)</f>
        <v>x</v>
      </c>
      <c r="BL10" s="110">
        <f>IF('Indicador Fecha'!BL10="","x",'Indicador Fecha'!BL10)</f>
        <v>2014</v>
      </c>
      <c r="BM10" s="110">
        <f>IF('Indicador Fecha'!BM10="","x",'Indicador Fecha'!BM10)</f>
        <v>2017</v>
      </c>
      <c r="BN10" s="110">
        <f>IF('Indicador Fecha'!BN10="","x",'Indicador Fecha'!BN10)</f>
        <v>2018</v>
      </c>
      <c r="BO10" s="110">
        <f>IF('Indicador Fecha'!BO10="","x",'Indicador Fecha'!BO10)</f>
        <v>2019</v>
      </c>
      <c r="BP10" s="110" t="str">
        <f>IF('Indicador Fecha'!BP10="","x",RIGHT(TEXT('Indicador Fecha'!BP10,"dd/mm/yyyy"),4))</f>
        <v>x</v>
      </c>
      <c r="BQ10" s="110" t="str">
        <f>IF('Indicador Fecha'!BQ10="","x",RIGHT('Indicador Fecha'!BQ10,4))</f>
        <v>2018</v>
      </c>
      <c r="BR10" s="110" t="str">
        <f>IF('Indicador Fecha'!BR10="","x",RIGHT('Indicador Fecha'!BR10,4))</f>
        <v>2018</v>
      </c>
      <c r="BS10" s="110">
        <f>IF('Indicador Fecha'!BS10="","x",'Indicador Fecha'!BS10)</f>
        <v>2014</v>
      </c>
      <c r="BT10" s="110">
        <f>IF('Indicador Fecha'!BT10="","x",'Indicador Fecha'!BT10)</f>
        <v>2017</v>
      </c>
      <c r="BU10" s="110">
        <f>IF('Indicador Fecha'!BU10="","x",'Indicador Fecha'!BU10)</f>
        <v>2018</v>
      </c>
      <c r="BV10" s="110">
        <f>IF('Indicador Fecha'!BV10="","x",'Indicador Fecha'!BV10)</f>
        <v>2018</v>
      </c>
      <c r="BW10" s="110">
        <f>IF('Indicador Fecha'!BW10="","x",'Indicador Fecha'!BW10)</f>
        <v>2016</v>
      </c>
      <c r="BX10" s="110">
        <f>IF('Indicador Fecha'!BX10="","x",'Indicador Fecha'!BX10)</f>
        <v>2013</v>
      </c>
      <c r="BY10" s="110" t="str">
        <f>IF('Indicador Fecha'!BY10="","x",'Indicador Fecha'!BY10)</f>
        <v>x</v>
      </c>
      <c r="BZ10" s="110">
        <f>IF('Indicador Fecha'!BZ10="","x",'Indicador Fecha'!BZ10)</f>
        <v>2017</v>
      </c>
      <c r="CA10" s="110">
        <f>IF('Indicador Fecha'!CA10="","x",'Indicador Fecha'!CA10)</f>
        <v>2018</v>
      </c>
      <c r="CB10" s="110" t="str">
        <f>IF('Indicador Fecha'!CB10="","x",'Indicador Fecha'!CB10)</f>
        <v>x</v>
      </c>
      <c r="CC10" s="110" t="str">
        <f>IF('Indicador Fecha'!CC10="","x",'Indicador Fecha'!CC10)</f>
        <v>x</v>
      </c>
      <c r="CD10" s="110" t="str">
        <f>IF('Indicador Fecha'!CD10="","x",'Indicador Fecha'!CD10)</f>
        <v>x</v>
      </c>
      <c r="CE10" s="110" t="str">
        <f>IF('Indicador Fecha'!CE10="","x",'Indicador Fecha'!CE10)</f>
        <v>x</v>
      </c>
      <c r="CF10" s="110">
        <f>IF('Indicador Fecha'!CF10="","x",'Indicador Fecha'!CF10)</f>
        <v>2017</v>
      </c>
      <c r="CG10" s="110">
        <f>IF('Indicador Fecha'!CG10="","x",'Indicador Fecha'!CG10)</f>
        <v>2016</v>
      </c>
      <c r="CH10" s="110">
        <f>IF('Indicador Fecha'!CH10="","x",'Indicador Fecha'!CH10)</f>
        <v>2017</v>
      </c>
      <c r="CI10" s="110">
        <f>IF('Indicador Fecha'!CI10="","x",'Indicador Fecha'!CI10)</f>
        <v>2014</v>
      </c>
      <c r="CJ10" s="110">
        <f>IF('Indicador Fecha'!CJ10="","x",'Indicador Fecha'!CJ10)</f>
        <v>2017</v>
      </c>
      <c r="CK10" s="110">
        <f>IF('Indicador Fecha'!CK10="","x",'Indicador Fecha'!CK10)</f>
        <v>2017</v>
      </c>
      <c r="CL10" s="110">
        <f>IF('Indicador Fecha'!CL10="","x",'Indicador Fecha'!CL10)</f>
        <v>2016</v>
      </c>
      <c r="CM10" s="110" t="str">
        <f>IF('Indicador Fecha'!CM10="","x",'Indicador Fecha'!CM10)</f>
        <v>x</v>
      </c>
      <c r="CN10" s="110" t="str">
        <f>IF('Indicador Fecha'!CN10="","x",'Indicador Fecha'!CN10)</f>
        <v>x</v>
      </c>
      <c r="CO10" s="110" t="str">
        <f>IF('Indicador Fecha'!CO10="","x",'Indicador Fecha'!CO10)</f>
        <v>2016</v>
      </c>
      <c r="CP10" s="110" t="str">
        <f>IF('Indicador Fecha'!CP10="","x",'Indicador Fecha'!CP10)</f>
        <v>x</v>
      </c>
      <c r="CQ10" s="110">
        <f>IF('Indicador Fecha'!CQ10="","x",'Indicador Fecha'!CQ10)</f>
        <v>2017</v>
      </c>
      <c r="CR10" s="110">
        <f>IF('Indicador Fecha'!CR10="","x",'Indicador Fecha'!CR10)</f>
        <v>2017</v>
      </c>
      <c r="CS10" s="110">
        <f>IF('Indicador Fecha'!CS10="","x",'Indicador Fecha'!CS10)</f>
        <v>2018</v>
      </c>
      <c r="CT10" s="110">
        <f>IF('Indicador Fecha'!CT10="","x",'Indicador Fecha'!CT10)</f>
        <v>2019</v>
      </c>
      <c r="CU10" s="110">
        <f>IF('Indicador Fecha'!CU10="","x",'Indicador Fecha'!CU10)</f>
        <v>2015</v>
      </c>
    </row>
    <row r="11" spans="1:99" x14ac:dyDescent="0.25">
      <c r="A11" s="3" t="str">
        <f>VLOOKUP(C11,Regions!B$3:H$35,7,FALSE)</f>
        <v>Caribbean</v>
      </c>
      <c r="B11" s="94" t="s">
        <v>36</v>
      </c>
      <c r="C11" s="83" t="s">
        <v>35</v>
      </c>
      <c r="D11" s="110">
        <f>IF('Indicador Fecha'!D11="","x",'Indicador Fecha'!D11)</f>
        <v>2015</v>
      </c>
      <c r="E11" s="110">
        <f>IF('Indicador Fecha'!E11="","x",'Indicador Fecha'!E11)</f>
        <v>2015</v>
      </c>
      <c r="F11" s="110">
        <f>IF('Indicador Fecha'!F11="","x",'Indicador Fecha'!F11)</f>
        <v>2015</v>
      </c>
      <c r="G11" s="110">
        <f>IF('Indicador Fecha'!G11="","x",'Indicador Fecha'!G11)</f>
        <v>2015</v>
      </c>
      <c r="H11" s="110">
        <f>IF('Indicador Fecha'!H11="","x",'Indicador Fecha'!H11)</f>
        <v>2015</v>
      </c>
      <c r="I11" s="110">
        <f>IF('Indicador Fecha'!I11="","x",'Indicador Fecha'!I11)</f>
        <v>2015</v>
      </c>
      <c r="J11" s="110">
        <f>IF('Indicador Fecha'!J11="","x",'Indicador Fecha'!J11)</f>
        <v>2015</v>
      </c>
      <c r="K11" s="110">
        <f>IF('Indicador Fecha'!K11="","x",'Indicador Fecha'!K11)</f>
        <v>2018</v>
      </c>
      <c r="L11" s="110">
        <f>IF('Indicador Fecha'!L11="","x",'Indicador Fecha'!L11)</f>
        <v>2018</v>
      </c>
      <c r="M11" s="110">
        <f>IF('Indicador Fecha'!M11="","x",'Indicador Fecha'!M11)</f>
        <v>2015</v>
      </c>
      <c r="N11" s="110">
        <f>IF('Indicador Fecha'!N11="","x",'Indicador Fecha'!N11)</f>
        <v>2011</v>
      </c>
      <c r="O11" s="110">
        <f>IF('Indicador Fecha'!O11="","x",'Indicador Fecha'!O11)</f>
        <v>2011</v>
      </c>
      <c r="P11" s="110">
        <f>IF('Indicador Fecha'!P11="","x",'Indicador Fecha'!P11)</f>
        <v>2009</v>
      </c>
      <c r="Q11" s="110">
        <f>IF('Indicador Fecha'!Q11="","x",'Indicador Fecha'!Q11)</f>
        <v>2010</v>
      </c>
      <c r="R11" s="110">
        <f>IF('Indicador Fecha'!R11="","x",'Indicador Fecha'!R11)</f>
        <v>2010</v>
      </c>
      <c r="S11" s="110">
        <f>IF('Indicador Fecha'!S11="","x",'Indicador Fecha'!S11)</f>
        <v>2010</v>
      </c>
      <c r="T11" s="110">
        <f>IF('Indicador Fecha'!T11="","x",'Indicador Fecha'!T11)</f>
        <v>2010</v>
      </c>
      <c r="U11" s="110">
        <f>IF('Indicador Fecha'!U11="","x",'Indicador Fecha'!U11)</f>
        <v>2015</v>
      </c>
      <c r="V11" s="110">
        <f>IF('Indicador Fecha'!V11="","x",'Indicador Fecha'!V11)</f>
        <v>2015</v>
      </c>
      <c r="W11" s="110">
        <f>IF('Indicador Fecha'!W11="","x",'Indicador Fecha'!W11)</f>
        <v>2015</v>
      </c>
      <c r="X11" s="110">
        <f>IF('Indicador Fecha'!X11="","x",'Indicador Fecha'!X11)</f>
        <v>2018</v>
      </c>
      <c r="Y11" s="110">
        <f>IF('Indicador Fecha'!Y11="","x",'Indicador Fecha'!Y11)</f>
        <v>2018</v>
      </c>
      <c r="Z11" s="110">
        <f>IF('Indicador Fecha'!Z11="","x",'Indicador Fecha'!Z11)</f>
        <v>2017</v>
      </c>
      <c r="AA11" s="110">
        <f>IF('Indicador Fecha'!AA11="","x",'Indicador Fecha'!AA11)</f>
        <v>2017</v>
      </c>
      <c r="AB11" s="110">
        <f>IF('Indicador Fecha'!AB11="","x",'Indicador Fecha'!AB11)</f>
        <v>2017</v>
      </c>
      <c r="AC11" s="110">
        <f>IF('Indicador Fecha'!AC11="","x",'Indicador Fecha'!AC11)</f>
        <v>2018</v>
      </c>
      <c r="AD11" s="110">
        <f>IF('Indicador Fecha'!AD11="","x",'Indicador Fecha'!AD11)</f>
        <v>2019</v>
      </c>
      <c r="AE11" s="110">
        <f>IF('Indicador Fecha'!AE11="","x",'Indicador Fecha'!AE11)</f>
        <v>2019</v>
      </c>
      <c r="AF11" s="110">
        <f>IF('Indicador Fecha'!AF11="","x",'Indicador Fecha'!AF11)</f>
        <v>2019</v>
      </c>
      <c r="AG11" s="110">
        <f>IF('Indicador Fecha'!AG11="","x",'Indicador Fecha'!AG11)</f>
        <v>2018</v>
      </c>
      <c r="AH11" s="110">
        <f>IF('Indicador Fecha'!AH11="","x",'Indicador Fecha'!AH11)</f>
        <v>2018</v>
      </c>
      <c r="AI11" s="110">
        <f>IF('Indicador Fecha'!AI11="","x",'Indicador Fecha'!AI11)</f>
        <v>2016</v>
      </c>
      <c r="AJ11" s="110">
        <f>IF('Indicador Fecha'!AJ11="","x",'Indicador Fecha'!AJ11)</f>
        <v>2016</v>
      </c>
      <c r="AK11" s="110">
        <f>IF('Indicador Fecha'!AK11="","x",'Indicador Fecha'!AK11)</f>
        <v>2018</v>
      </c>
      <c r="AL11" s="110">
        <f>IF('Indicador Fecha'!AL11="","x",'Indicador Fecha'!AL11)</f>
        <v>2017</v>
      </c>
      <c r="AM11" s="110" t="str">
        <f>IF('Indicador Fecha'!AM11="","x",'Indicador Fecha'!AM11)</f>
        <v>2017</v>
      </c>
      <c r="AN11" s="110" t="str">
        <f>IF('Indicador Fecha'!AN11="","x",'Indicador Fecha'!AN11)</f>
        <v>2017</v>
      </c>
      <c r="AO11" s="110" t="str">
        <f>IF('Indicador Fecha'!AO11="","x",'Indicador Fecha'!AO11)</f>
        <v>2012</v>
      </c>
      <c r="AP11" s="110">
        <f>IF('Indicador Fecha'!AP11="","x",'Indicador Fecha'!AP11)</f>
        <v>2018</v>
      </c>
      <c r="AQ11" s="110">
        <f>IF('Indicador Fecha'!AQ11="","x",'Indicador Fecha'!AQ11)</f>
        <v>2018</v>
      </c>
      <c r="AR11" s="110">
        <f>IF('Indicador Fecha'!AR11="","x",'Indicador Fecha'!AR11)</f>
        <v>2018</v>
      </c>
      <c r="AS11" s="110">
        <f>IF('Indicador Fecha'!AS11="","x",'Indicador Fecha'!AS11)</f>
        <v>2017</v>
      </c>
      <c r="AT11" s="110">
        <f>IF('Indicador Fecha'!AT11="","x",'Indicador Fecha'!AT11)</f>
        <v>2017</v>
      </c>
      <c r="AU11" s="110">
        <f>IF('Indicador Fecha'!AU11="","x",'Indicador Fecha'!AU11)</f>
        <v>2016</v>
      </c>
      <c r="AV11" s="110" t="str">
        <f>IF('Indicador Fecha'!AV11="","x",'Indicador Fecha'!AV11)</f>
        <v>x</v>
      </c>
      <c r="AW11" s="110">
        <f>IF('Indicador Fecha'!AW11="","x",'Indicador Fecha'!AW11)</f>
        <v>2018</v>
      </c>
      <c r="AX11" s="110">
        <f>IF('Indicador Fecha'!AX11="","x",'Indicador Fecha'!AX11)</f>
        <v>2017</v>
      </c>
      <c r="AY11" s="110">
        <f>IF('Indicador Fecha'!AY11="","x",'Indicador Fecha'!AY11)</f>
        <v>2017</v>
      </c>
      <c r="AZ11" s="110" t="str">
        <f>IF('Indicador Fecha'!AZ11="","x",'Indicador Fecha'!AZ11)</f>
        <v>x</v>
      </c>
      <c r="BA11" s="110">
        <f>IF('Indicador Fecha'!BA11="","x",'Indicador Fecha'!BA11)</f>
        <v>2017</v>
      </c>
      <c r="BB11" s="110">
        <f>IF('Indicador Fecha'!BB11="","x",'Indicador Fecha'!BB11)</f>
        <v>2017</v>
      </c>
      <c r="BC11" s="110">
        <f>IF('Indicador Fecha'!BC11="","x",'Indicador Fecha'!BC11)</f>
        <v>2017</v>
      </c>
      <c r="BD11" s="110">
        <f>IF('Indicador Fecha'!BD11="","x",'Indicador Fecha'!BD11)</f>
        <v>2018</v>
      </c>
      <c r="BE11" s="110">
        <f>IF('Indicador Fecha'!BE11="","x",'Indicador Fecha'!BE11)</f>
        <v>2017</v>
      </c>
      <c r="BF11" s="110">
        <f>IF('Indicador Fecha'!BF11="","x",'Indicador Fecha'!BF11)</f>
        <v>2016</v>
      </c>
      <c r="BG11" s="110">
        <f>IF('Indicador Fecha'!BG11="","x",'Indicador Fecha'!BG11)</f>
        <v>2015</v>
      </c>
      <c r="BH11" s="110">
        <f>IF('Indicador Fecha'!BH11="","x",'Indicador Fecha'!BH11)</f>
        <v>2015</v>
      </c>
      <c r="BI11" s="110">
        <f>IF('Indicador Fecha'!BI11="","x",'Indicador Fecha'!BI11)</f>
        <v>2015</v>
      </c>
      <c r="BJ11" s="110">
        <f>IF('Indicador Fecha'!BJ11="","x",'Indicador Fecha'!BJ11)</f>
        <v>2017</v>
      </c>
      <c r="BK11" s="110">
        <f>IF('Indicador Fecha'!BK11="","x",'Indicador Fecha'!BK11)</f>
        <v>2012</v>
      </c>
      <c r="BL11" s="110">
        <f>IF('Indicador Fecha'!BL11="","x",'Indicador Fecha'!BL11)</f>
        <v>2016</v>
      </c>
      <c r="BM11" s="110">
        <f>IF('Indicador Fecha'!BM11="","x",'Indicador Fecha'!BM11)</f>
        <v>2017</v>
      </c>
      <c r="BN11" s="110">
        <f>IF('Indicador Fecha'!BN11="","x",'Indicador Fecha'!BN11)</f>
        <v>2018</v>
      </c>
      <c r="BO11" s="110">
        <f>IF('Indicador Fecha'!BO11="","x",'Indicador Fecha'!BO11)</f>
        <v>2019</v>
      </c>
      <c r="BP11" s="110" t="str">
        <f>IF('Indicador Fecha'!BP11="","x",RIGHT(TEXT('Indicador Fecha'!BP11,"dd/mm/yyyy"),4))</f>
        <v>2019</v>
      </c>
      <c r="BQ11" s="110" t="str">
        <f>IF('Indicador Fecha'!BQ11="","x",RIGHT('Indicador Fecha'!BQ11,4))</f>
        <v>2018</v>
      </c>
      <c r="BR11" s="110" t="str">
        <f>IF('Indicador Fecha'!BR11="","x",RIGHT('Indicador Fecha'!BR11,4))</f>
        <v>2018</v>
      </c>
      <c r="BS11" s="110">
        <f>IF('Indicador Fecha'!BS11="","x",'Indicador Fecha'!BS11)</f>
        <v>2015</v>
      </c>
      <c r="BT11" s="110">
        <f>IF('Indicador Fecha'!BT11="","x",'Indicador Fecha'!BT11)</f>
        <v>2017</v>
      </c>
      <c r="BU11" s="110">
        <f>IF('Indicador Fecha'!BU11="","x",'Indicador Fecha'!BU11)</f>
        <v>2018</v>
      </c>
      <c r="BV11" s="110">
        <f>IF('Indicador Fecha'!BV11="","x",'Indicador Fecha'!BV11)</f>
        <v>2018</v>
      </c>
      <c r="BW11" s="110">
        <f>IF('Indicador Fecha'!BW11="","x",'Indicador Fecha'!BW11)</f>
        <v>2016</v>
      </c>
      <c r="BX11" s="110">
        <f>IF('Indicador Fecha'!BX11="","x",'Indicador Fecha'!BX11)</f>
        <v>2013</v>
      </c>
      <c r="BY11" s="110">
        <f>IF('Indicador Fecha'!BY11="","x",'Indicador Fecha'!BY11)</f>
        <v>2010</v>
      </c>
      <c r="BZ11" s="110">
        <f>IF('Indicador Fecha'!BZ11="","x",'Indicador Fecha'!BZ11)</f>
        <v>2017</v>
      </c>
      <c r="CA11" s="110">
        <f>IF('Indicador Fecha'!CA11="","x",'Indicador Fecha'!CA11)</f>
        <v>2018</v>
      </c>
      <c r="CB11" s="110">
        <f>IF('Indicador Fecha'!CB11="","x",'Indicador Fecha'!CB11)</f>
        <v>2012</v>
      </c>
      <c r="CC11" s="110" t="str">
        <f>IF('Indicador Fecha'!CC11="","x",'Indicador Fecha'!CC11)</f>
        <v>x</v>
      </c>
      <c r="CD11" s="110" t="str">
        <f>IF('Indicador Fecha'!CD11="","x",'Indicador Fecha'!CD11)</f>
        <v>x</v>
      </c>
      <c r="CE11" s="110">
        <f>IF('Indicador Fecha'!CE11="","x",'Indicador Fecha'!CE11)</f>
        <v>2019</v>
      </c>
      <c r="CF11" s="110">
        <f>IF('Indicador Fecha'!CF11="","x",'Indicador Fecha'!CF11)</f>
        <v>2017</v>
      </c>
      <c r="CG11" s="110">
        <f>IF('Indicador Fecha'!CG11="","x",'Indicador Fecha'!CG11)</f>
        <v>2016</v>
      </c>
      <c r="CH11" s="110">
        <f>IF('Indicador Fecha'!CH11="","x",'Indicador Fecha'!CH11)</f>
        <v>2017</v>
      </c>
      <c r="CI11" s="110">
        <f>IF('Indicador Fecha'!CI11="","x",'Indicador Fecha'!CI11)</f>
        <v>2014</v>
      </c>
      <c r="CJ11" s="110">
        <f>IF('Indicador Fecha'!CJ11="","x",'Indicador Fecha'!CJ11)</f>
        <v>2017</v>
      </c>
      <c r="CK11" s="110">
        <f>IF('Indicador Fecha'!CK11="","x",'Indicador Fecha'!CK11)</f>
        <v>2017</v>
      </c>
      <c r="CL11" s="110">
        <f>IF('Indicador Fecha'!CL11="","x",'Indicador Fecha'!CL11)</f>
        <v>2016</v>
      </c>
      <c r="CM11" s="110">
        <f>IF('Indicador Fecha'!CM11="","x",'Indicador Fecha'!CM11)</f>
        <v>2016</v>
      </c>
      <c r="CN11" s="110">
        <f>IF('Indicador Fecha'!CN11="","x",'Indicador Fecha'!CN11)</f>
        <v>2012</v>
      </c>
      <c r="CO11" s="110" t="str">
        <f>IF('Indicador Fecha'!CO11="","x",'Indicador Fecha'!CO11)</f>
        <v>x</v>
      </c>
      <c r="CP11" s="110">
        <f>IF('Indicador Fecha'!CP11="","x",'Indicador Fecha'!CP11)</f>
        <v>2012</v>
      </c>
      <c r="CQ11" s="110">
        <f>IF('Indicador Fecha'!CQ11="","x",'Indicador Fecha'!CQ11)</f>
        <v>2017</v>
      </c>
      <c r="CR11" s="110" t="str">
        <f>IF('Indicador Fecha'!CR11="","x",'Indicador Fecha'!CR11)</f>
        <v>x</v>
      </c>
      <c r="CS11" s="110">
        <f>IF('Indicador Fecha'!CS11="","x",'Indicador Fecha'!CS11)</f>
        <v>2018</v>
      </c>
      <c r="CT11" s="110">
        <f>IF('Indicador Fecha'!CT11="","x",'Indicador Fecha'!CT11)</f>
        <v>2019</v>
      </c>
      <c r="CU11" s="110">
        <f>IF('Indicador Fecha'!CU11="","x",'Indicador Fecha'!CU11)</f>
        <v>2015</v>
      </c>
    </row>
    <row r="12" spans="1:99" x14ac:dyDescent="0.25">
      <c r="A12" s="3" t="str">
        <f>VLOOKUP(C12,Regions!B$3:H$35,7,FALSE)</f>
        <v>Caribbean</v>
      </c>
      <c r="B12" s="94" t="s">
        <v>40</v>
      </c>
      <c r="C12" s="83" t="s">
        <v>39</v>
      </c>
      <c r="D12" s="110">
        <f>IF('Indicador Fecha'!D12="","x",'Indicador Fecha'!D12)</f>
        <v>2015</v>
      </c>
      <c r="E12" s="110">
        <f>IF('Indicador Fecha'!E12="","x",'Indicador Fecha'!E12)</f>
        <v>2015</v>
      </c>
      <c r="F12" s="110">
        <f>IF('Indicador Fecha'!F12="","x",'Indicador Fecha'!F12)</f>
        <v>2015</v>
      </c>
      <c r="G12" s="110">
        <f>IF('Indicador Fecha'!G12="","x",'Indicador Fecha'!G12)</f>
        <v>2015</v>
      </c>
      <c r="H12" s="110">
        <f>IF('Indicador Fecha'!H12="","x",'Indicador Fecha'!H12)</f>
        <v>2015</v>
      </c>
      <c r="I12" s="110">
        <f>IF('Indicador Fecha'!I12="","x",'Indicador Fecha'!I12)</f>
        <v>2015</v>
      </c>
      <c r="J12" s="110">
        <f>IF('Indicador Fecha'!J12="","x",'Indicador Fecha'!J12)</f>
        <v>2015</v>
      </c>
      <c r="K12" s="110">
        <f>IF('Indicador Fecha'!K12="","x",'Indicador Fecha'!K12)</f>
        <v>2018</v>
      </c>
      <c r="L12" s="110">
        <f>IF('Indicador Fecha'!L12="","x",'Indicador Fecha'!L12)</f>
        <v>2018</v>
      </c>
      <c r="M12" s="110">
        <f>IF('Indicador Fecha'!M12="","x",'Indicador Fecha'!M12)</f>
        <v>2015</v>
      </c>
      <c r="N12" s="110">
        <f>IF('Indicador Fecha'!N12="","x",'Indicador Fecha'!N12)</f>
        <v>2011</v>
      </c>
      <c r="O12" s="110">
        <f>IF('Indicador Fecha'!O12="","x",'Indicador Fecha'!O12)</f>
        <v>2011</v>
      </c>
      <c r="P12" s="110">
        <f>IF('Indicador Fecha'!P12="","x",'Indicador Fecha'!P12)</f>
        <v>2016</v>
      </c>
      <c r="Q12" s="110">
        <f>IF('Indicador Fecha'!Q12="","x",'Indicador Fecha'!Q12)</f>
        <v>2010</v>
      </c>
      <c r="R12" s="110">
        <f>IF('Indicador Fecha'!R12="","x",'Indicador Fecha'!R12)</f>
        <v>2010</v>
      </c>
      <c r="S12" s="110">
        <f>IF('Indicador Fecha'!S12="","x",'Indicador Fecha'!S12)</f>
        <v>2010</v>
      </c>
      <c r="T12" s="110">
        <f>IF('Indicador Fecha'!T12="","x",'Indicador Fecha'!T12)</f>
        <v>2010</v>
      </c>
      <c r="U12" s="110">
        <f>IF('Indicador Fecha'!U12="","x",'Indicador Fecha'!U12)</f>
        <v>2015</v>
      </c>
      <c r="V12" s="110">
        <f>IF('Indicador Fecha'!V12="","x",'Indicador Fecha'!V12)</f>
        <v>2015</v>
      </c>
      <c r="W12" s="110">
        <f>IF('Indicador Fecha'!W12="","x",'Indicador Fecha'!W12)</f>
        <v>2015</v>
      </c>
      <c r="X12" s="110">
        <f>IF('Indicador Fecha'!X12="","x",'Indicador Fecha'!X12)</f>
        <v>2018</v>
      </c>
      <c r="Y12" s="110">
        <f>IF('Indicador Fecha'!Y12="","x",'Indicador Fecha'!Y12)</f>
        <v>2018</v>
      </c>
      <c r="Z12" s="110">
        <f>IF('Indicador Fecha'!Z12="","x",'Indicador Fecha'!Z12)</f>
        <v>2017</v>
      </c>
      <c r="AA12" s="110">
        <f>IF('Indicador Fecha'!AA12="","x",'Indicador Fecha'!AA12)</f>
        <v>2017</v>
      </c>
      <c r="AB12" s="110">
        <f>IF('Indicador Fecha'!AB12="","x",'Indicador Fecha'!AB12)</f>
        <v>2015</v>
      </c>
      <c r="AC12" s="110">
        <f>IF('Indicador Fecha'!AC12="","x",'Indicador Fecha'!AC12)</f>
        <v>2018</v>
      </c>
      <c r="AD12" s="110">
        <f>IF('Indicador Fecha'!AD12="","x",'Indicador Fecha'!AD12)</f>
        <v>2019</v>
      </c>
      <c r="AE12" s="110">
        <f>IF('Indicador Fecha'!AE12="","x",'Indicador Fecha'!AE12)</f>
        <v>2019</v>
      </c>
      <c r="AF12" s="110">
        <f>IF('Indicador Fecha'!AF12="","x",'Indicador Fecha'!AF12)</f>
        <v>2019</v>
      </c>
      <c r="AG12" s="110">
        <f>IF('Indicador Fecha'!AG12="","x",'Indicador Fecha'!AG12)</f>
        <v>2018</v>
      </c>
      <c r="AH12" s="110">
        <f>IF('Indicador Fecha'!AH12="","x",'Indicador Fecha'!AH12)</f>
        <v>2018</v>
      </c>
      <c r="AI12" s="110">
        <f>IF('Indicador Fecha'!AI12="","x",'Indicador Fecha'!AI12)</f>
        <v>2017</v>
      </c>
      <c r="AJ12" s="110">
        <f>IF('Indicador Fecha'!AJ12="","x",'Indicador Fecha'!AJ12)</f>
        <v>2017</v>
      </c>
      <c r="AK12" s="110">
        <f>IF('Indicador Fecha'!AK12="","x",'Indicador Fecha'!AK12)</f>
        <v>2018</v>
      </c>
      <c r="AL12" s="110">
        <f>IF('Indicador Fecha'!AL12="","x",'Indicador Fecha'!AL12)</f>
        <v>2017</v>
      </c>
      <c r="AM12" s="110" t="str">
        <f>IF('Indicador Fecha'!AM12="","x",'Indicador Fecha'!AM12)</f>
        <v>2014</v>
      </c>
      <c r="AN12" s="110" t="str">
        <f>IF('Indicador Fecha'!AN12="","x",'Indicador Fecha'!AN12)</f>
        <v>2014</v>
      </c>
      <c r="AO12" s="110" t="str">
        <f>IF('Indicador Fecha'!AO12="","x",'Indicador Fecha'!AO12)</f>
        <v>2012</v>
      </c>
      <c r="AP12" s="110">
        <f>IF('Indicador Fecha'!AP12="","x",'Indicador Fecha'!AP12)</f>
        <v>2018</v>
      </c>
      <c r="AQ12" s="110">
        <f>IF('Indicador Fecha'!AQ12="","x",'Indicador Fecha'!AQ12)</f>
        <v>2018</v>
      </c>
      <c r="AR12" s="110">
        <f>IF('Indicador Fecha'!AR12="","x",'Indicador Fecha'!AR12)</f>
        <v>2018</v>
      </c>
      <c r="AS12" s="110">
        <f>IF('Indicador Fecha'!AS12="","x",'Indicador Fecha'!AS12)</f>
        <v>2017</v>
      </c>
      <c r="AT12" s="110">
        <f>IF('Indicador Fecha'!AT12="","x",'Indicador Fecha'!AT12)</f>
        <v>2014</v>
      </c>
      <c r="AU12" s="110">
        <f>IF('Indicador Fecha'!AU12="","x",'Indicador Fecha'!AU12)</f>
        <v>2016</v>
      </c>
      <c r="AV12" s="110" t="str">
        <f>IF('Indicador Fecha'!AV12="","x",'Indicador Fecha'!AV12)</f>
        <v>2015</v>
      </c>
      <c r="AW12" s="110">
        <f>IF('Indicador Fecha'!AW12="","x",'Indicador Fecha'!AW12)</f>
        <v>2017</v>
      </c>
      <c r="AX12" s="110">
        <f>IF('Indicador Fecha'!AX12="","x",'Indicador Fecha'!AX12)</f>
        <v>2017</v>
      </c>
      <c r="AY12" s="110">
        <f>IF('Indicador Fecha'!AY12="","x",'Indicador Fecha'!AY12)</f>
        <v>2017</v>
      </c>
      <c r="AZ12" s="110" t="str">
        <f>IF('Indicador Fecha'!AZ12="","x",'Indicador Fecha'!AZ12)</f>
        <v>x</v>
      </c>
      <c r="BA12" s="110">
        <f>IF('Indicador Fecha'!BA12="","x",'Indicador Fecha'!BA12)</f>
        <v>2017</v>
      </c>
      <c r="BB12" s="110">
        <f>IF('Indicador Fecha'!BB12="","x",'Indicador Fecha'!BB12)</f>
        <v>2017</v>
      </c>
      <c r="BC12" s="110">
        <f>IF('Indicador Fecha'!BC12="","x",'Indicador Fecha'!BC12)</f>
        <v>2017</v>
      </c>
      <c r="BD12" s="110">
        <f>IF('Indicador Fecha'!BD12="","x",'Indicador Fecha'!BD12)</f>
        <v>2018</v>
      </c>
      <c r="BE12" s="110">
        <f>IF('Indicador Fecha'!BE12="","x",'Indicador Fecha'!BE12)</f>
        <v>2017</v>
      </c>
      <c r="BF12" s="110">
        <f>IF('Indicador Fecha'!BF12="","x",'Indicador Fecha'!BF12)</f>
        <v>2016</v>
      </c>
      <c r="BG12" s="110">
        <f>IF('Indicador Fecha'!BG12="","x",'Indicador Fecha'!BG12)</f>
        <v>2015</v>
      </c>
      <c r="BH12" s="110">
        <f>IF('Indicador Fecha'!BH12="","x",'Indicador Fecha'!BH12)</f>
        <v>2015</v>
      </c>
      <c r="BI12" s="110">
        <f>IF('Indicador Fecha'!BI12="","x",'Indicador Fecha'!BI12)</f>
        <v>2015</v>
      </c>
      <c r="BJ12" s="110">
        <f>IF('Indicador Fecha'!BJ12="","x",'Indicador Fecha'!BJ12)</f>
        <v>2017</v>
      </c>
      <c r="BK12" s="110" t="str">
        <f>IF('Indicador Fecha'!BK12="","x",'Indicador Fecha'!BK12)</f>
        <v>x</v>
      </c>
      <c r="BL12" s="110">
        <f>IF('Indicador Fecha'!BL12="","x",'Indicador Fecha'!BL12)</f>
        <v>2016</v>
      </c>
      <c r="BM12" s="110">
        <f>IF('Indicador Fecha'!BM12="","x",'Indicador Fecha'!BM12)</f>
        <v>2017</v>
      </c>
      <c r="BN12" s="110">
        <f>IF('Indicador Fecha'!BN12="","x",'Indicador Fecha'!BN12)</f>
        <v>2018</v>
      </c>
      <c r="BO12" s="110">
        <f>IF('Indicador Fecha'!BO12="","x",'Indicador Fecha'!BO12)</f>
        <v>2019</v>
      </c>
      <c r="BP12" s="110" t="str">
        <f>IF('Indicador Fecha'!BP12="","x",RIGHT(TEXT('Indicador Fecha'!BP12,"dd/mm/yyyy"),4))</f>
        <v>x</v>
      </c>
      <c r="BQ12" s="110" t="str">
        <f>IF('Indicador Fecha'!BQ12="","x",RIGHT('Indicador Fecha'!BQ12,4))</f>
        <v>2018</v>
      </c>
      <c r="BR12" s="110" t="str">
        <f>IF('Indicador Fecha'!BR12="","x",RIGHT('Indicador Fecha'!BR12,4))</f>
        <v>2018</v>
      </c>
      <c r="BS12" s="110" t="str">
        <f>IF('Indicador Fecha'!BS12="","x",'Indicador Fecha'!BS12)</f>
        <v>x</v>
      </c>
      <c r="BT12" s="110">
        <f>IF('Indicador Fecha'!BT12="","x",'Indicador Fecha'!BT12)</f>
        <v>2017</v>
      </c>
      <c r="BU12" s="110">
        <f>IF('Indicador Fecha'!BU12="","x",'Indicador Fecha'!BU12)</f>
        <v>2018</v>
      </c>
      <c r="BV12" s="110">
        <f>IF('Indicador Fecha'!BV12="","x",'Indicador Fecha'!BV12)</f>
        <v>2018</v>
      </c>
      <c r="BW12" s="110">
        <f>IF('Indicador Fecha'!BW12="","x",'Indicador Fecha'!BW12)</f>
        <v>2016</v>
      </c>
      <c r="BX12" s="110">
        <f>IF('Indicador Fecha'!BX12="","x",'Indicador Fecha'!BX12)</f>
        <v>2013</v>
      </c>
      <c r="BY12" s="110">
        <f>IF('Indicador Fecha'!BY12="","x",'Indicador Fecha'!BY12)</f>
        <v>2013</v>
      </c>
      <c r="BZ12" s="110">
        <f>IF('Indicador Fecha'!BZ12="","x",'Indicador Fecha'!BZ12)</f>
        <v>2017</v>
      </c>
      <c r="CA12" s="110">
        <f>IF('Indicador Fecha'!CA12="","x",'Indicador Fecha'!CA12)</f>
        <v>2018</v>
      </c>
      <c r="CB12" s="110">
        <f>IF('Indicador Fecha'!CB12="","x",'Indicador Fecha'!CB12)</f>
        <v>2010</v>
      </c>
      <c r="CC12" s="110" t="str">
        <f>IF('Indicador Fecha'!CC12="","x",'Indicador Fecha'!CC12)</f>
        <v>x</v>
      </c>
      <c r="CD12" s="110" t="str">
        <f>IF('Indicador Fecha'!CD12="","x",'Indicador Fecha'!CD12)</f>
        <v>x</v>
      </c>
      <c r="CE12" s="110">
        <f>IF('Indicador Fecha'!CE12="","x",'Indicador Fecha'!CE12)</f>
        <v>2019</v>
      </c>
      <c r="CF12" s="110">
        <f>IF('Indicador Fecha'!CF12="","x",'Indicador Fecha'!CF12)</f>
        <v>2017</v>
      </c>
      <c r="CG12" s="110">
        <f>IF('Indicador Fecha'!CG12="","x",'Indicador Fecha'!CG12)</f>
        <v>2016</v>
      </c>
      <c r="CH12" s="110">
        <f>IF('Indicador Fecha'!CH12="","x",'Indicador Fecha'!CH12)</f>
        <v>2017</v>
      </c>
      <c r="CI12" s="110">
        <f>IF('Indicador Fecha'!CI12="","x",'Indicador Fecha'!CI12)</f>
        <v>2014</v>
      </c>
      <c r="CJ12" s="110">
        <f>IF('Indicador Fecha'!CJ12="","x",'Indicador Fecha'!CJ12)</f>
        <v>2017</v>
      </c>
      <c r="CK12" s="110">
        <f>IF('Indicador Fecha'!CK12="","x",'Indicador Fecha'!CK12)</f>
        <v>2017</v>
      </c>
      <c r="CL12" s="110">
        <f>IF('Indicador Fecha'!CL12="","x",'Indicador Fecha'!CL12)</f>
        <v>2016</v>
      </c>
      <c r="CM12" s="110">
        <f>IF('Indicador Fecha'!CM12="","x",'Indicador Fecha'!CM12)</f>
        <v>2016</v>
      </c>
      <c r="CN12" s="110">
        <f>IF('Indicador Fecha'!CN12="","x",'Indicador Fecha'!CN12)</f>
        <v>2016</v>
      </c>
      <c r="CO12" s="110" t="str">
        <f>IF('Indicador Fecha'!CO12="","x",'Indicador Fecha'!CO12)</f>
        <v>2016</v>
      </c>
      <c r="CP12" s="110">
        <f>IF('Indicador Fecha'!CP12="","x",'Indicador Fecha'!CP12)</f>
        <v>2011</v>
      </c>
      <c r="CQ12" s="110">
        <f>IF('Indicador Fecha'!CQ12="","x",'Indicador Fecha'!CQ12)</f>
        <v>2017</v>
      </c>
      <c r="CR12" s="110">
        <f>IF('Indicador Fecha'!CR12="","x",'Indicador Fecha'!CR12)</f>
        <v>2018</v>
      </c>
      <c r="CS12" s="110">
        <f>IF('Indicador Fecha'!CS12="","x",'Indicador Fecha'!CS12)</f>
        <v>2018</v>
      </c>
      <c r="CT12" s="110">
        <f>IF('Indicador Fecha'!CT12="","x",'Indicador Fecha'!CT12)</f>
        <v>2019</v>
      </c>
      <c r="CU12" s="110">
        <f>IF('Indicador Fecha'!CU12="","x",'Indicador Fecha'!CU12)</f>
        <v>2015</v>
      </c>
    </row>
    <row r="13" spans="1:99" x14ac:dyDescent="0.25">
      <c r="A13" s="3" t="str">
        <f>VLOOKUP(C13,Regions!B$3:H$35,7,FALSE)</f>
        <v>Caribbean</v>
      </c>
      <c r="B13" s="94" t="s">
        <v>52</v>
      </c>
      <c r="C13" s="83" t="s">
        <v>51</v>
      </c>
      <c r="D13" s="110">
        <f>IF('Indicador Fecha'!D13="","x",'Indicador Fecha'!D13)</f>
        <v>2015</v>
      </c>
      <c r="E13" s="110">
        <f>IF('Indicador Fecha'!E13="","x",'Indicador Fecha'!E13)</f>
        <v>2015</v>
      </c>
      <c r="F13" s="110">
        <f>IF('Indicador Fecha'!F13="","x",'Indicador Fecha'!F13)</f>
        <v>2015</v>
      </c>
      <c r="G13" s="110">
        <f>IF('Indicador Fecha'!G13="","x",'Indicador Fecha'!G13)</f>
        <v>2015</v>
      </c>
      <c r="H13" s="110">
        <f>IF('Indicador Fecha'!H13="","x",'Indicador Fecha'!H13)</f>
        <v>2015</v>
      </c>
      <c r="I13" s="110">
        <f>IF('Indicador Fecha'!I13="","x",'Indicador Fecha'!I13)</f>
        <v>2015</v>
      </c>
      <c r="J13" s="110">
        <f>IF('Indicador Fecha'!J13="","x",'Indicador Fecha'!J13)</f>
        <v>2015</v>
      </c>
      <c r="K13" s="110">
        <f>IF('Indicador Fecha'!K13="","x",'Indicador Fecha'!K13)</f>
        <v>2018</v>
      </c>
      <c r="L13" s="110">
        <f>IF('Indicador Fecha'!L13="","x",'Indicador Fecha'!L13)</f>
        <v>2018</v>
      </c>
      <c r="M13" s="110">
        <f>IF('Indicador Fecha'!M13="","x",'Indicador Fecha'!M13)</f>
        <v>2015</v>
      </c>
      <c r="N13" s="110" t="str">
        <f>IF('Indicador Fecha'!N13="","x",'Indicador Fecha'!N13)</f>
        <v>x</v>
      </c>
      <c r="O13" s="110" t="str">
        <f>IF('Indicador Fecha'!O13="","x",'Indicador Fecha'!O13)</f>
        <v>x</v>
      </c>
      <c r="P13" s="110">
        <f>IF('Indicador Fecha'!P13="","x",'Indicador Fecha'!P13)</f>
        <v>2012</v>
      </c>
      <c r="Q13" s="110">
        <f>IF('Indicador Fecha'!Q13="","x",'Indicador Fecha'!Q13)</f>
        <v>2010</v>
      </c>
      <c r="R13" s="110">
        <f>IF('Indicador Fecha'!R13="","x",'Indicador Fecha'!R13)</f>
        <v>2010</v>
      </c>
      <c r="S13" s="110">
        <f>IF('Indicador Fecha'!S13="","x",'Indicador Fecha'!S13)</f>
        <v>2010</v>
      </c>
      <c r="T13" s="110">
        <f>IF('Indicador Fecha'!T13="","x",'Indicador Fecha'!T13)</f>
        <v>2010</v>
      </c>
      <c r="U13" s="110">
        <f>IF('Indicador Fecha'!U13="","x",'Indicador Fecha'!U13)</f>
        <v>2015</v>
      </c>
      <c r="V13" s="110">
        <f>IF('Indicador Fecha'!V13="","x",'Indicador Fecha'!V13)</f>
        <v>2015</v>
      </c>
      <c r="W13" s="110">
        <f>IF('Indicador Fecha'!W13="","x",'Indicador Fecha'!W13)</f>
        <v>2015</v>
      </c>
      <c r="X13" s="110">
        <f>IF('Indicador Fecha'!X13="","x",'Indicador Fecha'!X13)</f>
        <v>2018</v>
      </c>
      <c r="Y13" s="110">
        <f>IF('Indicador Fecha'!Y13="","x",'Indicador Fecha'!Y13)</f>
        <v>2018</v>
      </c>
      <c r="Z13" s="110">
        <f>IF('Indicador Fecha'!Z13="","x",'Indicador Fecha'!Z13)</f>
        <v>2013</v>
      </c>
      <c r="AA13" s="110">
        <f>IF('Indicador Fecha'!AA13="","x",'Indicador Fecha'!AA13)</f>
        <v>2013</v>
      </c>
      <c r="AB13" s="110" t="str">
        <f>IF('Indicador Fecha'!AB13="","x",'Indicador Fecha'!AB13)</f>
        <v>x</v>
      </c>
      <c r="AC13" s="110">
        <f>IF('Indicador Fecha'!AC13="","x",'Indicador Fecha'!AC13)</f>
        <v>2018</v>
      </c>
      <c r="AD13" s="110">
        <f>IF('Indicador Fecha'!AD13="","x",'Indicador Fecha'!AD13)</f>
        <v>2019</v>
      </c>
      <c r="AE13" s="110">
        <f>IF('Indicador Fecha'!AE13="","x",'Indicador Fecha'!AE13)</f>
        <v>2019</v>
      </c>
      <c r="AF13" s="110">
        <f>IF('Indicador Fecha'!AF13="","x",'Indicador Fecha'!AF13)</f>
        <v>2019</v>
      </c>
      <c r="AG13" s="110">
        <f>IF('Indicador Fecha'!AG13="","x",'Indicador Fecha'!AG13)</f>
        <v>2018</v>
      </c>
      <c r="AH13" s="110">
        <f>IF('Indicador Fecha'!AH13="","x",'Indicador Fecha'!AH13)</f>
        <v>2018</v>
      </c>
      <c r="AI13" s="110" t="str">
        <f>IF('Indicador Fecha'!AI13="","x",'Indicador Fecha'!AI13)</f>
        <v>x</v>
      </c>
      <c r="AJ13" s="110" t="str">
        <f>IF('Indicador Fecha'!AJ13="","x",'Indicador Fecha'!AJ13)</f>
        <v>x</v>
      </c>
      <c r="AK13" s="110">
        <f>IF('Indicador Fecha'!AK13="","x",'Indicador Fecha'!AK13)</f>
        <v>2018</v>
      </c>
      <c r="AL13" s="110">
        <f>IF('Indicador Fecha'!AL13="","x",'Indicador Fecha'!AL13)</f>
        <v>2017</v>
      </c>
      <c r="AM13" s="110" t="str">
        <f>IF('Indicador Fecha'!AM13="","x",'Indicador Fecha'!AM13)</f>
        <v>x</v>
      </c>
      <c r="AN13" s="110" t="str">
        <f>IF('Indicador Fecha'!AN13="","x",'Indicador Fecha'!AN13)</f>
        <v>x</v>
      </c>
      <c r="AO13" s="110">
        <f>IF('Indicador Fecha'!AO13="","x",'Indicador Fecha'!AO13)</f>
        <v>2008</v>
      </c>
      <c r="AP13" s="110" t="str">
        <f>IF('Indicador Fecha'!AP13="","x",'Indicador Fecha'!AP13)</f>
        <v>x</v>
      </c>
      <c r="AQ13" s="110">
        <f>IF('Indicador Fecha'!AQ13="","x",'Indicador Fecha'!AQ13)</f>
        <v>2018</v>
      </c>
      <c r="AR13" s="110" t="str">
        <f>IF('Indicador Fecha'!AR13="","x",'Indicador Fecha'!AR13)</f>
        <v>x</v>
      </c>
      <c r="AS13" s="110">
        <f>IF('Indicador Fecha'!AS13="","x",'Indicador Fecha'!AS13)</f>
        <v>2015</v>
      </c>
      <c r="AT13" s="110" t="str">
        <f>IF('Indicador Fecha'!AT13="","x",'Indicador Fecha'!AT13)</f>
        <v>x</v>
      </c>
      <c r="AU13" s="110" t="str">
        <f>IF('Indicador Fecha'!AU13="","x",'Indicador Fecha'!AU13)</f>
        <v>x</v>
      </c>
      <c r="AV13" s="110" t="str">
        <f>IF('Indicador Fecha'!AV13="","x",'Indicador Fecha'!AV13)</f>
        <v>x</v>
      </c>
      <c r="AW13" s="110">
        <f>IF('Indicador Fecha'!AW13="","x",'Indicador Fecha'!AW13)</f>
        <v>2015</v>
      </c>
      <c r="AX13" s="110">
        <f>IF('Indicador Fecha'!AX13="","x",'Indicador Fecha'!AX13)</f>
        <v>2017</v>
      </c>
      <c r="AY13" s="110">
        <f>IF('Indicador Fecha'!AY13="","x",'Indicador Fecha'!AY13)</f>
        <v>2017</v>
      </c>
      <c r="AZ13" s="110" t="str">
        <f>IF('Indicador Fecha'!AZ13="","x",'Indicador Fecha'!AZ13)</f>
        <v>x</v>
      </c>
      <c r="BA13" s="110">
        <f>IF('Indicador Fecha'!BA13="","x",'Indicador Fecha'!BA13)</f>
        <v>2017</v>
      </c>
      <c r="BB13" s="110" t="str">
        <f>IF('Indicador Fecha'!BB13="","x",'Indicador Fecha'!BB13)</f>
        <v>x</v>
      </c>
      <c r="BC13" s="110" t="str">
        <f>IF('Indicador Fecha'!BC13="","x",'Indicador Fecha'!BC13)</f>
        <v>x</v>
      </c>
      <c r="BD13" s="110" t="str">
        <f>IF('Indicador Fecha'!BD13="","x",'Indicador Fecha'!BD13)</f>
        <v>x</v>
      </c>
      <c r="BE13" s="110">
        <f>IF('Indicador Fecha'!BE13="","x",'Indicador Fecha'!BE13)</f>
        <v>2017</v>
      </c>
      <c r="BF13" s="110">
        <f>IF('Indicador Fecha'!BF13="","x",'Indicador Fecha'!BF13)</f>
        <v>2016</v>
      </c>
      <c r="BG13" s="110">
        <f>IF('Indicador Fecha'!BG13="","x",'Indicador Fecha'!BG13)</f>
        <v>2015</v>
      </c>
      <c r="BH13" s="110">
        <f>IF('Indicador Fecha'!BH13="","x",'Indicador Fecha'!BH13)</f>
        <v>2015</v>
      </c>
      <c r="BI13" s="110" t="str">
        <f>IF('Indicador Fecha'!BI13="","x",'Indicador Fecha'!BI13)</f>
        <v>x</v>
      </c>
      <c r="BJ13" s="110" t="str">
        <f>IF('Indicador Fecha'!BJ13="","x",'Indicador Fecha'!BJ13)</f>
        <v>x</v>
      </c>
      <c r="BK13" s="110" t="str">
        <f>IF('Indicador Fecha'!BK13="","x",'Indicador Fecha'!BK13)</f>
        <v>x</v>
      </c>
      <c r="BL13" s="110" t="str">
        <f>IF('Indicador Fecha'!BL13="","x",'Indicador Fecha'!BL13)</f>
        <v>x</v>
      </c>
      <c r="BM13" s="110">
        <f>IF('Indicador Fecha'!BM13="","x",'Indicador Fecha'!BM13)</f>
        <v>2017</v>
      </c>
      <c r="BN13" s="110">
        <f>IF('Indicador Fecha'!BN13="","x",'Indicador Fecha'!BN13)</f>
        <v>2018</v>
      </c>
      <c r="BO13" s="110">
        <f>IF('Indicador Fecha'!BO13="","x",'Indicador Fecha'!BO13)</f>
        <v>2019</v>
      </c>
      <c r="BP13" s="110" t="str">
        <f>IF('Indicador Fecha'!BP13="","x",RIGHT(TEXT('Indicador Fecha'!BP13,"dd/mm/yyyy"),4))</f>
        <v>x</v>
      </c>
      <c r="BQ13" s="110" t="str">
        <f>IF('Indicador Fecha'!BQ13="","x",RIGHT('Indicador Fecha'!BQ13,4))</f>
        <v>2018</v>
      </c>
      <c r="BR13" s="110" t="str">
        <f>IF('Indicador Fecha'!BR13="","x",RIGHT('Indicador Fecha'!BR13,4))</f>
        <v>2018</v>
      </c>
      <c r="BS13" s="110" t="str">
        <f>IF('Indicador Fecha'!BS13="","x",'Indicador Fecha'!BS13)</f>
        <v>x</v>
      </c>
      <c r="BT13" s="110" t="str">
        <f>IF('Indicador Fecha'!BT13="","x",'Indicador Fecha'!BT13)</f>
        <v>x</v>
      </c>
      <c r="BU13" s="110">
        <f>IF('Indicador Fecha'!BU13="","x",'Indicador Fecha'!BU13)</f>
        <v>2018</v>
      </c>
      <c r="BV13" s="110">
        <f>IF('Indicador Fecha'!BV13="","x",'Indicador Fecha'!BV13)</f>
        <v>2018</v>
      </c>
      <c r="BW13" s="110" t="str">
        <f>IF('Indicador Fecha'!BW13="","x",'Indicador Fecha'!BW13)</f>
        <v>x</v>
      </c>
      <c r="BX13" s="110">
        <f>IF('Indicador Fecha'!BX13="","x",'Indicador Fecha'!BX13)</f>
        <v>2015</v>
      </c>
      <c r="BY13" s="110" t="str">
        <f>IF('Indicador Fecha'!BY13="","x",'Indicador Fecha'!BY13)</f>
        <v>x</v>
      </c>
      <c r="BZ13" s="110">
        <f>IF('Indicador Fecha'!BZ13="","x",'Indicador Fecha'!BZ13)</f>
        <v>2017</v>
      </c>
      <c r="CA13" s="110" t="str">
        <f>IF('Indicador Fecha'!CA13="","x",'Indicador Fecha'!CA13)</f>
        <v>x</v>
      </c>
      <c r="CB13" s="110" t="str">
        <f>IF('Indicador Fecha'!CB13="","x",'Indicador Fecha'!CB13)</f>
        <v>x</v>
      </c>
      <c r="CC13" s="110" t="str">
        <f>IF('Indicador Fecha'!CC13="","x",'Indicador Fecha'!CC13)</f>
        <v>x</v>
      </c>
      <c r="CD13" s="110" t="str">
        <f>IF('Indicador Fecha'!CD13="","x",'Indicador Fecha'!CD13)</f>
        <v>x</v>
      </c>
      <c r="CE13" s="110" t="str">
        <f>IF('Indicador Fecha'!CE13="","x",'Indicador Fecha'!CE13)</f>
        <v>x</v>
      </c>
      <c r="CF13" s="110">
        <f>IF('Indicador Fecha'!CF13="","x",'Indicador Fecha'!CF13)</f>
        <v>2017</v>
      </c>
      <c r="CG13" s="110">
        <f>IF('Indicador Fecha'!CG13="","x",'Indicador Fecha'!CG13)</f>
        <v>2016</v>
      </c>
      <c r="CH13" s="110">
        <f>IF('Indicador Fecha'!CH13="","x",'Indicador Fecha'!CH13)</f>
        <v>2017</v>
      </c>
      <c r="CI13" s="110">
        <f>IF('Indicador Fecha'!CI13="","x",'Indicador Fecha'!CI13)</f>
        <v>2014</v>
      </c>
      <c r="CJ13" s="110">
        <f>IF('Indicador Fecha'!CJ13="","x",'Indicador Fecha'!CJ13)</f>
        <v>2013</v>
      </c>
      <c r="CK13" s="110">
        <f>IF('Indicador Fecha'!CK13="","x",'Indicador Fecha'!CK13)</f>
        <v>2013</v>
      </c>
      <c r="CL13" s="110">
        <f>IF('Indicador Fecha'!CL13="","x",'Indicador Fecha'!CL13)</f>
        <v>2016</v>
      </c>
      <c r="CM13" s="110" t="str">
        <f>IF('Indicador Fecha'!CM13="","x",'Indicador Fecha'!CM13)</f>
        <v>x</v>
      </c>
      <c r="CN13" s="110">
        <f>IF('Indicador Fecha'!CN13="","x",'Indicador Fecha'!CN13)</f>
        <v>2014</v>
      </c>
      <c r="CO13" s="110" t="str">
        <f>IF('Indicador Fecha'!CO13="","x",'Indicador Fecha'!CO13)</f>
        <v>2015</v>
      </c>
      <c r="CP13" s="110" t="str">
        <f>IF('Indicador Fecha'!CP13="","x",'Indicador Fecha'!CP13)</f>
        <v>x</v>
      </c>
      <c r="CQ13" s="110">
        <f>IF('Indicador Fecha'!CQ13="","x",'Indicador Fecha'!CQ13)</f>
        <v>2017</v>
      </c>
      <c r="CR13" s="110">
        <f>IF('Indicador Fecha'!CR13="","x",'Indicador Fecha'!CR13)</f>
        <v>2016</v>
      </c>
      <c r="CS13" s="110">
        <f>IF('Indicador Fecha'!CS13="","x",'Indicador Fecha'!CS13)</f>
        <v>2018</v>
      </c>
      <c r="CT13" s="110">
        <f>IF('Indicador Fecha'!CT13="","x",'Indicador Fecha'!CT13)</f>
        <v>2019</v>
      </c>
      <c r="CU13" s="110">
        <f>IF('Indicador Fecha'!CU13="","x",'Indicador Fecha'!CU13)</f>
        <v>2015</v>
      </c>
    </row>
    <row r="14" spans="1:99" x14ac:dyDescent="0.25">
      <c r="A14" s="3" t="str">
        <f>VLOOKUP(C14,Regions!B$3:H$35,7,FALSE)</f>
        <v>Caribbean</v>
      </c>
      <c r="B14" s="94" t="s">
        <v>54</v>
      </c>
      <c r="C14" s="83" t="s">
        <v>53</v>
      </c>
      <c r="D14" s="110">
        <f>IF('Indicador Fecha'!D14="","x",'Indicador Fecha'!D14)</f>
        <v>2015</v>
      </c>
      <c r="E14" s="110">
        <f>IF('Indicador Fecha'!E14="","x",'Indicador Fecha'!E14)</f>
        <v>2015</v>
      </c>
      <c r="F14" s="110">
        <f>IF('Indicador Fecha'!F14="","x",'Indicador Fecha'!F14)</f>
        <v>2015</v>
      </c>
      <c r="G14" s="110">
        <f>IF('Indicador Fecha'!G14="","x",'Indicador Fecha'!G14)</f>
        <v>2015</v>
      </c>
      <c r="H14" s="110">
        <f>IF('Indicador Fecha'!H14="","x",'Indicador Fecha'!H14)</f>
        <v>2015</v>
      </c>
      <c r="I14" s="110">
        <f>IF('Indicador Fecha'!I14="","x",'Indicador Fecha'!I14)</f>
        <v>2015</v>
      </c>
      <c r="J14" s="110">
        <f>IF('Indicador Fecha'!J14="","x",'Indicador Fecha'!J14)</f>
        <v>2015</v>
      </c>
      <c r="K14" s="110">
        <f>IF('Indicador Fecha'!K14="","x",'Indicador Fecha'!K14)</f>
        <v>2018</v>
      </c>
      <c r="L14" s="110">
        <f>IF('Indicador Fecha'!L14="","x",'Indicador Fecha'!L14)</f>
        <v>2018</v>
      </c>
      <c r="M14" s="110">
        <f>IF('Indicador Fecha'!M14="","x",'Indicador Fecha'!M14)</f>
        <v>2015</v>
      </c>
      <c r="N14" s="110">
        <f>IF('Indicador Fecha'!N14="","x",'Indicador Fecha'!N14)</f>
        <v>2011</v>
      </c>
      <c r="O14" s="110">
        <f>IF('Indicador Fecha'!O14="","x",'Indicador Fecha'!O14)</f>
        <v>2011</v>
      </c>
      <c r="P14" s="110" t="str">
        <f>IF('Indicador Fecha'!P14="","x",'Indicador Fecha'!P14)</f>
        <v>x</v>
      </c>
      <c r="Q14" s="110">
        <f>IF('Indicador Fecha'!Q14="","x",'Indicador Fecha'!Q14)</f>
        <v>2010</v>
      </c>
      <c r="R14" s="110">
        <f>IF('Indicador Fecha'!R14="","x",'Indicador Fecha'!R14)</f>
        <v>2010</v>
      </c>
      <c r="S14" s="110">
        <f>IF('Indicador Fecha'!S14="","x",'Indicador Fecha'!S14)</f>
        <v>2010</v>
      </c>
      <c r="T14" s="110">
        <f>IF('Indicador Fecha'!T14="","x",'Indicador Fecha'!T14)</f>
        <v>2010</v>
      </c>
      <c r="U14" s="110">
        <f>IF('Indicador Fecha'!U14="","x",'Indicador Fecha'!U14)</f>
        <v>2015</v>
      </c>
      <c r="V14" s="110">
        <f>IF('Indicador Fecha'!V14="","x",'Indicador Fecha'!V14)</f>
        <v>2015</v>
      </c>
      <c r="W14" s="110">
        <f>IF('Indicador Fecha'!W14="","x",'Indicador Fecha'!W14)</f>
        <v>2015</v>
      </c>
      <c r="X14" s="110">
        <f>IF('Indicador Fecha'!X14="","x",'Indicador Fecha'!X14)</f>
        <v>2018</v>
      </c>
      <c r="Y14" s="110">
        <f>IF('Indicador Fecha'!Y14="","x",'Indicador Fecha'!Y14)</f>
        <v>2018</v>
      </c>
      <c r="Z14" s="110">
        <f>IF('Indicador Fecha'!Z14="","x",'Indicador Fecha'!Z14)</f>
        <v>2017</v>
      </c>
      <c r="AA14" s="110">
        <f>IF('Indicador Fecha'!AA14="","x",'Indicador Fecha'!AA14)</f>
        <v>2017</v>
      </c>
      <c r="AB14" s="110">
        <f>IF('Indicador Fecha'!AB14="","x",'Indicador Fecha'!AB14)</f>
        <v>2016</v>
      </c>
      <c r="AC14" s="110">
        <f>IF('Indicador Fecha'!AC14="","x",'Indicador Fecha'!AC14)</f>
        <v>2018</v>
      </c>
      <c r="AD14" s="110">
        <f>IF('Indicador Fecha'!AD14="","x",'Indicador Fecha'!AD14)</f>
        <v>2019</v>
      </c>
      <c r="AE14" s="110">
        <f>IF('Indicador Fecha'!AE14="","x",'Indicador Fecha'!AE14)</f>
        <v>2019</v>
      </c>
      <c r="AF14" s="110">
        <f>IF('Indicador Fecha'!AF14="","x",'Indicador Fecha'!AF14)</f>
        <v>2019</v>
      </c>
      <c r="AG14" s="110">
        <f>IF('Indicador Fecha'!AG14="","x",'Indicador Fecha'!AG14)</f>
        <v>2018</v>
      </c>
      <c r="AH14" s="110">
        <f>IF('Indicador Fecha'!AH14="","x",'Indicador Fecha'!AH14)</f>
        <v>2018</v>
      </c>
      <c r="AI14" s="110">
        <f>IF('Indicador Fecha'!AI14="","x",'Indicador Fecha'!AI14)</f>
        <v>2017</v>
      </c>
      <c r="AJ14" s="110">
        <f>IF('Indicador Fecha'!AJ14="","x",'Indicador Fecha'!AJ14)</f>
        <v>2017</v>
      </c>
      <c r="AK14" s="110">
        <f>IF('Indicador Fecha'!AK14="","x",'Indicador Fecha'!AK14)</f>
        <v>2018</v>
      </c>
      <c r="AL14" s="110">
        <f>IF('Indicador Fecha'!AL14="","x",'Indicador Fecha'!AL14)</f>
        <v>2017</v>
      </c>
      <c r="AM14" s="110" t="str">
        <f>IF('Indicador Fecha'!AM14="","x",'Indicador Fecha'!AM14)</f>
        <v>2012</v>
      </c>
      <c r="AN14" s="110" t="str">
        <f>IF('Indicador Fecha'!AN14="","x",'Indicador Fecha'!AN14)</f>
        <v>2012</v>
      </c>
      <c r="AO14" s="110" t="str">
        <f>IF('Indicador Fecha'!AO14="","x",'Indicador Fecha'!AO14)</f>
        <v>2016</v>
      </c>
      <c r="AP14" s="110">
        <f>IF('Indicador Fecha'!AP14="","x",'Indicador Fecha'!AP14)</f>
        <v>2018</v>
      </c>
      <c r="AQ14" s="110">
        <f>IF('Indicador Fecha'!AQ14="","x",'Indicador Fecha'!AQ14)</f>
        <v>2018</v>
      </c>
      <c r="AR14" s="110">
        <f>IF('Indicador Fecha'!AR14="","x",'Indicador Fecha'!AR14)</f>
        <v>2018</v>
      </c>
      <c r="AS14" s="110">
        <f>IF('Indicador Fecha'!AS14="","x",'Indicador Fecha'!AS14)</f>
        <v>2015</v>
      </c>
      <c r="AT14" s="110">
        <f>IF('Indicador Fecha'!AT14="","x",'Indicador Fecha'!AT14)</f>
        <v>2012</v>
      </c>
      <c r="AU14" s="110">
        <f>IF('Indicador Fecha'!AU14="","x",'Indicador Fecha'!AU14)</f>
        <v>2016</v>
      </c>
      <c r="AV14" s="110" t="str">
        <f>IF('Indicador Fecha'!AV14="","x",'Indicador Fecha'!AV14)</f>
        <v>x</v>
      </c>
      <c r="AW14" s="110" t="str">
        <f>IF('Indicador Fecha'!AW14="","x",'Indicador Fecha'!AW14)</f>
        <v>x</v>
      </c>
      <c r="AX14" s="110">
        <f>IF('Indicador Fecha'!AX14="","x",'Indicador Fecha'!AX14)</f>
        <v>2017</v>
      </c>
      <c r="AY14" s="110">
        <f>IF('Indicador Fecha'!AY14="","x",'Indicador Fecha'!AY14)</f>
        <v>2017</v>
      </c>
      <c r="AZ14" s="110" t="str">
        <f>IF('Indicador Fecha'!AZ14="","x",'Indicador Fecha'!AZ14)</f>
        <v>x</v>
      </c>
      <c r="BA14" s="110">
        <f>IF('Indicador Fecha'!BA14="","x",'Indicador Fecha'!BA14)</f>
        <v>2017</v>
      </c>
      <c r="BB14" s="110" t="str">
        <f>IF('Indicador Fecha'!BB14="","x",'Indicador Fecha'!BB14)</f>
        <v>x</v>
      </c>
      <c r="BC14" s="110" t="str">
        <f>IF('Indicador Fecha'!BC14="","x",'Indicador Fecha'!BC14)</f>
        <v>x</v>
      </c>
      <c r="BD14" s="110">
        <f>IF('Indicador Fecha'!BD14="","x",'Indicador Fecha'!BD14)</f>
        <v>2018</v>
      </c>
      <c r="BE14" s="110">
        <f>IF('Indicador Fecha'!BE14="","x",'Indicador Fecha'!BE14)</f>
        <v>2017</v>
      </c>
      <c r="BF14" s="110">
        <f>IF('Indicador Fecha'!BF14="","x",'Indicador Fecha'!BF14)</f>
        <v>2016</v>
      </c>
      <c r="BG14" s="110">
        <f>IF('Indicador Fecha'!BG14="","x",'Indicador Fecha'!BG14)</f>
        <v>2015</v>
      </c>
      <c r="BH14" s="110">
        <f>IF('Indicador Fecha'!BH14="","x",'Indicador Fecha'!BH14)</f>
        <v>2015</v>
      </c>
      <c r="BI14" s="110">
        <f>IF('Indicador Fecha'!BI14="","x",'Indicador Fecha'!BI14)</f>
        <v>2015</v>
      </c>
      <c r="BJ14" s="110">
        <f>IF('Indicador Fecha'!BJ14="","x",'Indicador Fecha'!BJ14)</f>
        <v>2017</v>
      </c>
      <c r="BK14" s="110">
        <f>IF('Indicador Fecha'!BK14="","x",'Indicador Fecha'!BK14)</f>
        <v>2016</v>
      </c>
      <c r="BL14" s="110">
        <f>IF('Indicador Fecha'!BL14="","x",'Indicador Fecha'!BL14)</f>
        <v>2016</v>
      </c>
      <c r="BM14" s="110">
        <f>IF('Indicador Fecha'!BM14="","x",'Indicador Fecha'!BM14)</f>
        <v>2017</v>
      </c>
      <c r="BN14" s="110">
        <f>IF('Indicador Fecha'!BN14="","x",'Indicador Fecha'!BN14)</f>
        <v>2018</v>
      </c>
      <c r="BO14" s="110">
        <f>IF('Indicador Fecha'!BO14="","x",'Indicador Fecha'!BO14)</f>
        <v>2019</v>
      </c>
      <c r="BP14" s="110" t="str">
        <f>IF('Indicador Fecha'!BP14="","x",RIGHT(TEXT('Indicador Fecha'!BP14,"dd/mm/yyyy"),4))</f>
        <v>x</v>
      </c>
      <c r="BQ14" s="110" t="str">
        <f>IF('Indicador Fecha'!BQ14="","x",RIGHT('Indicador Fecha'!BQ14,4))</f>
        <v>2018</v>
      </c>
      <c r="BR14" s="110" t="str">
        <f>IF('Indicador Fecha'!BR14="","x",RIGHT('Indicador Fecha'!BR14,4))</f>
        <v>2018</v>
      </c>
      <c r="BS14" s="110" t="str">
        <f>IF('Indicador Fecha'!BS14="","x",'Indicador Fecha'!BS14)</f>
        <v>x</v>
      </c>
      <c r="BT14" s="110">
        <f>IF('Indicador Fecha'!BT14="","x",'Indicador Fecha'!BT14)</f>
        <v>2017</v>
      </c>
      <c r="BU14" s="110">
        <f>IF('Indicador Fecha'!BU14="","x",'Indicador Fecha'!BU14)</f>
        <v>2018</v>
      </c>
      <c r="BV14" s="110">
        <f>IF('Indicador Fecha'!BV14="","x",'Indicador Fecha'!BV14)</f>
        <v>2018</v>
      </c>
      <c r="BW14" s="110">
        <f>IF('Indicador Fecha'!BW14="","x",'Indicador Fecha'!BW14)</f>
        <v>2016</v>
      </c>
      <c r="BX14" s="110">
        <f>IF('Indicador Fecha'!BX14="","x",'Indicador Fecha'!BX14)</f>
        <v>2013</v>
      </c>
      <c r="BY14" s="110" t="str">
        <f>IF('Indicador Fecha'!BY14="","x",'Indicador Fecha'!BY14)</f>
        <v>x</v>
      </c>
      <c r="BZ14" s="110">
        <f>IF('Indicador Fecha'!BZ14="","x",'Indicador Fecha'!BZ14)</f>
        <v>2017</v>
      </c>
      <c r="CA14" s="110">
        <f>IF('Indicador Fecha'!CA14="","x",'Indicador Fecha'!CA14)</f>
        <v>2018</v>
      </c>
      <c r="CB14" s="110" t="str">
        <f>IF('Indicador Fecha'!CB14="","x",'Indicador Fecha'!CB14)</f>
        <v>x</v>
      </c>
      <c r="CC14" s="110" t="str">
        <f>IF('Indicador Fecha'!CC14="","x",'Indicador Fecha'!CC14)</f>
        <v>x</v>
      </c>
      <c r="CD14" s="110" t="str">
        <f>IF('Indicador Fecha'!CD14="","x",'Indicador Fecha'!CD14)</f>
        <v>x</v>
      </c>
      <c r="CE14" s="110" t="str">
        <f>IF('Indicador Fecha'!CE14="","x",'Indicador Fecha'!CE14)</f>
        <v>x</v>
      </c>
      <c r="CF14" s="110">
        <f>IF('Indicador Fecha'!CF14="","x",'Indicador Fecha'!CF14)</f>
        <v>2017</v>
      </c>
      <c r="CG14" s="110">
        <f>IF('Indicador Fecha'!CG14="","x",'Indicador Fecha'!CG14)</f>
        <v>2016</v>
      </c>
      <c r="CH14" s="110">
        <f>IF('Indicador Fecha'!CH14="","x",'Indicador Fecha'!CH14)</f>
        <v>2017</v>
      </c>
      <c r="CI14" s="110">
        <f>IF('Indicador Fecha'!CI14="","x",'Indicador Fecha'!CI14)</f>
        <v>2014</v>
      </c>
      <c r="CJ14" s="110">
        <f>IF('Indicador Fecha'!CJ14="","x",'Indicador Fecha'!CJ14)</f>
        <v>2017</v>
      </c>
      <c r="CK14" s="110">
        <f>IF('Indicador Fecha'!CK14="","x",'Indicador Fecha'!CK14)</f>
        <v>2017</v>
      </c>
      <c r="CL14" s="110">
        <f>IF('Indicador Fecha'!CL14="","x",'Indicador Fecha'!CL14)</f>
        <v>2016</v>
      </c>
      <c r="CM14" s="110">
        <f>IF('Indicador Fecha'!CM14="","x",'Indicador Fecha'!CM14)</f>
        <v>2016</v>
      </c>
      <c r="CN14" s="110">
        <f>IF('Indicador Fecha'!CN14="","x",'Indicador Fecha'!CN14)</f>
        <v>2016</v>
      </c>
      <c r="CO14" s="110" t="str">
        <f>IF('Indicador Fecha'!CO14="","x",'Indicador Fecha'!CO14)</f>
        <v>2016</v>
      </c>
      <c r="CP14" s="110">
        <f>IF('Indicador Fecha'!CP14="","x",'Indicador Fecha'!CP14)</f>
        <v>2013</v>
      </c>
      <c r="CQ14" s="110">
        <f>IF('Indicador Fecha'!CQ14="","x",'Indicador Fecha'!CQ14)</f>
        <v>2017</v>
      </c>
      <c r="CR14" s="110">
        <f>IF('Indicador Fecha'!CR14="","x",'Indicador Fecha'!CR14)</f>
        <v>2018</v>
      </c>
      <c r="CS14" s="110">
        <f>IF('Indicador Fecha'!CS14="","x",'Indicador Fecha'!CS14)</f>
        <v>2018</v>
      </c>
      <c r="CT14" s="110">
        <f>IF('Indicador Fecha'!CT14="","x",'Indicador Fecha'!CT14)</f>
        <v>2019</v>
      </c>
      <c r="CU14" s="110">
        <f>IF('Indicador Fecha'!CU14="","x",'Indicador Fecha'!CU14)</f>
        <v>2015</v>
      </c>
    </row>
    <row r="15" spans="1:99" x14ac:dyDescent="0.25">
      <c r="A15" s="3" t="str">
        <f>VLOOKUP(C15,Regions!B$3:H$35,7,FALSE)</f>
        <v>Caribbean</v>
      </c>
      <c r="B15" s="94" t="s">
        <v>56</v>
      </c>
      <c r="C15" s="83" t="s">
        <v>55</v>
      </c>
      <c r="D15" s="110">
        <f>IF('Indicador Fecha'!D15="","x",'Indicador Fecha'!D15)</f>
        <v>2015</v>
      </c>
      <c r="E15" s="110">
        <f>IF('Indicador Fecha'!E15="","x",'Indicador Fecha'!E15)</f>
        <v>2015</v>
      </c>
      <c r="F15" s="110">
        <f>IF('Indicador Fecha'!F15="","x",'Indicador Fecha'!F15)</f>
        <v>2015</v>
      </c>
      <c r="G15" s="110">
        <f>IF('Indicador Fecha'!G15="","x",'Indicador Fecha'!G15)</f>
        <v>2015</v>
      </c>
      <c r="H15" s="110">
        <f>IF('Indicador Fecha'!H15="","x",'Indicador Fecha'!H15)</f>
        <v>2015</v>
      </c>
      <c r="I15" s="110">
        <f>IF('Indicador Fecha'!I15="","x",'Indicador Fecha'!I15)</f>
        <v>2015</v>
      </c>
      <c r="J15" s="110">
        <f>IF('Indicador Fecha'!J15="","x",'Indicador Fecha'!J15)</f>
        <v>2015</v>
      </c>
      <c r="K15" s="110">
        <f>IF('Indicador Fecha'!K15="","x",'Indicador Fecha'!K15)</f>
        <v>2018</v>
      </c>
      <c r="L15" s="110">
        <f>IF('Indicador Fecha'!L15="","x",'Indicador Fecha'!L15)</f>
        <v>2018</v>
      </c>
      <c r="M15" s="110">
        <f>IF('Indicador Fecha'!M15="","x",'Indicador Fecha'!M15)</f>
        <v>2015</v>
      </c>
      <c r="N15" s="110" t="str">
        <f>IF('Indicador Fecha'!N15="","x",'Indicador Fecha'!N15)</f>
        <v>x</v>
      </c>
      <c r="O15" s="110" t="str">
        <f>IF('Indicador Fecha'!O15="","x",'Indicador Fecha'!O15)</f>
        <v>x</v>
      </c>
      <c r="P15" s="110">
        <f>IF('Indicador Fecha'!P15="","x",'Indicador Fecha'!P15)</f>
        <v>2013</v>
      </c>
      <c r="Q15" s="110">
        <f>IF('Indicador Fecha'!Q15="","x",'Indicador Fecha'!Q15)</f>
        <v>2010</v>
      </c>
      <c r="R15" s="110">
        <f>IF('Indicador Fecha'!R15="","x",'Indicador Fecha'!R15)</f>
        <v>2010</v>
      </c>
      <c r="S15" s="110">
        <f>IF('Indicador Fecha'!S15="","x",'Indicador Fecha'!S15)</f>
        <v>2010</v>
      </c>
      <c r="T15" s="110">
        <f>IF('Indicador Fecha'!T15="","x",'Indicador Fecha'!T15)</f>
        <v>2010</v>
      </c>
      <c r="U15" s="110">
        <f>IF('Indicador Fecha'!U15="","x",'Indicador Fecha'!U15)</f>
        <v>2015</v>
      </c>
      <c r="V15" s="110">
        <f>IF('Indicador Fecha'!V15="","x",'Indicador Fecha'!V15)</f>
        <v>2015</v>
      </c>
      <c r="W15" s="110">
        <f>IF('Indicador Fecha'!W15="","x",'Indicador Fecha'!W15)</f>
        <v>2015</v>
      </c>
      <c r="X15" s="110">
        <f>IF('Indicador Fecha'!X15="","x",'Indicador Fecha'!X15)</f>
        <v>2018</v>
      </c>
      <c r="Y15" s="110">
        <f>IF('Indicador Fecha'!Y15="","x",'Indicador Fecha'!Y15)</f>
        <v>2018</v>
      </c>
      <c r="Z15" s="110">
        <f>IF('Indicador Fecha'!Z15="","x",'Indicador Fecha'!Z15)</f>
        <v>2017</v>
      </c>
      <c r="AA15" s="110">
        <f>IF('Indicador Fecha'!AA15="","x",'Indicador Fecha'!AA15)</f>
        <v>2017</v>
      </c>
      <c r="AB15" s="110" t="str">
        <f>IF('Indicador Fecha'!AB15="","x",'Indicador Fecha'!AB15)</f>
        <v>x</v>
      </c>
      <c r="AC15" s="110">
        <f>IF('Indicador Fecha'!AC15="","x",'Indicador Fecha'!AC15)</f>
        <v>2018</v>
      </c>
      <c r="AD15" s="110">
        <f>IF('Indicador Fecha'!AD15="","x",'Indicador Fecha'!AD15)</f>
        <v>2019</v>
      </c>
      <c r="AE15" s="110">
        <f>IF('Indicador Fecha'!AE15="","x",'Indicador Fecha'!AE15)</f>
        <v>2019</v>
      </c>
      <c r="AF15" s="110">
        <f>IF('Indicador Fecha'!AF15="","x",'Indicador Fecha'!AF15)</f>
        <v>2019</v>
      </c>
      <c r="AG15" s="110">
        <f>IF('Indicador Fecha'!AG15="","x",'Indicador Fecha'!AG15)</f>
        <v>2018</v>
      </c>
      <c r="AH15" s="110">
        <f>IF('Indicador Fecha'!AH15="","x",'Indicador Fecha'!AH15)</f>
        <v>2018</v>
      </c>
      <c r="AI15" s="110">
        <f>IF('Indicador Fecha'!AI15="","x",'Indicador Fecha'!AI15)</f>
        <v>2016</v>
      </c>
      <c r="AJ15" s="110">
        <f>IF('Indicador Fecha'!AJ15="","x",'Indicador Fecha'!AJ15)</f>
        <v>2016</v>
      </c>
      <c r="AK15" s="110">
        <f>IF('Indicador Fecha'!AK15="","x",'Indicador Fecha'!AK15)</f>
        <v>2018</v>
      </c>
      <c r="AL15" s="110">
        <f>IF('Indicador Fecha'!AL15="","x",'Indicador Fecha'!AL15)</f>
        <v>2017</v>
      </c>
      <c r="AM15" s="110" t="str">
        <f>IF('Indicador Fecha'!AM15="","x",'Indicador Fecha'!AM15)</f>
        <v>x</v>
      </c>
      <c r="AN15" s="110" t="str">
        <f>IF('Indicador Fecha'!AN15="","x",'Indicador Fecha'!AN15)</f>
        <v>x</v>
      </c>
      <c r="AO15" s="110" t="str">
        <f>IF('Indicador Fecha'!AO15="","x",'Indicador Fecha'!AO15)</f>
        <v>x</v>
      </c>
      <c r="AP15" s="110">
        <f>IF('Indicador Fecha'!AP15="","x",'Indicador Fecha'!AP15)</f>
        <v>2018</v>
      </c>
      <c r="AQ15" s="110">
        <f>IF('Indicador Fecha'!AQ15="","x",'Indicador Fecha'!AQ15)</f>
        <v>2018</v>
      </c>
      <c r="AR15" s="110">
        <f>IF('Indicador Fecha'!AR15="","x",'Indicador Fecha'!AR15)</f>
        <v>2018</v>
      </c>
      <c r="AS15" s="110">
        <f>IF('Indicador Fecha'!AS15="","x",'Indicador Fecha'!AS15)</f>
        <v>2015</v>
      </c>
      <c r="AT15" s="110" t="str">
        <f>IF('Indicador Fecha'!AT15="","x",'Indicador Fecha'!AT15)</f>
        <v>x</v>
      </c>
      <c r="AU15" s="110">
        <f>IF('Indicador Fecha'!AU15="","x",'Indicador Fecha'!AU15)</f>
        <v>2016</v>
      </c>
      <c r="AV15" s="110" t="str">
        <f>IF('Indicador Fecha'!AV15="","x",'Indicador Fecha'!AV15)</f>
        <v>x</v>
      </c>
      <c r="AW15" s="110" t="str">
        <f>IF('Indicador Fecha'!AW15="","x",'Indicador Fecha'!AW15)</f>
        <v>x</v>
      </c>
      <c r="AX15" s="110">
        <f>IF('Indicador Fecha'!AX15="","x",'Indicador Fecha'!AX15)</f>
        <v>2017</v>
      </c>
      <c r="AY15" s="110">
        <f>IF('Indicador Fecha'!AY15="","x",'Indicador Fecha'!AY15)</f>
        <v>2017</v>
      </c>
      <c r="AZ15" s="110" t="str">
        <f>IF('Indicador Fecha'!AZ15="","x",'Indicador Fecha'!AZ15)</f>
        <v>x</v>
      </c>
      <c r="BA15" s="110">
        <f>IF('Indicador Fecha'!BA15="","x",'Indicador Fecha'!BA15)</f>
        <v>2017</v>
      </c>
      <c r="BB15" s="110" t="str">
        <f>IF('Indicador Fecha'!BB15="","x",'Indicador Fecha'!BB15)</f>
        <v>x</v>
      </c>
      <c r="BC15" s="110" t="str">
        <f>IF('Indicador Fecha'!BC15="","x",'Indicador Fecha'!BC15)</f>
        <v>x</v>
      </c>
      <c r="BD15" s="110">
        <f>IF('Indicador Fecha'!BD15="","x",'Indicador Fecha'!BD15)</f>
        <v>2018</v>
      </c>
      <c r="BE15" s="110">
        <f>IF('Indicador Fecha'!BE15="","x",'Indicador Fecha'!BE15)</f>
        <v>2017</v>
      </c>
      <c r="BF15" s="110">
        <f>IF('Indicador Fecha'!BF15="","x",'Indicador Fecha'!BF15)</f>
        <v>2016</v>
      </c>
      <c r="BG15" s="110">
        <f>IF('Indicador Fecha'!BG15="","x",'Indicador Fecha'!BG15)</f>
        <v>2015</v>
      </c>
      <c r="BH15" s="110">
        <f>IF('Indicador Fecha'!BH15="","x",'Indicador Fecha'!BH15)</f>
        <v>2015</v>
      </c>
      <c r="BI15" s="110">
        <f>IF('Indicador Fecha'!BI15="","x",'Indicador Fecha'!BI15)</f>
        <v>2015</v>
      </c>
      <c r="BJ15" s="110" t="str">
        <f>IF('Indicador Fecha'!BJ15="","x",'Indicador Fecha'!BJ15)</f>
        <v>x</v>
      </c>
      <c r="BK15" s="110" t="str">
        <f>IF('Indicador Fecha'!BK15="","x",'Indicador Fecha'!BK15)</f>
        <v>x</v>
      </c>
      <c r="BL15" s="110" t="str">
        <f>IF('Indicador Fecha'!BL15="","x",'Indicador Fecha'!BL15)</f>
        <v>x</v>
      </c>
      <c r="BM15" s="110">
        <f>IF('Indicador Fecha'!BM15="","x",'Indicador Fecha'!BM15)</f>
        <v>2017</v>
      </c>
      <c r="BN15" s="110">
        <f>IF('Indicador Fecha'!BN15="","x",'Indicador Fecha'!BN15)</f>
        <v>2018</v>
      </c>
      <c r="BO15" s="110">
        <f>IF('Indicador Fecha'!BO15="","x",'Indicador Fecha'!BO15)</f>
        <v>2019</v>
      </c>
      <c r="BP15" s="110" t="str">
        <f>IF('Indicador Fecha'!BP15="","x",RIGHT(TEXT('Indicador Fecha'!BP15,"dd/mm/yyyy"),4))</f>
        <v>x</v>
      </c>
      <c r="BQ15" s="110" t="str">
        <f>IF('Indicador Fecha'!BQ15="","x",RIGHT('Indicador Fecha'!BQ15,4))</f>
        <v>2018</v>
      </c>
      <c r="BR15" s="110" t="str">
        <f>IF('Indicador Fecha'!BR15="","x",RIGHT('Indicador Fecha'!BR15,4))</f>
        <v>2018</v>
      </c>
      <c r="BS15" s="110">
        <f>IF('Indicador Fecha'!BS15="","x",'Indicador Fecha'!BS15)</f>
        <v>2014</v>
      </c>
      <c r="BT15" s="110">
        <f>IF('Indicador Fecha'!BT15="","x",'Indicador Fecha'!BT15)</f>
        <v>2017</v>
      </c>
      <c r="BU15" s="110">
        <f>IF('Indicador Fecha'!BU15="","x",'Indicador Fecha'!BU15)</f>
        <v>2018</v>
      </c>
      <c r="BV15" s="110">
        <f>IF('Indicador Fecha'!BV15="","x",'Indicador Fecha'!BV15)</f>
        <v>2018</v>
      </c>
      <c r="BW15" s="110">
        <f>IF('Indicador Fecha'!BW15="","x",'Indicador Fecha'!BW15)</f>
        <v>2016</v>
      </c>
      <c r="BX15" s="110" t="str">
        <f>IF('Indicador Fecha'!BX15="","x",'Indicador Fecha'!BX15)</f>
        <v>x</v>
      </c>
      <c r="BY15" s="110" t="str">
        <f>IF('Indicador Fecha'!BY15="","x",'Indicador Fecha'!BY15)</f>
        <v>x</v>
      </c>
      <c r="BZ15" s="110">
        <f>IF('Indicador Fecha'!BZ15="","x",'Indicador Fecha'!BZ15)</f>
        <v>2017</v>
      </c>
      <c r="CA15" s="110">
        <f>IF('Indicador Fecha'!CA15="","x",'Indicador Fecha'!CA15)</f>
        <v>2018</v>
      </c>
      <c r="CB15" s="110" t="str">
        <f>IF('Indicador Fecha'!CB15="","x",'Indicador Fecha'!CB15)</f>
        <v>x</v>
      </c>
      <c r="CC15" s="110" t="str">
        <f>IF('Indicador Fecha'!CC15="","x",'Indicador Fecha'!CC15)</f>
        <v>x</v>
      </c>
      <c r="CD15" s="110" t="str">
        <f>IF('Indicador Fecha'!CD15="","x",'Indicador Fecha'!CD15)</f>
        <v>x</v>
      </c>
      <c r="CE15" s="110" t="str">
        <f>IF('Indicador Fecha'!CE15="","x",'Indicador Fecha'!CE15)</f>
        <v>x</v>
      </c>
      <c r="CF15" s="110">
        <f>IF('Indicador Fecha'!CF15="","x",'Indicador Fecha'!CF15)</f>
        <v>2017</v>
      </c>
      <c r="CG15" s="110">
        <f>IF('Indicador Fecha'!CG15="","x",'Indicador Fecha'!CG15)</f>
        <v>2016</v>
      </c>
      <c r="CH15" s="110">
        <f>IF('Indicador Fecha'!CH15="","x",'Indicador Fecha'!CH15)</f>
        <v>2017</v>
      </c>
      <c r="CI15" s="110">
        <f>IF('Indicador Fecha'!CI15="","x",'Indicador Fecha'!CI15)</f>
        <v>2014</v>
      </c>
      <c r="CJ15" s="110">
        <f>IF('Indicador Fecha'!CJ15="","x",'Indicador Fecha'!CJ15)</f>
        <v>2017</v>
      </c>
      <c r="CK15" s="110">
        <f>IF('Indicador Fecha'!CK15="","x",'Indicador Fecha'!CK15)</f>
        <v>2017</v>
      </c>
      <c r="CL15" s="110">
        <f>IF('Indicador Fecha'!CL15="","x",'Indicador Fecha'!CL15)</f>
        <v>2016</v>
      </c>
      <c r="CM15" s="110">
        <f>IF('Indicador Fecha'!CM15="","x",'Indicador Fecha'!CM15)</f>
        <v>2016</v>
      </c>
      <c r="CN15" s="110">
        <f>IF('Indicador Fecha'!CN15="","x",'Indicador Fecha'!CN15)</f>
        <v>2016</v>
      </c>
      <c r="CO15" s="110" t="str">
        <f>IF('Indicador Fecha'!CO15="","x",'Indicador Fecha'!CO15)</f>
        <v>2016</v>
      </c>
      <c r="CP15" s="110" t="str">
        <f>IF('Indicador Fecha'!CP15="","x",'Indicador Fecha'!CP15)</f>
        <v>x</v>
      </c>
      <c r="CQ15" s="110">
        <f>IF('Indicador Fecha'!CQ15="","x",'Indicador Fecha'!CQ15)</f>
        <v>2017</v>
      </c>
      <c r="CR15" s="110">
        <f>IF('Indicador Fecha'!CR15="","x",'Indicador Fecha'!CR15)</f>
        <v>2018</v>
      </c>
      <c r="CS15" s="110">
        <f>IF('Indicador Fecha'!CS15="","x",'Indicador Fecha'!CS15)</f>
        <v>2018</v>
      </c>
      <c r="CT15" s="110">
        <f>IF('Indicador Fecha'!CT15="","x",'Indicador Fecha'!CT15)</f>
        <v>2019</v>
      </c>
      <c r="CU15" s="110">
        <f>IF('Indicador Fecha'!CU15="","x",'Indicador Fecha'!CU15)</f>
        <v>2015</v>
      </c>
    </row>
    <row r="16" spans="1:99" x14ac:dyDescent="0.25">
      <c r="A16" s="3" t="str">
        <f>VLOOKUP(C16,Regions!B$3:H$35,7,FALSE)</f>
        <v>Caribbean</v>
      </c>
      <c r="B16" s="94" t="s">
        <v>60</v>
      </c>
      <c r="C16" s="83" t="s">
        <v>59</v>
      </c>
      <c r="D16" s="110">
        <f>IF('Indicador Fecha'!D16="","x",'Indicador Fecha'!D16)</f>
        <v>2015</v>
      </c>
      <c r="E16" s="110">
        <f>IF('Indicador Fecha'!E16="","x",'Indicador Fecha'!E16)</f>
        <v>2015</v>
      </c>
      <c r="F16" s="110">
        <f>IF('Indicador Fecha'!F16="","x",'Indicador Fecha'!F16)</f>
        <v>2015</v>
      </c>
      <c r="G16" s="110">
        <f>IF('Indicador Fecha'!G16="","x",'Indicador Fecha'!G16)</f>
        <v>2015</v>
      </c>
      <c r="H16" s="110">
        <f>IF('Indicador Fecha'!H16="","x",'Indicador Fecha'!H16)</f>
        <v>2015</v>
      </c>
      <c r="I16" s="110">
        <f>IF('Indicador Fecha'!I16="","x",'Indicador Fecha'!I16)</f>
        <v>2015</v>
      </c>
      <c r="J16" s="110">
        <f>IF('Indicador Fecha'!J16="","x",'Indicador Fecha'!J16)</f>
        <v>2015</v>
      </c>
      <c r="K16" s="110">
        <f>IF('Indicador Fecha'!K16="","x",'Indicador Fecha'!K16)</f>
        <v>2018</v>
      </c>
      <c r="L16" s="110">
        <f>IF('Indicador Fecha'!L16="","x",'Indicador Fecha'!L16)</f>
        <v>2018</v>
      </c>
      <c r="M16" s="110">
        <f>IF('Indicador Fecha'!M16="","x",'Indicador Fecha'!M16)</f>
        <v>2015</v>
      </c>
      <c r="N16" s="110">
        <f>IF('Indicador Fecha'!N16="","x",'Indicador Fecha'!N16)</f>
        <v>2011</v>
      </c>
      <c r="O16" s="110">
        <f>IF('Indicador Fecha'!O16="","x",'Indicador Fecha'!O16)</f>
        <v>2011</v>
      </c>
      <c r="P16" s="110">
        <f>IF('Indicador Fecha'!P16="","x",'Indicador Fecha'!P16)</f>
        <v>2011</v>
      </c>
      <c r="Q16" s="110">
        <f>IF('Indicador Fecha'!Q16="","x",'Indicador Fecha'!Q16)</f>
        <v>2010</v>
      </c>
      <c r="R16" s="110">
        <f>IF('Indicador Fecha'!R16="","x",'Indicador Fecha'!R16)</f>
        <v>2010</v>
      </c>
      <c r="S16" s="110">
        <f>IF('Indicador Fecha'!S16="","x",'Indicador Fecha'!S16)</f>
        <v>2010</v>
      </c>
      <c r="T16" s="110">
        <f>IF('Indicador Fecha'!T16="","x",'Indicador Fecha'!T16)</f>
        <v>2010</v>
      </c>
      <c r="U16" s="110">
        <f>IF('Indicador Fecha'!U16="","x",'Indicador Fecha'!U16)</f>
        <v>2015</v>
      </c>
      <c r="V16" s="110">
        <f>IF('Indicador Fecha'!V16="","x",'Indicador Fecha'!V16)</f>
        <v>2015</v>
      </c>
      <c r="W16" s="110">
        <f>IF('Indicador Fecha'!W16="","x",'Indicador Fecha'!W16)</f>
        <v>2015</v>
      </c>
      <c r="X16" s="110">
        <f>IF('Indicador Fecha'!X16="","x",'Indicador Fecha'!X16)</f>
        <v>2018</v>
      </c>
      <c r="Y16" s="110">
        <f>IF('Indicador Fecha'!Y16="","x",'Indicador Fecha'!Y16)</f>
        <v>2018</v>
      </c>
      <c r="Z16" s="110">
        <f>IF('Indicador Fecha'!Z16="","x",'Indicador Fecha'!Z16)</f>
        <v>2017</v>
      </c>
      <c r="AA16" s="110">
        <f>IF('Indicador Fecha'!AA16="","x",'Indicador Fecha'!AA16)</f>
        <v>2017</v>
      </c>
      <c r="AB16" s="110">
        <f>IF('Indicador Fecha'!AB16="","x",'Indicador Fecha'!AB16)</f>
        <v>2015</v>
      </c>
      <c r="AC16" s="110">
        <f>IF('Indicador Fecha'!AC16="","x",'Indicador Fecha'!AC16)</f>
        <v>2018</v>
      </c>
      <c r="AD16" s="110">
        <f>IF('Indicador Fecha'!AD16="","x",'Indicador Fecha'!AD16)</f>
        <v>2019</v>
      </c>
      <c r="AE16" s="110">
        <f>IF('Indicador Fecha'!AE16="","x",'Indicador Fecha'!AE16)</f>
        <v>2019</v>
      </c>
      <c r="AF16" s="110">
        <f>IF('Indicador Fecha'!AF16="","x",'Indicador Fecha'!AF16)</f>
        <v>2019</v>
      </c>
      <c r="AG16" s="110">
        <f>IF('Indicador Fecha'!AG16="","x",'Indicador Fecha'!AG16)</f>
        <v>2018</v>
      </c>
      <c r="AH16" s="110">
        <f>IF('Indicador Fecha'!AH16="","x",'Indicador Fecha'!AH16)</f>
        <v>2018</v>
      </c>
      <c r="AI16" s="110">
        <f>IF('Indicador Fecha'!AI16="","x",'Indicador Fecha'!AI16)</f>
        <v>2015</v>
      </c>
      <c r="AJ16" s="110">
        <f>IF('Indicador Fecha'!AJ16="","x",'Indicador Fecha'!AJ16)</f>
        <v>2015</v>
      </c>
      <c r="AK16" s="110">
        <f>IF('Indicador Fecha'!AK16="","x",'Indicador Fecha'!AK16)</f>
        <v>2018</v>
      </c>
      <c r="AL16" s="110">
        <f>IF('Indicador Fecha'!AL16="","x",'Indicador Fecha'!AL16)</f>
        <v>2017</v>
      </c>
      <c r="AM16" s="110" t="str">
        <f>IF('Indicador Fecha'!AM16="","x",'Indicador Fecha'!AM16)</f>
        <v>2011</v>
      </c>
      <c r="AN16" s="110" t="str">
        <f>IF('Indicador Fecha'!AN16="","x",'Indicador Fecha'!AN16)</f>
        <v>2011</v>
      </c>
      <c r="AO16" s="110" t="str">
        <f>IF('Indicador Fecha'!AO16="","x",'Indicador Fecha'!AO16)</f>
        <v>x</v>
      </c>
      <c r="AP16" s="110">
        <f>IF('Indicador Fecha'!AP16="","x",'Indicador Fecha'!AP16)</f>
        <v>2018</v>
      </c>
      <c r="AQ16" s="110">
        <f>IF('Indicador Fecha'!AQ16="","x",'Indicador Fecha'!AQ16)</f>
        <v>2018</v>
      </c>
      <c r="AR16" s="110">
        <f>IF('Indicador Fecha'!AR16="","x",'Indicador Fecha'!AR16)</f>
        <v>2018</v>
      </c>
      <c r="AS16" s="110">
        <f>IF('Indicador Fecha'!AS16="","x",'Indicador Fecha'!AS16)</f>
        <v>2015</v>
      </c>
      <c r="AT16" s="110">
        <f>IF('Indicador Fecha'!AT16="","x",'Indicador Fecha'!AT16)</f>
        <v>2011</v>
      </c>
      <c r="AU16" s="110">
        <f>IF('Indicador Fecha'!AU16="","x",'Indicador Fecha'!AU16)</f>
        <v>2016</v>
      </c>
      <c r="AV16" s="110" t="str">
        <f>IF('Indicador Fecha'!AV16="","x",'Indicador Fecha'!AV16)</f>
        <v>2015</v>
      </c>
      <c r="AW16" s="110">
        <f>IF('Indicador Fecha'!AW16="","x",'Indicador Fecha'!AW16)</f>
        <v>2015</v>
      </c>
      <c r="AX16" s="110">
        <f>IF('Indicador Fecha'!AX16="","x",'Indicador Fecha'!AX16)</f>
        <v>2017</v>
      </c>
      <c r="AY16" s="110">
        <f>IF('Indicador Fecha'!AY16="","x",'Indicador Fecha'!AY16)</f>
        <v>2017</v>
      </c>
      <c r="AZ16" s="110">
        <f>IF('Indicador Fecha'!AZ16="","x",'Indicador Fecha'!AZ16)</f>
        <v>2017</v>
      </c>
      <c r="BA16" s="110">
        <f>IF('Indicador Fecha'!BA16="","x",'Indicador Fecha'!BA16)</f>
        <v>2017</v>
      </c>
      <c r="BB16" s="110">
        <f>IF('Indicador Fecha'!BB16="","x",'Indicador Fecha'!BB16)</f>
        <v>2017</v>
      </c>
      <c r="BC16" s="110">
        <f>IF('Indicador Fecha'!BC16="","x",'Indicador Fecha'!BC16)</f>
        <v>2017</v>
      </c>
      <c r="BD16" s="110">
        <f>IF('Indicador Fecha'!BD16="","x",'Indicador Fecha'!BD16)</f>
        <v>2018</v>
      </c>
      <c r="BE16" s="110">
        <f>IF('Indicador Fecha'!BE16="","x",'Indicador Fecha'!BE16)</f>
        <v>2017</v>
      </c>
      <c r="BF16" s="110">
        <f>IF('Indicador Fecha'!BF16="","x",'Indicador Fecha'!BF16)</f>
        <v>2016</v>
      </c>
      <c r="BG16" s="110">
        <f>IF('Indicador Fecha'!BG16="","x",'Indicador Fecha'!BG16)</f>
        <v>2015</v>
      </c>
      <c r="BH16" s="110">
        <f>IF('Indicador Fecha'!BH16="","x",'Indicador Fecha'!BH16)</f>
        <v>2015</v>
      </c>
      <c r="BI16" s="110">
        <f>IF('Indicador Fecha'!BI16="","x",'Indicador Fecha'!BI16)</f>
        <v>2015</v>
      </c>
      <c r="BJ16" s="110">
        <f>IF('Indicador Fecha'!BJ16="","x",'Indicador Fecha'!BJ16)</f>
        <v>2017</v>
      </c>
      <c r="BK16" s="110" t="str">
        <f>IF('Indicador Fecha'!BK16="","x",'Indicador Fecha'!BK16)</f>
        <v>x</v>
      </c>
      <c r="BL16" s="110">
        <f>IF('Indicador Fecha'!BL16="","x",'Indicador Fecha'!BL16)</f>
        <v>2016</v>
      </c>
      <c r="BM16" s="110">
        <f>IF('Indicador Fecha'!BM16="","x",'Indicador Fecha'!BM16)</f>
        <v>2017</v>
      </c>
      <c r="BN16" s="110">
        <f>IF('Indicador Fecha'!BN16="","x",'Indicador Fecha'!BN16)</f>
        <v>2018</v>
      </c>
      <c r="BO16" s="110">
        <f>IF('Indicador Fecha'!BO16="","x",'Indicador Fecha'!BO16)</f>
        <v>2019</v>
      </c>
      <c r="BP16" s="110" t="str">
        <f>IF('Indicador Fecha'!BP16="","x",RIGHT(TEXT('Indicador Fecha'!BP16,"dd/mm/yyyy"),4))</f>
        <v>x</v>
      </c>
      <c r="BQ16" s="110" t="str">
        <f>IF('Indicador Fecha'!BQ16="","x",RIGHT('Indicador Fecha'!BQ16,4))</f>
        <v>2018</v>
      </c>
      <c r="BR16" s="110" t="str">
        <f>IF('Indicador Fecha'!BR16="","x",RIGHT('Indicador Fecha'!BR16,4))</f>
        <v>2018</v>
      </c>
      <c r="BS16" s="110" t="str">
        <f>IF('Indicador Fecha'!BS16="","x",'Indicador Fecha'!BS16)</f>
        <v>x</v>
      </c>
      <c r="BT16" s="110">
        <f>IF('Indicador Fecha'!BT16="","x",'Indicador Fecha'!BT16)</f>
        <v>2017</v>
      </c>
      <c r="BU16" s="110">
        <f>IF('Indicador Fecha'!BU16="","x",'Indicador Fecha'!BU16)</f>
        <v>2018</v>
      </c>
      <c r="BV16" s="110">
        <f>IF('Indicador Fecha'!BV16="","x",'Indicador Fecha'!BV16)</f>
        <v>2018</v>
      </c>
      <c r="BW16" s="110">
        <f>IF('Indicador Fecha'!BW16="","x",'Indicador Fecha'!BW16)</f>
        <v>2016</v>
      </c>
      <c r="BX16" s="110">
        <f>IF('Indicador Fecha'!BX16="","x",'Indicador Fecha'!BX16)</f>
        <v>2013</v>
      </c>
      <c r="BY16" s="110">
        <f>IF('Indicador Fecha'!BY16="","x",'Indicador Fecha'!BY16)</f>
        <v>2008</v>
      </c>
      <c r="BZ16" s="110">
        <f>IF('Indicador Fecha'!BZ16="","x",'Indicador Fecha'!BZ16)</f>
        <v>2017</v>
      </c>
      <c r="CA16" s="110">
        <f>IF('Indicador Fecha'!CA16="","x",'Indicador Fecha'!CA16)</f>
        <v>2018</v>
      </c>
      <c r="CB16" s="110" t="str">
        <f>IF('Indicador Fecha'!CB16="","x",'Indicador Fecha'!CB16)</f>
        <v>x</v>
      </c>
      <c r="CC16" s="110" t="str">
        <f>IF('Indicador Fecha'!CC16="","x",'Indicador Fecha'!CC16)</f>
        <v>x</v>
      </c>
      <c r="CD16" s="110" t="str">
        <f>IF('Indicador Fecha'!CD16="","x",'Indicador Fecha'!CD16)</f>
        <v>x</v>
      </c>
      <c r="CE16" s="110">
        <f>IF('Indicador Fecha'!CE16="","x",'Indicador Fecha'!CE16)</f>
        <v>2019</v>
      </c>
      <c r="CF16" s="110">
        <f>IF('Indicador Fecha'!CF16="","x",'Indicador Fecha'!CF16)</f>
        <v>2017</v>
      </c>
      <c r="CG16" s="110">
        <f>IF('Indicador Fecha'!CG16="","x",'Indicador Fecha'!CG16)</f>
        <v>2016</v>
      </c>
      <c r="CH16" s="110">
        <f>IF('Indicador Fecha'!CH16="","x",'Indicador Fecha'!CH16)</f>
        <v>2017</v>
      </c>
      <c r="CI16" s="110">
        <f>IF('Indicador Fecha'!CI16="","x",'Indicador Fecha'!CI16)</f>
        <v>2014</v>
      </c>
      <c r="CJ16" s="110">
        <f>IF('Indicador Fecha'!CJ16="","x",'Indicador Fecha'!CJ16)</f>
        <v>2017</v>
      </c>
      <c r="CK16" s="110">
        <f>IF('Indicador Fecha'!CK16="","x",'Indicador Fecha'!CK16)</f>
        <v>2017</v>
      </c>
      <c r="CL16" s="110" t="str">
        <f>IF('Indicador Fecha'!CL16="","x",'Indicador Fecha'!CL16)</f>
        <v>x</v>
      </c>
      <c r="CM16" s="110" t="str">
        <f>IF('Indicador Fecha'!CM16="","x",'Indicador Fecha'!CM16)</f>
        <v>x</v>
      </c>
      <c r="CN16" s="110" t="str">
        <f>IF('Indicador Fecha'!CN16="","x",'Indicador Fecha'!CN16)</f>
        <v>x</v>
      </c>
      <c r="CO16" s="110" t="str">
        <f>IF('Indicador Fecha'!CO16="","x",'Indicador Fecha'!CO16)</f>
        <v>x</v>
      </c>
      <c r="CP16" s="110" t="str">
        <f>IF('Indicador Fecha'!CP16="","x",'Indicador Fecha'!CP16)</f>
        <v>x</v>
      </c>
      <c r="CQ16" s="110">
        <f>IF('Indicador Fecha'!CQ16="","x",'Indicador Fecha'!CQ16)</f>
        <v>2017</v>
      </c>
      <c r="CR16" s="110" t="str">
        <f>IF('Indicador Fecha'!CR16="","x",'Indicador Fecha'!CR16)</f>
        <v>x</v>
      </c>
      <c r="CS16" s="110">
        <f>IF('Indicador Fecha'!CS16="","x",'Indicador Fecha'!CS16)</f>
        <v>2018</v>
      </c>
      <c r="CT16" s="110">
        <f>IF('Indicador Fecha'!CT16="","x",'Indicador Fecha'!CT16)</f>
        <v>2019</v>
      </c>
      <c r="CU16" s="110">
        <f>IF('Indicador Fecha'!CU16="","x",'Indicador Fecha'!CU16)</f>
        <v>2015</v>
      </c>
    </row>
    <row r="17" spans="1:99" x14ac:dyDescent="0.25">
      <c r="A17" s="3" t="str">
        <f>VLOOKUP(C17,Regions!B$3:H$35,7,FALSE)</f>
        <v>Central America</v>
      </c>
      <c r="B17" s="94" t="s">
        <v>9</v>
      </c>
      <c r="C17" s="83" t="s">
        <v>8</v>
      </c>
      <c r="D17" s="110">
        <f>IF('Indicador Fecha'!D17="","x",'Indicador Fecha'!D17)</f>
        <v>2015</v>
      </c>
      <c r="E17" s="110">
        <f>IF('Indicador Fecha'!E17="","x",'Indicador Fecha'!E17)</f>
        <v>2015</v>
      </c>
      <c r="F17" s="110">
        <f>IF('Indicador Fecha'!F17="","x",'Indicador Fecha'!F17)</f>
        <v>2015</v>
      </c>
      <c r="G17" s="110">
        <f>IF('Indicador Fecha'!G17="","x",'Indicador Fecha'!G17)</f>
        <v>2015</v>
      </c>
      <c r="H17" s="110">
        <f>IF('Indicador Fecha'!H17="","x",'Indicador Fecha'!H17)</f>
        <v>2015</v>
      </c>
      <c r="I17" s="110">
        <f>IF('Indicador Fecha'!I17="","x",'Indicador Fecha'!I17)</f>
        <v>2015</v>
      </c>
      <c r="J17" s="110">
        <f>IF('Indicador Fecha'!J17="","x",'Indicador Fecha'!J17)</f>
        <v>2015</v>
      </c>
      <c r="K17" s="110">
        <f>IF('Indicador Fecha'!K17="","x",'Indicador Fecha'!K17)</f>
        <v>2018</v>
      </c>
      <c r="L17" s="110">
        <f>IF('Indicador Fecha'!L17="","x",'Indicador Fecha'!L17)</f>
        <v>2018</v>
      </c>
      <c r="M17" s="110">
        <f>IF('Indicador Fecha'!M17="","x",'Indicador Fecha'!M17)</f>
        <v>2015</v>
      </c>
      <c r="N17" s="110">
        <f>IF('Indicador Fecha'!N17="","x",'Indicador Fecha'!N17)</f>
        <v>2011</v>
      </c>
      <c r="O17" s="110">
        <f>IF('Indicador Fecha'!O17="","x",'Indicador Fecha'!O17)</f>
        <v>2011</v>
      </c>
      <c r="P17" s="110" t="str">
        <f>IF('Indicador Fecha'!P17="","x",'Indicador Fecha'!P17)</f>
        <v>x</v>
      </c>
      <c r="Q17" s="110">
        <f>IF('Indicador Fecha'!Q17="","x",'Indicador Fecha'!Q17)</f>
        <v>2010</v>
      </c>
      <c r="R17" s="110">
        <f>IF('Indicador Fecha'!R17="","x",'Indicador Fecha'!R17)</f>
        <v>2010</v>
      </c>
      <c r="S17" s="110">
        <f>IF('Indicador Fecha'!S17="","x",'Indicador Fecha'!S17)</f>
        <v>2010</v>
      </c>
      <c r="T17" s="110">
        <f>IF('Indicador Fecha'!T17="","x",'Indicador Fecha'!T17)</f>
        <v>2010</v>
      </c>
      <c r="U17" s="110">
        <f>IF('Indicador Fecha'!U17="","x",'Indicador Fecha'!U17)</f>
        <v>2015</v>
      </c>
      <c r="V17" s="110">
        <f>IF('Indicador Fecha'!V17="","x",'Indicador Fecha'!V17)</f>
        <v>2015</v>
      </c>
      <c r="W17" s="110">
        <f>IF('Indicador Fecha'!W17="","x",'Indicador Fecha'!W17)</f>
        <v>2015</v>
      </c>
      <c r="X17" s="110">
        <f>IF('Indicador Fecha'!X17="","x",'Indicador Fecha'!X17)</f>
        <v>2018</v>
      </c>
      <c r="Y17" s="110">
        <f>IF('Indicador Fecha'!Y17="","x",'Indicador Fecha'!Y17)</f>
        <v>2018</v>
      </c>
      <c r="Z17" s="110">
        <f>IF('Indicador Fecha'!Z17="","x",'Indicador Fecha'!Z17)</f>
        <v>2017</v>
      </c>
      <c r="AA17" s="110">
        <f>IF('Indicador Fecha'!AA17="","x",'Indicador Fecha'!AA17)</f>
        <v>2017</v>
      </c>
      <c r="AB17" s="110">
        <f>IF('Indicador Fecha'!AB17="","x",'Indicador Fecha'!AB17)</f>
        <v>2017</v>
      </c>
      <c r="AC17" s="110">
        <f>IF('Indicador Fecha'!AC17="","x",'Indicador Fecha'!AC17)</f>
        <v>2018</v>
      </c>
      <c r="AD17" s="110">
        <f>IF('Indicador Fecha'!AD17="","x",'Indicador Fecha'!AD17)</f>
        <v>2019</v>
      </c>
      <c r="AE17" s="110">
        <f>IF('Indicador Fecha'!AE17="","x",'Indicador Fecha'!AE17)</f>
        <v>2019</v>
      </c>
      <c r="AF17" s="110">
        <f>IF('Indicador Fecha'!AF17="","x",'Indicador Fecha'!AF17)</f>
        <v>2019</v>
      </c>
      <c r="AG17" s="110">
        <f>IF('Indicador Fecha'!AG17="","x",'Indicador Fecha'!AG17)</f>
        <v>2018</v>
      </c>
      <c r="AH17" s="110">
        <f>IF('Indicador Fecha'!AH17="","x",'Indicador Fecha'!AH17)</f>
        <v>2018</v>
      </c>
      <c r="AI17" s="110">
        <f>IF('Indicador Fecha'!AI17="","x",'Indicador Fecha'!AI17)</f>
        <v>2017</v>
      </c>
      <c r="AJ17" s="110">
        <f>IF('Indicador Fecha'!AJ17="","x",'Indicador Fecha'!AJ17)</f>
        <v>2017</v>
      </c>
      <c r="AK17" s="110">
        <f>IF('Indicador Fecha'!AK17="","x",'Indicador Fecha'!AK17)</f>
        <v>2018</v>
      </c>
      <c r="AL17" s="110">
        <f>IF('Indicador Fecha'!AL17="","x",'Indicador Fecha'!AL17)</f>
        <v>2017</v>
      </c>
      <c r="AM17" s="110" t="str">
        <f>IF('Indicador Fecha'!AM17="","x",'Indicador Fecha'!AM17)</f>
        <v>2016</v>
      </c>
      <c r="AN17" s="110" t="str">
        <f>IF('Indicador Fecha'!AN17="","x",'Indicador Fecha'!AN17)</f>
        <v>2016</v>
      </c>
      <c r="AO17" s="110">
        <f>IF('Indicador Fecha'!AO17="","x",'Indicador Fecha'!AO17)</f>
        <v>2009</v>
      </c>
      <c r="AP17" s="110">
        <f>IF('Indicador Fecha'!AP17="","x",'Indicador Fecha'!AP17)</f>
        <v>2018</v>
      </c>
      <c r="AQ17" s="110">
        <f>IF('Indicador Fecha'!AQ17="","x",'Indicador Fecha'!AQ17)</f>
        <v>2018</v>
      </c>
      <c r="AR17" s="110">
        <f>IF('Indicador Fecha'!AR17="","x",'Indicador Fecha'!AR17)</f>
        <v>2018</v>
      </c>
      <c r="AS17" s="110">
        <f>IF('Indicador Fecha'!AS17="","x",'Indicador Fecha'!AS17)</f>
        <v>2017</v>
      </c>
      <c r="AT17" s="110">
        <f>IF('Indicador Fecha'!AT17="","x",'Indicador Fecha'!AT17)</f>
        <v>2015</v>
      </c>
      <c r="AU17" s="110">
        <f>IF('Indicador Fecha'!AU17="","x",'Indicador Fecha'!AU17)</f>
        <v>2016</v>
      </c>
      <c r="AV17" s="110" t="str">
        <f>IF('Indicador Fecha'!AV17="","x",'Indicador Fecha'!AV17)</f>
        <v>2015</v>
      </c>
      <c r="AW17" s="110">
        <f>IF('Indicador Fecha'!AW17="","x",'Indicador Fecha'!AW17)</f>
        <v>2017</v>
      </c>
      <c r="AX17" s="110">
        <f>IF('Indicador Fecha'!AX17="","x",'Indicador Fecha'!AX17)</f>
        <v>2017</v>
      </c>
      <c r="AY17" s="110">
        <f>IF('Indicador Fecha'!AY17="","x",'Indicador Fecha'!AY17)</f>
        <v>2017</v>
      </c>
      <c r="AZ17" s="110" t="str">
        <f>IF('Indicador Fecha'!AZ17="","x",'Indicador Fecha'!AZ17)</f>
        <v>x</v>
      </c>
      <c r="BA17" s="110">
        <f>IF('Indicador Fecha'!BA17="","x",'Indicador Fecha'!BA17)</f>
        <v>2017</v>
      </c>
      <c r="BB17" s="110">
        <f>IF('Indicador Fecha'!BB17="","x",'Indicador Fecha'!BB17)</f>
        <v>2017</v>
      </c>
      <c r="BC17" s="110">
        <f>IF('Indicador Fecha'!BC17="","x",'Indicador Fecha'!BC17)</f>
        <v>2017</v>
      </c>
      <c r="BD17" s="110">
        <f>IF('Indicador Fecha'!BD17="","x",'Indicador Fecha'!BD17)</f>
        <v>2018</v>
      </c>
      <c r="BE17" s="110">
        <f>IF('Indicador Fecha'!BE17="","x",'Indicador Fecha'!BE17)</f>
        <v>2017</v>
      </c>
      <c r="BF17" s="110">
        <f>IF('Indicador Fecha'!BF17="","x",'Indicador Fecha'!BF17)</f>
        <v>2016</v>
      </c>
      <c r="BG17" s="110">
        <f>IF('Indicador Fecha'!BG17="","x",'Indicador Fecha'!BG17)</f>
        <v>2015</v>
      </c>
      <c r="BH17" s="110">
        <f>IF('Indicador Fecha'!BH17="","x",'Indicador Fecha'!BH17)</f>
        <v>2015</v>
      </c>
      <c r="BI17" s="110">
        <f>IF('Indicador Fecha'!BI17="","x",'Indicador Fecha'!BI17)</f>
        <v>2015</v>
      </c>
      <c r="BJ17" s="110">
        <f>IF('Indicador Fecha'!BJ17="","x",'Indicador Fecha'!BJ17)</f>
        <v>2017</v>
      </c>
      <c r="BK17" s="110" t="str">
        <f>IF('Indicador Fecha'!BK17="","x",'Indicador Fecha'!BK17)</f>
        <v>x</v>
      </c>
      <c r="BL17" s="110">
        <f>IF('Indicador Fecha'!BL17="","x",'Indicador Fecha'!BL17)</f>
        <v>2016</v>
      </c>
      <c r="BM17" s="110">
        <f>IF('Indicador Fecha'!BM17="","x",'Indicador Fecha'!BM17)</f>
        <v>2017</v>
      </c>
      <c r="BN17" s="110">
        <f>IF('Indicador Fecha'!BN17="","x",'Indicador Fecha'!BN17)</f>
        <v>2018</v>
      </c>
      <c r="BO17" s="110">
        <f>IF('Indicador Fecha'!BO17="","x",'Indicador Fecha'!BO17)</f>
        <v>2019</v>
      </c>
      <c r="BP17" s="110" t="str">
        <f>IF('Indicador Fecha'!BP17="","x",RIGHT(TEXT('Indicador Fecha'!BP17,"dd/mm/yyyy"),4))</f>
        <v>x</v>
      </c>
      <c r="BQ17" s="110" t="str">
        <f>IF('Indicador Fecha'!BQ17="","x",RIGHT('Indicador Fecha'!BQ17,4))</f>
        <v>2018</v>
      </c>
      <c r="BR17" s="110" t="str">
        <f>IF('Indicador Fecha'!BR17="","x",RIGHT('Indicador Fecha'!BR17,4))</f>
        <v>2018</v>
      </c>
      <c r="BS17" s="110">
        <f>IF('Indicador Fecha'!BS17="","x",'Indicador Fecha'!BS17)</f>
        <v>2017</v>
      </c>
      <c r="BT17" s="110">
        <f>IF('Indicador Fecha'!BT17="","x",'Indicador Fecha'!BT17)</f>
        <v>2017</v>
      </c>
      <c r="BU17" s="110">
        <f>IF('Indicador Fecha'!BU17="","x",'Indicador Fecha'!BU17)</f>
        <v>2018</v>
      </c>
      <c r="BV17" s="110">
        <f>IF('Indicador Fecha'!BV17="","x",'Indicador Fecha'!BV17)</f>
        <v>2018</v>
      </c>
      <c r="BW17" s="110">
        <f>IF('Indicador Fecha'!BW17="","x",'Indicador Fecha'!BW17)</f>
        <v>2016</v>
      </c>
      <c r="BX17" s="110" t="str">
        <f>IF('Indicador Fecha'!BX17="","x",'Indicador Fecha'!BX17)</f>
        <v>x</v>
      </c>
      <c r="BY17" s="110">
        <f>IF('Indicador Fecha'!BY17="","x",'Indicador Fecha'!BY17)</f>
        <v>2010</v>
      </c>
      <c r="BZ17" s="110">
        <f>IF('Indicador Fecha'!BZ17="","x",'Indicador Fecha'!BZ17)</f>
        <v>2017</v>
      </c>
      <c r="CA17" s="110" t="str">
        <f>IF('Indicador Fecha'!CA17="","x",'Indicador Fecha'!CA17)</f>
        <v>x</v>
      </c>
      <c r="CB17" s="110" t="str">
        <f>IF('Indicador Fecha'!CB17="","x",'Indicador Fecha'!CB17)</f>
        <v>x</v>
      </c>
      <c r="CC17" s="110" t="str">
        <f>IF('Indicador Fecha'!CC17="","x",'Indicador Fecha'!CC17)</f>
        <v>x</v>
      </c>
      <c r="CD17" s="110" t="str">
        <f>IF('Indicador Fecha'!CD17="","x",'Indicador Fecha'!CD17)</f>
        <v>x</v>
      </c>
      <c r="CE17" s="110" t="str">
        <f>IF('Indicador Fecha'!CE17="","x",'Indicador Fecha'!CE17)</f>
        <v>x</v>
      </c>
      <c r="CF17" s="110">
        <f>IF('Indicador Fecha'!CF17="","x",'Indicador Fecha'!CF17)</f>
        <v>2017</v>
      </c>
      <c r="CG17" s="110">
        <f>IF('Indicador Fecha'!CG17="","x",'Indicador Fecha'!CG17)</f>
        <v>2016</v>
      </c>
      <c r="CH17" s="110">
        <f>IF('Indicador Fecha'!CH17="","x",'Indicador Fecha'!CH17)</f>
        <v>2017</v>
      </c>
      <c r="CI17" s="110">
        <f>IF('Indicador Fecha'!CI17="","x",'Indicador Fecha'!CI17)</f>
        <v>2014</v>
      </c>
      <c r="CJ17" s="110">
        <f>IF('Indicador Fecha'!CJ17="","x",'Indicador Fecha'!CJ17)</f>
        <v>2017</v>
      </c>
      <c r="CK17" s="110">
        <f>IF('Indicador Fecha'!CK17="","x",'Indicador Fecha'!CK17)</f>
        <v>2017</v>
      </c>
      <c r="CL17" s="110">
        <f>IF('Indicador Fecha'!CL17="","x",'Indicador Fecha'!CL17)</f>
        <v>2013</v>
      </c>
      <c r="CM17" s="110">
        <f>IF('Indicador Fecha'!CM17="","x",'Indicador Fecha'!CM17)</f>
        <v>2013</v>
      </c>
      <c r="CN17" s="110">
        <f>IF('Indicador Fecha'!CN17="","x",'Indicador Fecha'!CN17)</f>
        <v>2016</v>
      </c>
      <c r="CO17" s="110" t="str">
        <f>IF('Indicador Fecha'!CO17="","x",'Indicador Fecha'!CO17)</f>
        <v>2016</v>
      </c>
      <c r="CP17" s="110" t="str">
        <f>IF('Indicador Fecha'!CP17="","x",'Indicador Fecha'!CP17)</f>
        <v>x</v>
      </c>
      <c r="CQ17" s="110">
        <f>IF('Indicador Fecha'!CQ17="","x",'Indicador Fecha'!CQ17)</f>
        <v>2017</v>
      </c>
      <c r="CR17" s="110">
        <f>IF('Indicador Fecha'!CR17="","x",'Indicador Fecha'!CR17)</f>
        <v>2018</v>
      </c>
      <c r="CS17" s="110">
        <f>IF('Indicador Fecha'!CS17="","x",'Indicador Fecha'!CS17)</f>
        <v>2018</v>
      </c>
      <c r="CT17" s="110">
        <f>IF('Indicador Fecha'!CT17="","x",'Indicador Fecha'!CT17)</f>
        <v>2019</v>
      </c>
      <c r="CU17" s="110">
        <f>IF('Indicador Fecha'!CU17="","x",'Indicador Fecha'!CU17)</f>
        <v>2015</v>
      </c>
    </row>
    <row r="18" spans="1:99" x14ac:dyDescent="0.25">
      <c r="A18" s="3" t="str">
        <f>VLOOKUP(C18,Regions!B$3:H$35,7,FALSE)</f>
        <v>Central America</v>
      </c>
      <c r="B18" s="94" t="s">
        <v>18</v>
      </c>
      <c r="C18" s="83" t="s">
        <v>17</v>
      </c>
      <c r="D18" s="110">
        <f>IF('Indicador Fecha'!D18="","x",'Indicador Fecha'!D18)</f>
        <v>2015</v>
      </c>
      <c r="E18" s="110">
        <f>IF('Indicador Fecha'!E18="","x",'Indicador Fecha'!E18)</f>
        <v>2015</v>
      </c>
      <c r="F18" s="110">
        <f>IF('Indicador Fecha'!F18="","x",'Indicador Fecha'!F18)</f>
        <v>2015</v>
      </c>
      <c r="G18" s="110">
        <f>IF('Indicador Fecha'!G18="","x",'Indicador Fecha'!G18)</f>
        <v>2015</v>
      </c>
      <c r="H18" s="110">
        <f>IF('Indicador Fecha'!H18="","x",'Indicador Fecha'!H18)</f>
        <v>2015</v>
      </c>
      <c r="I18" s="110">
        <f>IF('Indicador Fecha'!I18="","x",'Indicador Fecha'!I18)</f>
        <v>2015</v>
      </c>
      <c r="J18" s="110">
        <f>IF('Indicador Fecha'!J18="","x",'Indicador Fecha'!J18)</f>
        <v>2015</v>
      </c>
      <c r="K18" s="110">
        <f>IF('Indicador Fecha'!K18="","x",'Indicador Fecha'!K18)</f>
        <v>2018</v>
      </c>
      <c r="L18" s="110">
        <f>IF('Indicador Fecha'!L18="","x",'Indicador Fecha'!L18)</f>
        <v>2018</v>
      </c>
      <c r="M18" s="110">
        <f>IF('Indicador Fecha'!M18="","x",'Indicador Fecha'!M18)</f>
        <v>2015</v>
      </c>
      <c r="N18" s="110">
        <f>IF('Indicador Fecha'!N18="","x",'Indicador Fecha'!N18)</f>
        <v>2011</v>
      </c>
      <c r="O18" s="110">
        <f>IF('Indicador Fecha'!O18="","x",'Indicador Fecha'!O18)</f>
        <v>2011</v>
      </c>
      <c r="P18" s="110">
        <f>IF('Indicador Fecha'!P18="","x",'Indicador Fecha'!P18)</f>
        <v>2015</v>
      </c>
      <c r="Q18" s="110">
        <f>IF('Indicador Fecha'!Q18="","x",'Indicador Fecha'!Q18)</f>
        <v>2010</v>
      </c>
      <c r="R18" s="110">
        <f>IF('Indicador Fecha'!R18="","x",'Indicador Fecha'!R18)</f>
        <v>2010</v>
      </c>
      <c r="S18" s="110">
        <f>IF('Indicador Fecha'!S18="","x",'Indicador Fecha'!S18)</f>
        <v>2010</v>
      </c>
      <c r="T18" s="110">
        <f>IF('Indicador Fecha'!T18="","x",'Indicador Fecha'!T18)</f>
        <v>2010</v>
      </c>
      <c r="U18" s="110">
        <f>IF('Indicador Fecha'!U18="","x",'Indicador Fecha'!U18)</f>
        <v>2015</v>
      </c>
      <c r="V18" s="110">
        <f>IF('Indicador Fecha'!V18="","x",'Indicador Fecha'!V18)</f>
        <v>2015</v>
      </c>
      <c r="W18" s="110">
        <f>IF('Indicador Fecha'!W18="","x",'Indicador Fecha'!W18)</f>
        <v>2015</v>
      </c>
      <c r="X18" s="110">
        <f>IF('Indicador Fecha'!X18="","x",'Indicador Fecha'!X18)</f>
        <v>2018</v>
      </c>
      <c r="Y18" s="110">
        <f>IF('Indicador Fecha'!Y18="","x",'Indicador Fecha'!Y18)</f>
        <v>2018</v>
      </c>
      <c r="Z18" s="110">
        <f>IF('Indicador Fecha'!Z18="","x",'Indicador Fecha'!Z18)</f>
        <v>2017</v>
      </c>
      <c r="AA18" s="110">
        <f>IF('Indicador Fecha'!AA18="","x",'Indicador Fecha'!AA18)</f>
        <v>2017</v>
      </c>
      <c r="AB18" s="110">
        <f>IF('Indicador Fecha'!AB18="","x",'Indicador Fecha'!AB18)</f>
        <v>2015</v>
      </c>
      <c r="AC18" s="110">
        <f>IF('Indicador Fecha'!AC18="","x",'Indicador Fecha'!AC18)</f>
        <v>2018</v>
      </c>
      <c r="AD18" s="110">
        <f>IF('Indicador Fecha'!AD18="","x",'Indicador Fecha'!AD18)</f>
        <v>2019</v>
      </c>
      <c r="AE18" s="110">
        <f>IF('Indicador Fecha'!AE18="","x",'Indicador Fecha'!AE18)</f>
        <v>2019</v>
      </c>
      <c r="AF18" s="110">
        <f>IF('Indicador Fecha'!AF18="","x",'Indicador Fecha'!AF18)</f>
        <v>2019</v>
      </c>
      <c r="AG18" s="110">
        <f>IF('Indicador Fecha'!AG18="","x",'Indicador Fecha'!AG18)</f>
        <v>2018</v>
      </c>
      <c r="AH18" s="110">
        <f>IF('Indicador Fecha'!AH18="","x",'Indicador Fecha'!AH18)</f>
        <v>2018</v>
      </c>
      <c r="AI18" s="110">
        <f>IF('Indicador Fecha'!AI18="","x",'Indicador Fecha'!AI18)</f>
        <v>2017</v>
      </c>
      <c r="AJ18" s="110">
        <f>IF('Indicador Fecha'!AJ18="","x",'Indicador Fecha'!AJ18)</f>
        <v>2017</v>
      </c>
      <c r="AK18" s="110">
        <f>IF('Indicador Fecha'!AK18="","x",'Indicador Fecha'!AK18)</f>
        <v>2018</v>
      </c>
      <c r="AL18" s="110">
        <f>IF('Indicador Fecha'!AL18="","x",'Indicador Fecha'!AL18)</f>
        <v>2017</v>
      </c>
      <c r="AM18" s="110" t="str">
        <f>IF('Indicador Fecha'!AM18="","x",'Indicador Fecha'!AM18)</f>
        <v>x</v>
      </c>
      <c r="AN18" s="110" t="str">
        <f>IF('Indicador Fecha'!AN18="","x",'Indicador Fecha'!AN18)</f>
        <v>x</v>
      </c>
      <c r="AO18" s="110" t="str">
        <f>IF('Indicador Fecha'!AO18="","x",'Indicador Fecha'!AO18)</f>
        <v>2017</v>
      </c>
      <c r="AP18" s="110">
        <f>IF('Indicador Fecha'!AP18="","x",'Indicador Fecha'!AP18)</f>
        <v>2018</v>
      </c>
      <c r="AQ18" s="110">
        <f>IF('Indicador Fecha'!AQ18="","x",'Indicador Fecha'!AQ18)</f>
        <v>2018</v>
      </c>
      <c r="AR18" s="110">
        <f>IF('Indicador Fecha'!AR18="","x",'Indicador Fecha'!AR18)</f>
        <v>2018</v>
      </c>
      <c r="AS18" s="110">
        <f>IF('Indicador Fecha'!AS18="","x",'Indicador Fecha'!AS18)</f>
        <v>2017</v>
      </c>
      <c r="AT18" s="110">
        <f>IF('Indicador Fecha'!AT18="","x",'Indicador Fecha'!AT18)</f>
        <v>2008</v>
      </c>
      <c r="AU18" s="110">
        <f>IF('Indicador Fecha'!AU18="","x",'Indicador Fecha'!AU18)</f>
        <v>2016</v>
      </c>
      <c r="AV18" s="110" t="str">
        <f>IF('Indicador Fecha'!AV18="","x",'Indicador Fecha'!AV18)</f>
        <v>2015</v>
      </c>
      <c r="AW18" s="110">
        <f>IF('Indicador Fecha'!AW18="","x",'Indicador Fecha'!AW18)</f>
        <v>2013</v>
      </c>
      <c r="AX18" s="110">
        <f>IF('Indicador Fecha'!AX18="","x",'Indicador Fecha'!AX18)</f>
        <v>2017</v>
      </c>
      <c r="AY18" s="110">
        <f>IF('Indicador Fecha'!AY18="","x",'Indicador Fecha'!AY18)</f>
        <v>2017</v>
      </c>
      <c r="AZ18" s="110">
        <f>IF('Indicador Fecha'!AZ18="","x",'Indicador Fecha'!AZ18)</f>
        <v>2017</v>
      </c>
      <c r="BA18" s="110">
        <f>IF('Indicador Fecha'!BA18="","x",'Indicador Fecha'!BA18)</f>
        <v>2017</v>
      </c>
      <c r="BB18" s="110">
        <f>IF('Indicador Fecha'!BB18="","x",'Indicador Fecha'!BB18)</f>
        <v>2017</v>
      </c>
      <c r="BC18" s="110">
        <f>IF('Indicador Fecha'!BC18="","x",'Indicador Fecha'!BC18)</f>
        <v>2017</v>
      </c>
      <c r="BD18" s="110">
        <f>IF('Indicador Fecha'!BD18="","x",'Indicador Fecha'!BD18)</f>
        <v>2018</v>
      </c>
      <c r="BE18" s="110">
        <f>IF('Indicador Fecha'!BE18="","x",'Indicador Fecha'!BE18)</f>
        <v>2017</v>
      </c>
      <c r="BF18" s="110">
        <f>IF('Indicador Fecha'!BF18="","x",'Indicador Fecha'!BF18)</f>
        <v>2016</v>
      </c>
      <c r="BG18" s="110">
        <f>IF('Indicador Fecha'!BG18="","x",'Indicador Fecha'!BG18)</f>
        <v>2015</v>
      </c>
      <c r="BH18" s="110">
        <f>IF('Indicador Fecha'!BH18="","x",'Indicador Fecha'!BH18)</f>
        <v>2015</v>
      </c>
      <c r="BI18" s="110">
        <f>IF('Indicador Fecha'!BI18="","x",'Indicador Fecha'!BI18)</f>
        <v>2015</v>
      </c>
      <c r="BJ18" s="110">
        <f>IF('Indicador Fecha'!BJ18="","x",'Indicador Fecha'!BJ18)</f>
        <v>2017</v>
      </c>
      <c r="BK18" s="110">
        <f>IF('Indicador Fecha'!BK18="","x",'Indicador Fecha'!BK18)</f>
        <v>2017</v>
      </c>
      <c r="BL18" s="110">
        <f>IF('Indicador Fecha'!BL18="","x",'Indicador Fecha'!BL18)</f>
        <v>2016</v>
      </c>
      <c r="BM18" s="110">
        <f>IF('Indicador Fecha'!BM18="","x",'Indicador Fecha'!BM18)</f>
        <v>2017</v>
      </c>
      <c r="BN18" s="110">
        <f>IF('Indicador Fecha'!BN18="","x",'Indicador Fecha'!BN18)</f>
        <v>2018</v>
      </c>
      <c r="BO18" s="110">
        <f>IF('Indicador Fecha'!BO18="","x",'Indicador Fecha'!BO18)</f>
        <v>2019</v>
      </c>
      <c r="BP18" s="110" t="str">
        <f>IF('Indicador Fecha'!BP18="","x",RIGHT(TEXT('Indicador Fecha'!BP18,"dd/mm/yyyy"),4))</f>
        <v>x</v>
      </c>
      <c r="BQ18" s="110" t="str">
        <f>IF('Indicador Fecha'!BQ18="","x",RIGHT('Indicador Fecha'!BQ18,4))</f>
        <v>2018</v>
      </c>
      <c r="BR18" s="110" t="str">
        <f>IF('Indicador Fecha'!BR18="","x",RIGHT('Indicador Fecha'!BR18,4))</f>
        <v>2018</v>
      </c>
      <c r="BS18" s="110">
        <f>IF('Indicador Fecha'!BS18="","x",'Indicador Fecha'!BS18)</f>
        <v>2016</v>
      </c>
      <c r="BT18" s="110">
        <f>IF('Indicador Fecha'!BT18="","x",'Indicador Fecha'!BT18)</f>
        <v>2017</v>
      </c>
      <c r="BU18" s="110">
        <f>IF('Indicador Fecha'!BU18="","x",'Indicador Fecha'!BU18)</f>
        <v>2018</v>
      </c>
      <c r="BV18" s="110">
        <f>IF('Indicador Fecha'!BV18="","x",'Indicador Fecha'!BV18)</f>
        <v>2018</v>
      </c>
      <c r="BW18" s="110">
        <f>IF('Indicador Fecha'!BW18="","x",'Indicador Fecha'!BW18)</f>
        <v>2016</v>
      </c>
      <c r="BX18" s="110">
        <f>IF('Indicador Fecha'!BX18="","x",'Indicador Fecha'!BX18)</f>
        <v>2013</v>
      </c>
      <c r="BY18" s="110">
        <f>IF('Indicador Fecha'!BY18="","x",'Indicador Fecha'!BY18)</f>
        <v>2013</v>
      </c>
      <c r="BZ18" s="110">
        <f>IF('Indicador Fecha'!BZ18="","x",'Indicador Fecha'!BZ18)</f>
        <v>2017</v>
      </c>
      <c r="CA18" s="110">
        <f>IF('Indicador Fecha'!CA18="","x",'Indicador Fecha'!CA18)</f>
        <v>2018</v>
      </c>
      <c r="CB18" s="110">
        <f>IF('Indicador Fecha'!CB18="","x",'Indicador Fecha'!CB18)</f>
        <v>2014</v>
      </c>
      <c r="CC18" s="110">
        <f>IF('Indicador Fecha'!CC18="","x",'Indicador Fecha'!CC18)</f>
        <v>2018</v>
      </c>
      <c r="CD18" s="110">
        <f>IF('Indicador Fecha'!CD18="","x",'Indicador Fecha'!CD18)</f>
        <v>2018</v>
      </c>
      <c r="CE18" s="110">
        <f>IF('Indicador Fecha'!CE18="","x",'Indicador Fecha'!CE18)</f>
        <v>2019</v>
      </c>
      <c r="CF18" s="110">
        <f>IF('Indicador Fecha'!CF18="","x",'Indicador Fecha'!CF18)</f>
        <v>2017</v>
      </c>
      <c r="CG18" s="110">
        <f>IF('Indicador Fecha'!CG18="","x",'Indicador Fecha'!CG18)</f>
        <v>2016</v>
      </c>
      <c r="CH18" s="110">
        <f>IF('Indicador Fecha'!CH18="","x",'Indicador Fecha'!CH18)</f>
        <v>2017</v>
      </c>
      <c r="CI18" s="110">
        <f>IF('Indicador Fecha'!CI18="","x",'Indicador Fecha'!CI18)</f>
        <v>2014</v>
      </c>
      <c r="CJ18" s="110">
        <f>IF('Indicador Fecha'!CJ18="","x",'Indicador Fecha'!CJ18)</f>
        <v>2017</v>
      </c>
      <c r="CK18" s="110">
        <f>IF('Indicador Fecha'!CK18="","x",'Indicador Fecha'!CK18)</f>
        <v>2017</v>
      </c>
      <c r="CL18" s="110">
        <f>IF('Indicador Fecha'!CL18="","x",'Indicador Fecha'!CL18)</f>
        <v>2016</v>
      </c>
      <c r="CM18" s="110">
        <f>IF('Indicador Fecha'!CM18="","x",'Indicador Fecha'!CM18)</f>
        <v>2016</v>
      </c>
      <c r="CN18" s="110">
        <f>IF('Indicador Fecha'!CN18="","x",'Indicador Fecha'!CN18)</f>
        <v>2015</v>
      </c>
      <c r="CO18" s="110" t="str">
        <f>IF('Indicador Fecha'!CO18="","x",'Indicador Fecha'!CO18)</f>
        <v>2015</v>
      </c>
      <c r="CP18" s="110">
        <f>IF('Indicador Fecha'!CP18="","x",'Indicador Fecha'!CP18)</f>
        <v>2016</v>
      </c>
      <c r="CQ18" s="110">
        <f>IF('Indicador Fecha'!CQ18="","x",'Indicador Fecha'!CQ18)</f>
        <v>2017</v>
      </c>
      <c r="CR18" s="110">
        <f>IF('Indicador Fecha'!CR18="","x",'Indicador Fecha'!CR18)</f>
        <v>2018</v>
      </c>
      <c r="CS18" s="110">
        <f>IF('Indicador Fecha'!CS18="","x",'Indicador Fecha'!CS18)</f>
        <v>2018</v>
      </c>
      <c r="CT18" s="110">
        <f>IF('Indicador Fecha'!CT18="","x",'Indicador Fecha'!CT18)</f>
        <v>2019</v>
      </c>
      <c r="CU18" s="110">
        <f>IF('Indicador Fecha'!CU18="","x",'Indicador Fecha'!CU18)</f>
        <v>2015</v>
      </c>
    </row>
    <row r="19" spans="1:99" x14ac:dyDescent="0.25">
      <c r="A19" s="3" t="str">
        <f>VLOOKUP(C19,Regions!B$3:H$35,7,FALSE)</f>
        <v>Central America</v>
      </c>
      <c r="B19" s="94" t="s">
        <v>28</v>
      </c>
      <c r="C19" s="83" t="s">
        <v>27</v>
      </c>
      <c r="D19" s="110">
        <f>IF('Indicador Fecha'!D19="","x",'Indicador Fecha'!D19)</f>
        <v>2015</v>
      </c>
      <c r="E19" s="110">
        <f>IF('Indicador Fecha'!E19="","x",'Indicador Fecha'!E19)</f>
        <v>2015</v>
      </c>
      <c r="F19" s="110">
        <f>IF('Indicador Fecha'!F19="","x",'Indicador Fecha'!F19)</f>
        <v>2015</v>
      </c>
      <c r="G19" s="110">
        <f>IF('Indicador Fecha'!G19="","x",'Indicador Fecha'!G19)</f>
        <v>2015</v>
      </c>
      <c r="H19" s="110">
        <f>IF('Indicador Fecha'!H19="","x",'Indicador Fecha'!H19)</f>
        <v>2015</v>
      </c>
      <c r="I19" s="110">
        <f>IF('Indicador Fecha'!I19="","x",'Indicador Fecha'!I19)</f>
        <v>2015</v>
      </c>
      <c r="J19" s="110">
        <f>IF('Indicador Fecha'!J19="","x",'Indicador Fecha'!J19)</f>
        <v>2015</v>
      </c>
      <c r="K19" s="110">
        <f>IF('Indicador Fecha'!K19="","x",'Indicador Fecha'!K19)</f>
        <v>2018</v>
      </c>
      <c r="L19" s="110">
        <f>IF('Indicador Fecha'!L19="","x",'Indicador Fecha'!L19)</f>
        <v>2018</v>
      </c>
      <c r="M19" s="110">
        <f>IF('Indicador Fecha'!M19="","x",'Indicador Fecha'!M19)</f>
        <v>2015</v>
      </c>
      <c r="N19" s="110">
        <f>IF('Indicador Fecha'!N19="","x",'Indicador Fecha'!N19)</f>
        <v>2011</v>
      </c>
      <c r="O19" s="110">
        <f>IF('Indicador Fecha'!O19="","x",'Indicador Fecha'!O19)</f>
        <v>2011</v>
      </c>
      <c r="P19" s="110" t="str">
        <f>IF('Indicador Fecha'!P19="","x",'Indicador Fecha'!P19)</f>
        <v>x</v>
      </c>
      <c r="Q19" s="110">
        <f>IF('Indicador Fecha'!Q19="","x",'Indicador Fecha'!Q19)</f>
        <v>2010</v>
      </c>
      <c r="R19" s="110">
        <f>IF('Indicador Fecha'!R19="","x",'Indicador Fecha'!R19)</f>
        <v>2010</v>
      </c>
      <c r="S19" s="110">
        <f>IF('Indicador Fecha'!S19="","x",'Indicador Fecha'!S19)</f>
        <v>2010</v>
      </c>
      <c r="T19" s="110">
        <f>IF('Indicador Fecha'!T19="","x",'Indicador Fecha'!T19)</f>
        <v>2010</v>
      </c>
      <c r="U19" s="110">
        <f>IF('Indicador Fecha'!U19="","x",'Indicador Fecha'!U19)</f>
        <v>2015</v>
      </c>
      <c r="V19" s="110">
        <f>IF('Indicador Fecha'!V19="","x",'Indicador Fecha'!V19)</f>
        <v>2015</v>
      </c>
      <c r="W19" s="110">
        <f>IF('Indicador Fecha'!W19="","x",'Indicador Fecha'!W19)</f>
        <v>2015</v>
      </c>
      <c r="X19" s="110">
        <f>IF('Indicador Fecha'!X19="","x",'Indicador Fecha'!X19)</f>
        <v>2018</v>
      </c>
      <c r="Y19" s="110">
        <f>IF('Indicador Fecha'!Y19="","x",'Indicador Fecha'!Y19)</f>
        <v>2018</v>
      </c>
      <c r="Z19" s="110">
        <f>IF('Indicador Fecha'!Z19="","x",'Indicador Fecha'!Z19)</f>
        <v>2017</v>
      </c>
      <c r="AA19" s="110">
        <f>IF('Indicador Fecha'!AA19="","x",'Indicador Fecha'!AA19)</f>
        <v>2017</v>
      </c>
      <c r="AB19" s="110">
        <f>IF('Indicador Fecha'!AB19="","x",'Indicador Fecha'!AB19)</f>
        <v>2017</v>
      </c>
      <c r="AC19" s="110">
        <f>IF('Indicador Fecha'!AC19="","x",'Indicador Fecha'!AC19)</f>
        <v>2018</v>
      </c>
      <c r="AD19" s="110">
        <f>IF('Indicador Fecha'!AD19="","x",'Indicador Fecha'!AD19)</f>
        <v>2019</v>
      </c>
      <c r="AE19" s="110">
        <f>IF('Indicador Fecha'!AE19="","x",'Indicador Fecha'!AE19)</f>
        <v>2019</v>
      </c>
      <c r="AF19" s="110">
        <f>IF('Indicador Fecha'!AF19="","x",'Indicador Fecha'!AF19)</f>
        <v>2019</v>
      </c>
      <c r="AG19" s="110">
        <f>IF('Indicador Fecha'!AG19="","x",'Indicador Fecha'!AG19)</f>
        <v>2018</v>
      </c>
      <c r="AH19" s="110">
        <f>IF('Indicador Fecha'!AH19="","x",'Indicador Fecha'!AH19)</f>
        <v>2018</v>
      </c>
      <c r="AI19" s="110">
        <f>IF('Indicador Fecha'!AI19="","x",'Indicador Fecha'!AI19)</f>
        <v>2017</v>
      </c>
      <c r="AJ19" s="110">
        <f>IF('Indicador Fecha'!AJ19="","x",'Indicador Fecha'!AJ19)</f>
        <v>2017</v>
      </c>
      <c r="AK19" s="110">
        <f>IF('Indicador Fecha'!AK19="","x",'Indicador Fecha'!AK19)</f>
        <v>2018</v>
      </c>
      <c r="AL19" s="110">
        <f>IF('Indicador Fecha'!AL19="","x",'Indicador Fecha'!AL19)</f>
        <v>2017</v>
      </c>
      <c r="AM19" s="110" t="str">
        <f>IF('Indicador Fecha'!AM19="","x",'Indicador Fecha'!AM19)</f>
        <v>2014</v>
      </c>
      <c r="AN19" s="110" t="str">
        <f>IF('Indicador Fecha'!AN19="","x",'Indicador Fecha'!AN19)</f>
        <v>2014</v>
      </c>
      <c r="AO19" s="110" t="str">
        <f>IF('Indicador Fecha'!AO19="","x",'Indicador Fecha'!AO19)</f>
        <v>2017</v>
      </c>
      <c r="AP19" s="110">
        <f>IF('Indicador Fecha'!AP19="","x",'Indicador Fecha'!AP19)</f>
        <v>2018</v>
      </c>
      <c r="AQ19" s="110">
        <f>IF('Indicador Fecha'!AQ19="","x",'Indicador Fecha'!AQ19)</f>
        <v>2018</v>
      </c>
      <c r="AR19" s="110">
        <f>IF('Indicador Fecha'!AR19="","x",'Indicador Fecha'!AR19)</f>
        <v>2018</v>
      </c>
      <c r="AS19" s="110">
        <f>IF('Indicador Fecha'!AS19="","x",'Indicador Fecha'!AS19)</f>
        <v>2017</v>
      </c>
      <c r="AT19" s="110">
        <f>IF('Indicador Fecha'!AT19="","x",'Indicador Fecha'!AT19)</f>
        <v>2014</v>
      </c>
      <c r="AU19" s="110">
        <f>IF('Indicador Fecha'!AU19="","x",'Indicador Fecha'!AU19)</f>
        <v>2016</v>
      </c>
      <c r="AV19" s="110" t="str">
        <f>IF('Indicador Fecha'!AV19="","x",'Indicador Fecha'!AV19)</f>
        <v>2015</v>
      </c>
      <c r="AW19" s="110">
        <f>IF('Indicador Fecha'!AW19="","x",'Indicador Fecha'!AW19)</f>
        <v>2016</v>
      </c>
      <c r="AX19" s="110">
        <f>IF('Indicador Fecha'!AX19="","x",'Indicador Fecha'!AX19)</f>
        <v>2017</v>
      </c>
      <c r="AY19" s="110">
        <f>IF('Indicador Fecha'!AY19="","x",'Indicador Fecha'!AY19)</f>
        <v>2017</v>
      </c>
      <c r="AZ19" s="110">
        <f>IF('Indicador Fecha'!AZ19="","x",'Indicador Fecha'!AZ19)</f>
        <v>2017</v>
      </c>
      <c r="BA19" s="110">
        <f>IF('Indicador Fecha'!BA19="","x",'Indicador Fecha'!BA19)</f>
        <v>2017</v>
      </c>
      <c r="BB19" s="110">
        <f>IF('Indicador Fecha'!BB19="","x",'Indicador Fecha'!BB19)</f>
        <v>2017</v>
      </c>
      <c r="BC19" s="110">
        <f>IF('Indicador Fecha'!BC19="","x",'Indicador Fecha'!BC19)</f>
        <v>2017</v>
      </c>
      <c r="BD19" s="110">
        <f>IF('Indicador Fecha'!BD19="","x",'Indicador Fecha'!BD19)</f>
        <v>2018</v>
      </c>
      <c r="BE19" s="110">
        <f>IF('Indicador Fecha'!BE19="","x",'Indicador Fecha'!BE19)</f>
        <v>2017</v>
      </c>
      <c r="BF19" s="110">
        <f>IF('Indicador Fecha'!BF19="","x",'Indicador Fecha'!BF19)</f>
        <v>2016</v>
      </c>
      <c r="BG19" s="110">
        <f>IF('Indicador Fecha'!BG19="","x",'Indicador Fecha'!BG19)</f>
        <v>2015</v>
      </c>
      <c r="BH19" s="110">
        <f>IF('Indicador Fecha'!BH19="","x",'Indicador Fecha'!BH19)</f>
        <v>2015</v>
      </c>
      <c r="BI19" s="110">
        <f>IF('Indicador Fecha'!BI19="","x",'Indicador Fecha'!BI19)</f>
        <v>2015</v>
      </c>
      <c r="BJ19" s="110">
        <f>IF('Indicador Fecha'!BJ19="","x",'Indicador Fecha'!BJ19)</f>
        <v>2017</v>
      </c>
      <c r="BK19" s="110">
        <f>IF('Indicador Fecha'!BK19="","x",'Indicador Fecha'!BK19)</f>
        <v>2017</v>
      </c>
      <c r="BL19" s="110">
        <f>IF('Indicador Fecha'!BL19="","x",'Indicador Fecha'!BL19)</f>
        <v>2016</v>
      </c>
      <c r="BM19" s="110">
        <f>IF('Indicador Fecha'!BM19="","x",'Indicador Fecha'!BM19)</f>
        <v>2017</v>
      </c>
      <c r="BN19" s="110">
        <f>IF('Indicador Fecha'!BN19="","x",'Indicador Fecha'!BN19)</f>
        <v>2018</v>
      </c>
      <c r="BO19" s="110">
        <f>IF('Indicador Fecha'!BO19="","x",'Indicador Fecha'!BO19)</f>
        <v>2019</v>
      </c>
      <c r="BP19" s="110" t="str">
        <f>IF('Indicador Fecha'!BP19="","x",RIGHT(TEXT('Indicador Fecha'!BP19,"dd/mm/yyyy"),4))</f>
        <v>x</v>
      </c>
      <c r="BQ19" s="110" t="str">
        <f>IF('Indicador Fecha'!BQ19="","x",RIGHT('Indicador Fecha'!BQ19,4))</f>
        <v>2018</v>
      </c>
      <c r="BR19" s="110" t="str">
        <f>IF('Indicador Fecha'!BR19="","x",RIGHT('Indicador Fecha'!BR19,4))</f>
        <v>2018</v>
      </c>
      <c r="BS19" s="110">
        <f>IF('Indicador Fecha'!BS19="","x",'Indicador Fecha'!BS19)</f>
        <v>2012</v>
      </c>
      <c r="BT19" s="110">
        <f>IF('Indicador Fecha'!BT19="","x",'Indicador Fecha'!BT19)</f>
        <v>2017</v>
      </c>
      <c r="BU19" s="110">
        <f>IF('Indicador Fecha'!BU19="","x",'Indicador Fecha'!BU19)</f>
        <v>2018</v>
      </c>
      <c r="BV19" s="110">
        <f>IF('Indicador Fecha'!BV19="","x",'Indicador Fecha'!BV19)</f>
        <v>2018</v>
      </c>
      <c r="BW19" s="110">
        <f>IF('Indicador Fecha'!BW19="","x",'Indicador Fecha'!BW19)</f>
        <v>2016</v>
      </c>
      <c r="BX19" s="110">
        <f>IF('Indicador Fecha'!BX19="","x",'Indicador Fecha'!BX19)</f>
        <v>2013</v>
      </c>
      <c r="BY19" s="110">
        <f>IF('Indicador Fecha'!BY19="","x",'Indicador Fecha'!BY19)</f>
        <v>2008</v>
      </c>
      <c r="BZ19" s="110">
        <f>IF('Indicador Fecha'!BZ19="","x",'Indicador Fecha'!BZ19)</f>
        <v>2017</v>
      </c>
      <c r="CA19" s="110">
        <f>IF('Indicador Fecha'!CA19="","x",'Indicador Fecha'!CA19)</f>
        <v>2018</v>
      </c>
      <c r="CB19" s="110">
        <f>IF('Indicador Fecha'!CB19="","x",'Indicador Fecha'!CB19)</f>
        <v>2014</v>
      </c>
      <c r="CC19" s="110">
        <f>IF('Indicador Fecha'!CC19="","x",'Indicador Fecha'!CC19)</f>
        <v>2018</v>
      </c>
      <c r="CD19" s="110">
        <f>IF('Indicador Fecha'!CD19="","x",'Indicador Fecha'!CD19)</f>
        <v>2018</v>
      </c>
      <c r="CE19" s="110">
        <f>IF('Indicador Fecha'!CE19="","x",'Indicador Fecha'!CE19)</f>
        <v>2019</v>
      </c>
      <c r="CF19" s="110">
        <f>IF('Indicador Fecha'!CF19="","x",'Indicador Fecha'!CF19)</f>
        <v>2017</v>
      </c>
      <c r="CG19" s="110">
        <f>IF('Indicador Fecha'!CG19="","x",'Indicador Fecha'!CG19)</f>
        <v>2016</v>
      </c>
      <c r="CH19" s="110">
        <f>IF('Indicador Fecha'!CH19="","x",'Indicador Fecha'!CH19)</f>
        <v>2017</v>
      </c>
      <c r="CI19" s="110">
        <f>IF('Indicador Fecha'!CI19="","x",'Indicador Fecha'!CI19)</f>
        <v>2014</v>
      </c>
      <c r="CJ19" s="110">
        <f>IF('Indicador Fecha'!CJ19="","x",'Indicador Fecha'!CJ19)</f>
        <v>2017</v>
      </c>
      <c r="CK19" s="110">
        <f>IF('Indicador Fecha'!CK19="","x",'Indicador Fecha'!CK19)</f>
        <v>2017</v>
      </c>
      <c r="CL19" s="110">
        <f>IF('Indicador Fecha'!CL19="","x",'Indicador Fecha'!CL19)</f>
        <v>2016</v>
      </c>
      <c r="CM19" s="110">
        <f>IF('Indicador Fecha'!CM19="","x",'Indicador Fecha'!CM19)</f>
        <v>2016</v>
      </c>
      <c r="CN19" s="110">
        <f>IF('Indicador Fecha'!CN19="","x",'Indicador Fecha'!CN19)</f>
        <v>2016</v>
      </c>
      <c r="CO19" s="110" t="str">
        <f>IF('Indicador Fecha'!CO19="","x",'Indicador Fecha'!CO19)</f>
        <v>2016</v>
      </c>
      <c r="CP19" s="110">
        <f>IF('Indicador Fecha'!CP19="","x",'Indicador Fecha'!CP19)</f>
        <v>2017</v>
      </c>
      <c r="CQ19" s="110">
        <f>IF('Indicador Fecha'!CQ19="","x",'Indicador Fecha'!CQ19)</f>
        <v>2017</v>
      </c>
      <c r="CR19" s="110">
        <f>IF('Indicador Fecha'!CR19="","x",'Indicador Fecha'!CR19)</f>
        <v>2017</v>
      </c>
      <c r="CS19" s="110">
        <f>IF('Indicador Fecha'!CS19="","x",'Indicador Fecha'!CS19)</f>
        <v>2018</v>
      </c>
      <c r="CT19" s="110">
        <f>IF('Indicador Fecha'!CT19="","x",'Indicador Fecha'!CT19)</f>
        <v>2019</v>
      </c>
      <c r="CU19" s="110">
        <f>IF('Indicador Fecha'!CU19="","x",'Indicador Fecha'!CU19)</f>
        <v>2015</v>
      </c>
    </row>
    <row r="20" spans="1:99" x14ac:dyDescent="0.25">
      <c r="A20" s="3" t="str">
        <f>VLOOKUP(C20,Regions!B$3:H$35,7,FALSE)</f>
        <v>Central America</v>
      </c>
      <c r="B20" s="94" t="s">
        <v>32</v>
      </c>
      <c r="C20" s="83" t="s">
        <v>31</v>
      </c>
      <c r="D20" s="110">
        <f>IF('Indicador Fecha'!D20="","x",'Indicador Fecha'!D20)</f>
        <v>2015</v>
      </c>
      <c r="E20" s="110">
        <f>IF('Indicador Fecha'!E20="","x",'Indicador Fecha'!E20)</f>
        <v>2015</v>
      </c>
      <c r="F20" s="110">
        <f>IF('Indicador Fecha'!F20="","x",'Indicador Fecha'!F20)</f>
        <v>2015</v>
      </c>
      <c r="G20" s="110">
        <f>IF('Indicador Fecha'!G20="","x",'Indicador Fecha'!G20)</f>
        <v>2015</v>
      </c>
      <c r="H20" s="110">
        <f>IF('Indicador Fecha'!H20="","x",'Indicador Fecha'!H20)</f>
        <v>2015</v>
      </c>
      <c r="I20" s="110">
        <f>IF('Indicador Fecha'!I20="","x",'Indicador Fecha'!I20)</f>
        <v>2015</v>
      </c>
      <c r="J20" s="110">
        <f>IF('Indicador Fecha'!J20="","x",'Indicador Fecha'!J20)</f>
        <v>2015</v>
      </c>
      <c r="K20" s="110">
        <f>IF('Indicador Fecha'!K20="","x",'Indicador Fecha'!K20)</f>
        <v>2018</v>
      </c>
      <c r="L20" s="110">
        <f>IF('Indicador Fecha'!L20="","x",'Indicador Fecha'!L20)</f>
        <v>2018</v>
      </c>
      <c r="M20" s="110">
        <f>IF('Indicador Fecha'!M20="","x",'Indicador Fecha'!M20)</f>
        <v>2015</v>
      </c>
      <c r="N20" s="110">
        <f>IF('Indicador Fecha'!N20="","x",'Indicador Fecha'!N20)</f>
        <v>2011</v>
      </c>
      <c r="O20" s="110">
        <f>IF('Indicador Fecha'!O20="","x",'Indicador Fecha'!O20)</f>
        <v>2011</v>
      </c>
      <c r="P20" s="110" t="str">
        <f>IF('Indicador Fecha'!P20="","x",'Indicador Fecha'!P20)</f>
        <v>x</v>
      </c>
      <c r="Q20" s="110">
        <f>IF('Indicador Fecha'!Q20="","x",'Indicador Fecha'!Q20)</f>
        <v>2010</v>
      </c>
      <c r="R20" s="110">
        <f>IF('Indicador Fecha'!R20="","x",'Indicador Fecha'!R20)</f>
        <v>2010</v>
      </c>
      <c r="S20" s="110">
        <f>IF('Indicador Fecha'!S20="","x",'Indicador Fecha'!S20)</f>
        <v>2010</v>
      </c>
      <c r="T20" s="110">
        <f>IF('Indicador Fecha'!T20="","x",'Indicador Fecha'!T20)</f>
        <v>2010</v>
      </c>
      <c r="U20" s="110">
        <f>IF('Indicador Fecha'!U20="","x",'Indicador Fecha'!U20)</f>
        <v>2015</v>
      </c>
      <c r="V20" s="110">
        <f>IF('Indicador Fecha'!V20="","x",'Indicador Fecha'!V20)</f>
        <v>2015</v>
      </c>
      <c r="W20" s="110">
        <f>IF('Indicador Fecha'!W20="","x",'Indicador Fecha'!W20)</f>
        <v>2015</v>
      </c>
      <c r="X20" s="110">
        <f>IF('Indicador Fecha'!X20="","x",'Indicador Fecha'!X20)</f>
        <v>2018</v>
      </c>
      <c r="Y20" s="110">
        <f>IF('Indicador Fecha'!Y20="","x",'Indicador Fecha'!Y20)</f>
        <v>2018</v>
      </c>
      <c r="Z20" s="110">
        <f>IF('Indicador Fecha'!Z20="","x",'Indicador Fecha'!Z20)</f>
        <v>2017</v>
      </c>
      <c r="AA20" s="110">
        <f>IF('Indicador Fecha'!AA20="","x",'Indicador Fecha'!AA20)</f>
        <v>2017</v>
      </c>
      <c r="AB20" s="110">
        <f>IF('Indicador Fecha'!AB20="","x",'Indicador Fecha'!AB20)</f>
        <v>2017</v>
      </c>
      <c r="AC20" s="110">
        <f>IF('Indicador Fecha'!AC20="","x",'Indicador Fecha'!AC20)</f>
        <v>2018</v>
      </c>
      <c r="AD20" s="110">
        <f>IF('Indicador Fecha'!AD20="","x",'Indicador Fecha'!AD20)</f>
        <v>2019</v>
      </c>
      <c r="AE20" s="110">
        <f>IF('Indicador Fecha'!AE20="","x",'Indicador Fecha'!AE20)</f>
        <v>2019</v>
      </c>
      <c r="AF20" s="110">
        <f>IF('Indicador Fecha'!AF20="","x",'Indicador Fecha'!AF20)</f>
        <v>2019</v>
      </c>
      <c r="AG20" s="110">
        <f>IF('Indicador Fecha'!AG20="","x",'Indicador Fecha'!AG20)</f>
        <v>2018</v>
      </c>
      <c r="AH20" s="110">
        <f>IF('Indicador Fecha'!AH20="","x",'Indicador Fecha'!AH20)</f>
        <v>2018</v>
      </c>
      <c r="AI20" s="110">
        <f>IF('Indicador Fecha'!AI20="","x",'Indicador Fecha'!AI20)</f>
        <v>2017</v>
      </c>
      <c r="AJ20" s="110">
        <f>IF('Indicador Fecha'!AJ20="","x",'Indicador Fecha'!AJ20)</f>
        <v>2017</v>
      </c>
      <c r="AK20" s="110">
        <f>IF('Indicador Fecha'!AK20="","x",'Indicador Fecha'!AK20)</f>
        <v>2018</v>
      </c>
      <c r="AL20" s="110">
        <f>IF('Indicador Fecha'!AL20="","x",'Indicador Fecha'!AL20)</f>
        <v>2017</v>
      </c>
      <c r="AM20" s="110" t="str">
        <f>IF('Indicador Fecha'!AM20="","x",'Indicador Fecha'!AM20)</f>
        <v>2015</v>
      </c>
      <c r="AN20" s="110" t="str">
        <f>IF('Indicador Fecha'!AN20="","x",'Indicador Fecha'!AN20)</f>
        <v>2015</v>
      </c>
      <c r="AO20" s="110" t="str">
        <f>IF('Indicador Fecha'!AO20="","x",'Indicador Fecha'!AO20)</f>
        <v>2014</v>
      </c>
      <c r="AP20" s="110">
        <f>IF('Indicador Fecha'!AP20="","x",'Indicador Fecha'!AP20)</f>
        <v>2018</v>
      </c>
      <c r="AQ20" s="110">
        <f>IF('Indicador Fecha'!AQ20="","x",'Indicador Fecha'!AQ20)</f>
        <v>2018</v>
      </c>
      <c r="AR20" s="110">
        <f>IF('Indicador Fecha'!AR20="","x",'Indicador Fecha'!AR20)</f>
        <v>2018</v>
      </c>
      <c r="AS20" s="110">
        <f>IF('Indicador Fecha'!AS20="","x",'Indicador Fecha'!AS20)</f>
        <v>2017</v>
      </c>
      <c r="AT20" s="110">
        <f>IF('Indicador Fecha'!AT20="","x",'Indicador Fecha'!AT20)</f>
        <v>2015</v>
      </c>
      <c r="AU20" s="110">
        <f>IF('Indicador Fecha'!AU20="","x",'Indicador Fecha'!AU20)</f>
        <v>2016</v>
      </c>
      <c r="AV20" s="110" t="str">
        <f>IF('Indicador Fecha'!AV20="","x",'Indicador Fecha'!AV20)</f>
        <v>2015</v>
      </c>
      <c r="AW20" s="110">
        <f>IF('Indicador Fecha'!AW20="","x",'Indicador Fecha'!AW20)</f>
        <v>2018</v>
      </c>
      <c r="AX20" s="110">
        <f>IF('Indicador Fecha'!AX20="","x",'Indicador Fecha'!AX20)</f>
        <v>2017</v>
      </c>
      <c r="AY20" s="110">
        <f>IF('Indicador Fecha'!AY20="","x",'Indicador Fecha'!AY20)</f>
        <v>2017</v>
      </c>
      <c r="AZ20" s="110">
        <f>IF('Indicador Fecha'!AZ20="","x",'Indicador Fecha'!AZ20)</f>
        <v>2017</v>
      </c>
      <c r="BA20" s="110">
        <f>IF('Indicador Fecha'!BA20="","x",'Indicador Fecha'!BA20)</f>
        <v>2017</v>
      </c>
      <c r="BB20" s="110">
        <f>IF('Indicador Fecha'!BB20="","x",'Indicador Fecha'!BB20)</f>
        <v>2017</v>
      </c>
      <c r="BC20" s="110">
        <f>IF('Indicador Fecha'!BC20="","x",'Indicador Fecha'!BC20)</f>
        <v>2017</v>
      </c>
      <c r="BD20" s="110">
        <f>IF('Indicador Fecha'!BD20="","x",'Indicador Fecha'!BD20)</f>
        <v>2018</v>
      </c>
      <c r="BE20" s="110">
        <f>IF('Indicador Fecha'!BE20="","x",'Indicador Fecha'!BE20)</f>
        <v>2017</v>
      </c>
      <c r="BF20" s="110">
        <f>IF('Indicador Fecha'!BF20="","x",'Indicador Fecha'!BF20)</f>
        <v>2016</v>
      </c>
      <c r="BG20" s="110">
        <f>IF('Indicador Fecha'!BG20="","x",'Indicador Fecha'!BG20)</f>
        <v>2015</v>
      </c>
      <c r="BH20" s="110">
        <f>IF('Indicador Fecha'!BH20="","x",'Indicador Fecha'!BH20)</f>
        <v>2015</v>
      </c>
      <c r="BI20" s="110">
        <f>IF('Indicador Fecha'!BI20="","x",'Indicador Fecha'!BI20)</f>
        <v>2015</v>
      </c>
      <c r="BJ20" s="110">
        <f>IF('Indicador Fecha'!BJ20="","x",'Indicador Fecha'!BJ20)</f>
        <v>2017</v>
      </c>
      <c r="BK20" s="110">
        <f>IF('Indicador Fecha'!BK20="","x",'Indicador Fecha'!BK20)</f>
        <v>2014</v>
      </c>
      <c r="BL20" s="110">
        <f>IF('Indicador Fecha'!BL20="","x",'Indicador Fecha'!BL20)</f>
        <v>2016</v>
      </c>
      <c r="BM20" s="110">
        <f>IF('Indicador Fecha'!BM20="","x",'Indicador Fecha'!BM20)</f>
        <v>2017</v>
      </c>
      <c r="BN20" s="110">
        <f>IF('Indicador Fecha'!BN20="","x",'Indicador Fecha'!BN20)</f>
        <v>2018</v>
      </c>
      <c r="BO20" s="110">
        <f>IF('Indicador Fecha'!BO20="","x",'Indicador Fecha'!BO20)</f>
        <v>2019</v>
      </c>
      <c r="BP20" s="110" t="str">
        <f>IF('Indicador Fecha'!BP20="","x",RIGHT(TEXT('Indicador Fecha'!BP20,"dd/mm/yyyy"),4))</f>
        <v>x</v>
      </c>
      <c r="BQ20" s="110" t="str">
        <f>IF('Indicador Fecha'!BQ20="","x",RIGHT('Indicador Fecha'!BQ20,4))</f>
        <v>2018</v>
      </c>
      <c r="BR20" s="110" t="str">
        <f>IF('Indicador Fecha'!BR20="","x",RIGHT('Indicador Fecha'!BR20,4))</f>
        <v>2018</v>
      </c>
      <c r="BS20" s="110">
        <f>IF('Indicador Fecha'!BS20="","x",'Indicador Fecha'!BS20)</f>
        <v>2013</v>
      </c>
      <c r="BT20" s="110">
        <f>IF('Indicador Fecha'!BT20="","x",'Indicador Fecha'!BT20)</f>
        <v>2017</v>
      </c>
      <c r="BU20" s="110">
        <f>IF('Indicador Fecha'!BU20="","x",'Indicador Fecha'!BU20)</f>
        <v>2018</v>
      </c>
      <c r="BV20" s="110">
        <f>IF('Indicador Fecha'!BV20="","x",'Indicador Fecha'!BV20)</f>
        <v>2018</v>
      </c>
      <c r="BW20" s="110">
        <f>IF('Indicador Fecha'!BW20="","x",'Indicador Fecha'!BW20)</f>
        <v>2016</v>
      </c>
      <c r="BX20" s="110">
        <f>IF('Indicador Fecha'!BX20="","x",'Indicador Fecha'!BX20)</f>
        <v>2015</v>
      </c>
      <c r="BY20" s="110">
        <f>IF('Indicador Fecha'!BY20="","x",'Indicador Fecha'!BY20)</f>
        <v>2013</v>
      </c>
      <c r="BZ20" s="110">
        <f>IF('Indicador Fecha'!BZ20="","x",'Indicador Fecha'!BZ20)</f>
        <v>2017</v>
      </c>
      <c r="CA20" s="110">
        <f>IF('Indicador Fecha'!CA20="","x",'Indicador Fecha'!CA20)</f>
        <v>2018</v>
      </c>
      <c r="CB20" s="110">
        <f>IF('Indicador Fecha'!CB20="","x",'Indicador Fecha'!CB20)</f>
        <v>2014</v>
      </c>
      <c r="CC20" s="110">
        <f>IF('Indicador Fecha'!CC20="","x",'Indicador Fecha'!CC20)</f>
        <v>2018</v>
      </c>
      <c r="CD20" s="110">
        <f>IF('Indicador Fecha'!CD20="","x",'Indicador Fecha'!CD20)</f>
        <v>2018</v>
      </c>
      <c r="CE20" s="110">
        <f>IF('Indicador Fecha'!CE20="","x",'Indicador Fecha'!CE20)</f>
        <v>2019</v>
      </c>
      <c r="CF20" s="110">
        <f>IF('Indicador Fecha'!CF20="","x",'Indicador Fecha'!CF20)</f>
        <v>2017</v>
      </c>
      <c r="CG20" s="110">
        <f>IF('Indicador Fecha'!CG20="","x",'Indicador Fecha'!CG20)</f>
        <v>2016</v>
      </c>
      <c r="CH20" s="110">
        <f>IF('Indicador Fecha'!CH20="","x",'Indicador Fecha'!CH20)</f>
        <v>2017</v>
      </c>
      <c r="CI20" s="110">
        <f>IF('Indicador Fecha'!CI20="","x",'Indicador Fecha'!CI20)</f>
        <v>2014</v>
      </c>
      <c r="CJ20" s="110">
        <f>IF('Indicador Fecha'!CJ20="","x",'Indicador Fecha'!CJ20)</f>
        <v>2017</v>
      </c>
      <c r="CK20" s="110">
        <f>IF('Indicador Fecha'!CK20="","x",'Indicador Fecha'!CK20)</f>
        <v>2017</v>
      </c>
      <c r="CL20" s="110">
        <f>IF('Indicador Fecha'!CL20="","x",'Indicador Fecha'!CL20)</f>
        <v>2016</v>
      </c>
      <c r="CM20" s="110">
        <f>IF('Indicador Fecha'!CM20="","x",'Indicador Fecha'!CM20)</f>
        <v>2016</v>
      </c>
      <c r="CN20" s="110">
        <f>IF('Indicador Fecha'!CN20="","x",'Indicador Fecha'!CN20)</f>
        <v>2014</v>
      </c>
      <c r="CO20" s="110" t="str">
        <f>IF('Indicador Fecha'!CO20="","x",'Indicador Fecha'!CO20)</f>
        <v>2016</v>
      </c>
      <c r="CP20" s="110">
        <f>IF('Indicador Fecha'!CP20="","x",'Indicador Fecha'!CP20)</f>
        <v>2014</v>
      </c>
      <c r="CQ20" s="110">
        <f>IF('Indicador Fecha'!CQ20="","x",'Indicador Fecha'!CQ20)</f>
        <v>2017</v>
      </c>
      <c r="CR20" s="110">
        <f>IF('Indicador Fecha'!CR20="","x",'Indicador Fecha'!CR20)</f>
        <v>2018</v>
      </c>
      <c r="CS20" s="110">
        <f>IF('Indicador Fecha'!CS20="","x",'Indicador Fecha'!CS20)</f>
        <v>2018</v>
      </c>
      <c r="CT20" s="110">
        <f>IF('Indicador Fecha'!CT20="","x",'Indicador Fecha'!CT20)</f>
        <v>2019</v>
      </c>
      <c r="CU20" s="110">
        <f>IF('Indicador Fecha'!CU20="","x",'Indicador Fecha'!CU20)</f>
        <v>2015</v>
      </c>
    </row>
    <row r="21" spans="1:99" x14ac:dyDescent="0.25">
      <c r="A21" s="3" t="str">
        <f>VLOOKUP(C21,Regions!B$3:H$35,7,FALSE)</f>
        <v>Central America</v>
      </c>
      <c r="B21" s="94" t="s">
        <v>38</v>
      </c>
      <c r="C21" s="83" t="s">
        <v>37</v>
      </c>
      <c r="D21" s="110">
        <f>IF('Indicador Fecha'!D21="","x",'Indicador Fecha'!D21)</f>
        <v>2015</v>
      </c>
      <c r="E21" s="110">
        <f>IF('Indicador Fecha'!E21="","x",'Indicador Fecha'!E21)</f>
        <v>2015</v>
      </c>
      <c r="F21" s="110">
        <f>IF('Indicador Fecha'!F21="","x",'Indicador Fecha'!F21)</f>
        <v>2015</v>
      </c>
      <c r="G21" s="110">
        <f>IF('Indicador Fecha'!G21="","x",'Indicador Fecha'!G21)</f>
        <v>2015</v>
      </c>
      <c r="H21" s="110">
        <f>IF('Indicador Fecha'!H21="","x",'Indicador Fecha'!H21)</f>
        <v>2015</v>
      </c>
      <c r="I21" s="110">
        <f>IF('Indicador Fecha'!I21="","x",'Indicador Fecha'!I21)</f>
        <v>2015</v>
      </c>
      <c r="J21" s="110">
        <f>IF('Indicador Fecha'!J21="","x",'Indicador Fecha'!J21)</f>
        <v>2015</v>
      </c>
      <c r="K21" s="110">
        <f>IF('Indicador Fecha'!K21="","x",'Indicador Fecha'!K21)</f>
        <v>2018</v>
      </c>
      <c r="L21" s="110">
        <f>IF('Indicador Fecha'!L21="","x",'Indicador Fecha'!L21)</f>
        <v>2018</v>
      </c>
      <c r="M21" s="110">
        <f>IF('Indicador Fecha'!M21="","x",'Indicador Fecha'!M21)</f>
        <v>2015</v>
      </c>
      <c r="N21" s="110">
        <f>IF('Indicador Fecha'!N21="","x",'Indicador Fecha'!N21)</f>
        <v>2011</v>
      </c>
      <c r="O21" s="110">
        <f>IF('Indicador Fecha'!O21="","x",'Indicador Fecha'!O21)</f>
        <v>2011</v>
      </c>
      <c r="P21" s="110" t="str">
        <f>IF('Indicador Fecha'!P21="","x",'Indicador Fecha'!P21)</f>
        <v>x</v>
      </c>
      <c r="Q21" s="110">
        <f>IF('Indicador Fecha'!Q21="","x",'Indicador Fecha'!Q21)</f>
        <v>2010</v>
      </c>
      <c r="R21" s="110">
        <f>IF('Indicador Fecha'!R21="","x",'Indicador Fecha'!R21)</f>
        <v>2010</v>
      </c>
      <c r="S21" s="110">
        <f>IF('Indicador Fecha'!S21="","x",'Indicador Fecha'!S21)</f>
        <v>2010</v>
      </c>
      <c r="T21" s="110">
        <f>IF('Indicador Fecha'!T21="","x",'Indicador Fecha'!T21)</f>
        <v>2010</v>
      </c>
      <c r="U21" s="110">
        <f>IF('Indicador Fecha'!U21="","x",'Indicador Fecha'!U21)</f>
        <v>2015</v>
      </c>
      <c r="V21" s="110">
        <f>IF('Indicador Fecha'!V21="","x",'Indicador Fecha'!V21)</f>
        <v>2015</v>
      </c>
      <c r="W21" s="110">
        <f>IF('Indicador Fecha'!W21="","x",'Indicador Fecha'!W21)</f>
        <v>2015</v>
      </c>
      <c r="X21" s="110">
        <f>IF('Indicador Fecha'!X21="","x",'Indicador Fecha'!X21)</f>
        <v>2018</v>
      </c>
      <c r="Y21" s="110">
        <f>IF('Indicador Fecha'!Y21="","x",'Indicador Fecha'!Y21)</f>
        <v>2018</v>
      </c>
      <c r="Z21" s="110">
        <f>IF('Indicador Fecha'!Z21="","x",'Indicador Fecha'!Z21)</f>
        <v>2017</v>
      </c>
      <c r="AA21" s="110">
        <f>IF('Indicador Fecha'!AA21="","x",'Indicador Fecha'!AA21)</f>
        <v>2017</v>
      </c>
      <c r="AB21" s="110">
        <f>IF('Indicador Fecha'!AB21="","x",'Indicador Fecha'!AB21)</f>
        <v>2016</v>
      </c>
      <c r="AC21" s="110">
        <f>IF('Indicador Fecha'!AC21="","x",'Indicador Fecha'!AC21)</f>
        <v>2018</v>
      </c>
      <c r="AD21" s="110">
        <f>IF('Indicador Fecha'!AD21="","x",'Indicador Fecha'!AD21)</f>
        <v>2019</v>
      </c>
      <c r="AE21" s="110">
        <f>IF('Indicador Fecha'!AE21="","x",'Indicador Fecha'!AE21)</f>
        <v>2019</v>
      </c>
      <c r="AF21" s="110">
        <f>IF('Indicador Fecha'!AF21="","x",'Indicador Fecha'!AF21)</f>
        <v>2019</v>
      </c>
      <c r="AG21" s="110">
        <f>IF('Indicador Fecha'!AG21="","x",'Indicador Fecha'!AG21)</f>
        <v>2018</v>
      </c>
      <c r="AH21" s="110">
        <f>IF('Indicador Fecha'!AH21="","x",'Indicador Fecha'!AH21)</f>
        <v>2018</v>
      </c>
      <c r="AI21" s="110">
        <f>IF('Indicador Fecha'!AI21="","x",'Indicador Fecha'!AI21)</f>
        <v>2017</v>
      </c>
      <c r="AJ21" s="110">
        <f>IF('Indicador Fecha'!AJ21="","x",'Indicador Fecha'!AJ21)</f>
        <v>2017</v>
      </c>
      <c r="AK21" s="110">
        <f>IF('Indicador Fecha'!AK21="","x",'Indicador Fecha'!AK21)</f>
        <v>2018</v>
      </c>
      <c r="AL21" s="110">
        <f>IF('Indicador Fecha'!AL21="","x",'Indicador Fecha'!AL21)</f>
        <v>2017</v>
      </c>
      <c r="AM21" s="110" t="str">
        <f>IF('Indicador Fecha'!AM21="","x",'Indicador Fecha'!AM21)</f>
        <v>2012</v>
      </c>
      <c r="AN21" s="110" t="str">
        <f>IF('Indicador Fecha'!AN21="","x",'Indicador Fecha'!AN21)</f>
        <v>2012</v>
      </c>
      <c r="AO21" s="110" t="str">
        <f>IF('Indicador Fecha'!AO21="","x",'Indicador Fecha'!AO21)</f>
        <v>2018</v>
      </c>
      <c r="AP21" s="110">
        <f>IF('Indicador Fecha'!AP21="","x",'Indicador Fecha'!AP21)</f>
        <v>2018</v>
      </c>
      <c r="AQ21" s="110">
        <f>IF('Indicador Fecha'!AQ21="","x",'Indicador Fecha'!AQ21)</f>
        <v>2018</v>
      </c>
      <c r="AR21" s="110">
        <f>IF('Indicador Fecha'!AR21="","x",'Indicador Fecha'!AR21)</f>
        <v>2018</v>
      </c>
      <c r="AS21" s="110">
        <f>IF('Indicador Fecha'!AS21="","x",'Indicador Fecha'!AS21)</f>
        <v>2017</v>
      </c>
      <c r="AT21" s="110">
        <f>IF('Indicador Fecha'!AT21="","x",'Indicador Fecha'!AT21)</f>
        <v>2012</v>
      </c>
      <c r="AU21" s="110">
        <f>IF('Indicador Fecha'!AU21="","x",'Indicador Fecha'!AU21)</f>
        <v>2016</v>
      </c>
      <c r="AV21" s="110" t="str">
        <f>IF('Indicador Fecha'!AV21="","x",'Indicador Fecha'!AV21)</f>
        <v>2015</v>
      </c>
      <c r="AW21" s="110">
        <f>IF('Indicador Fecha'!AW21="","x",'Indicador Fecha'!AW21)</f>
        <v>2017</v>
      </c>
      <c r="AX21" s="110" t="str">
        <f>IF('Indicador Fecha'!AX21="","x",'Indicador Fecha'!AX21)</f>
        <v>x</v>
      </c>
      <c r="AY21" s="110">
        <f>IF('Indicador Fecha'!AY21="","x",'Indicador Fecha'!AY21)</f>
        <v>2017</v>
      </c>
      <c r="AZ21" s="110">
        <f>IF('Indicador Fecha'!AZ21="","x",'Indicador Fecha'!AZ21)</f>
        <v>2017</v>
      </c>
      <c r="BA21" s="110">
        <f>IF('Indicador Fecha'!BA21="","x",'Indicador Fecha'!BA21)</f>
        <v>2017</v>
      </c>
      <c r="BB21" s="110">
        <f>IF('Indicador Fecha'!BB21="","x",'Indicador Fecha'!BB21)</f>
        <v>2017</v>
      </c>
      <c r="BC21" s="110">
        <f>IF('Indicador Fecha'!BC21="","x",'Indicador Fecha'!BC21)</f>
        <v>2017</v>
      </c>
      <c r="BD21" s="110">
        <f>IF('Indicador Fecha'!BD21="","x",'Indicador Fecha'!BD21)</f>
        <v>2018</v>
      </c>
      <c r="BE21" s="110">
        <f>IF('Indicador Fecha'!BE21="","x",'Indicador Fecha'!BE21)</f>
        <v>2017</v>
      </c>
      <c r="BF21" s="110">
        <f>IF('Indicador Fecha'!BF21="","x",'Indicador Fecha'!BF21)</f>
        <v>2016</v>
      </c>
      <c r="BG21" s="110">
        <f>IF('Indicador Fecha'!BG21="","x",'Indicador Fecha'!BG21)</f>
        <v>2015</v>
      </c>
      <c r="BH21" s="110">
        <f>IF('Indicador Fecha'!BH21="","x",'Indicador Fecha'!BH21)</f>
        <v>2015</v>
      </c>
      <c r="BI21" s="110">
        <f>IF('Indicador Fecha'!BI21="","x",'Indicador Fecha'!BI21)</f>
        <v>2015</v>
      </c>
      <c r="BJ21" s="110">
        <f>IF('Indicador Fecha'!BJ21="","x",'Indicador Fecha'!BJ21)</f>
        <v>2017</v>
      </c>
      <c r="BK21" s="110">
        <f>IF('Indicador Fecha'!BK21="","x",'Indicador Fecha'!BK21)</f>
        <v>2017</v>
      </c>
      <c r="BL21" s="110">
        <f>IF('Indicador Fecha'!BL21="","x",'Indicador Fecha'!BL21)</f>
        <v>2016</v>
      </c>
      <c r="BM21" s="110">
        <f>IF('Indicador Fecha'!BM21="","x",'Indicador Fecha'!BM21)</f>
        <v>2017</v>
      </c>
      <c r="BN21" s="110">
        <f>IF('Indicador Fecha'!BN21="","x",'Indicador Fecha'!BN21)</f>
        <v>2018</v>
      </c>
      <c r="BO21" s="110">
        <f>IF('Indicador Fecha'!BO21="","x",'Indicador Fecha'!BO21)</f>
        <v>2019</v>
      </c>
      <c r="BP21" s="110" t="str">
        <f>IF('Indicador Fecha'!BP21="","x",RIGHT(TEXT('Indicador Fecha'!BP21,"dd/mm/yyyy"),4))</f>
        <v>x</v>
      </c>
      <c r="BQ21" s="110" t="str">
        <f>IF('Indicador Fecha'!BQ21="","x",RIGHT('Indicador Fecha'!BQ21,4))</f>
        <v>2018</v>
      </c>
      <c r="BR21" s="110" t="str">
        <f>IF('Indicador Fecha'!BR21="","x",RIGHT('Indicador Fecha'!BR21,4))</f>
        <v>2018</v>
      </c>
      <c r="BS21" s="110">
        <f>IF('Indicador Fecha'!BS21="","x",'Indicador Fecha'!BS21)</f>
        <v>2013</v>
      </c>
      <c r="BT21" s="110">
        <f>IF('Indicador Fecha'!BT21="","x",'Indicador Fecha'!BT21)</f>
        <v>2017</v>
      </c>
      <c r="BU21" s="110">
        <f>IF('Indicador Fecha'!BU21="","x",'Indicador Fecha'!BU21)</f>
        <v>2018</v>
      </c>
      <c r="BV21" s="110">
        <f>IF('Indicador Fecha'!BV21="","x",'Indicador Fecha'!BV21)</f>
        <v>2018</v>
      </c>
      <c r="BW21" s="110">
        <f>IF('Indicador Fecha'!BW21="","x",'Indicador Fecha'!BW21)</f>
        <v>2016</v>
      </c>
      <c r="BX21" s="110">
        <f>IF('Indicador Fecha'!BX21="","x",'Indicador Fecha'!BX21)</f>
        <v>2013</v>
      </c>
      <c r="BY21" s="110" t="str">
        <f>IF('Indicador Fecha'!BY21="","x",'Indicador Fecha'!BY21)</f>
        <v>x</v>
      </c>
      <c r="BZ21" s="110">
        <f>IF('Indicador Fecha'!BZ21="","x",'Indicador Fecha'!BZ21)</f>
        <v>2017</v>
      </c>
      <c r="CA21" s="110">
        <f>IF('Indicador Fecha'!CA21="","x",'Indicador Fecha'!CA21)</f>
        <v>2018</v>
      </c>
      <c r="CB21" s="110">
        <f>IF('Indicador Fecha'!CB21="","x",'Indicador Fecha'!CB21)</f>
        <v>2013</v>
      </c>
      <c r="CC21" s="110">
        <f>IF('Indicador Fecha'!CC21="","x",'Indicador Fecha'!CC21)</f>
        <v>2018</v>
      </c>
      <c r="CD21" s="110">
        <f>IF('Indicador Fecha'!CD21="","x",'Indicador Fecha'!CD21)</f>
        <v>2018</v>
      </c>
      <c r="CE21" s="110">
        <f>IF('Indicador Fecha'!CE21="","x",'Indicador Fecha'!CE21)</f>
        <v>2019</v>
      </c>
      <c r="CF21" s="110">
        <f>IF('Indicador Fecha'!CF21="","x",'Indicador Fecha'!CF21)</f>
        <v>2017</v>
      </c>
      <c r="CG21" s="110">
        <f>IF('Indicador Fecha'!CG21="","x",'Indicador Fecha'!CG21)</f>
        <v>2016</v>
      </c>
      <c r="CH21" s="110">
        <f>IF('Indicador Fecha'!CH21="","x",'Indicador Fecha'!CH21)</f>
        <v>2017</v>
      </c>
      <c r="CI21" s="110">
        <f>IF('Indicador Fecha'!CI21="","x",'Indicador Fecha'!CI21)</f>
        <v>2014</v>
      </c>
      <c r="CJ21" s="110">
        <f>IF('Indicador Fecha'!CJ21="","x",'Indicador Fecha'!CJ21)</f>
        <v>2017</v>
      </c>
      <c r="CK21" s="110">
        <f>IF('Indicador Fecha'!CK21="","x",'Indicador Fecha'!CK21)</f>
        <v>2017</v>
      </c>
      <c r="CL21" s="110">
        <f>IF('Indicador Fecha'!CL21="","x",'Indicador Fecha'!CL21)</f>
        <v>2016</v>
      </c>
      <c r="CM21" s="110">
        <f>IF('Indicador Fecha'!CM21="","x",'Indicador Fecha'!CM21)</f>
        <v>2016</v>
      </c>
      <c r="CN21" s="110">
        <f>IF('Indicador Fecha'!CN21="","x",'Indicador Fecha'!CN21)</f>
        <v>2016</v>
      </c>
      <c r="CO21" s="110" t="str">
        <f>IF('Indicador Fecha'!CO21="","x",'Indicador Fecha'!CO21)</f>
        <v>2015</v>
      </c>
      <c r="CP21" s="110">
        <f>IF('Indicador Fecha'!CP21="","x",'Indicador Fecha'!CP21)</f>
        <v>2016</v>
      </c>
      <c r="CQ21" s="110">
        <f>IF('Indicador Fecha'!CQ21="","x",'Indicador Fecha'!CQ21)</f>
        <v>2017</v>
      </c>
      <c r="CR21" s="110">
        <f>IF('Indicador Fecha'!CR21="","x",'Indicador Fecha'!CR21)</f>
        <v>2017</v>
      </c>
      <c r="CS21" s="110">
        <f>IF('Indicador Fecha'!CS21="","x",'Indicador Fecha'!CS21)</f>
        <v>2018</v>
      </c>
      <c r="CT21" s="110">
        <f>IF('Indicador Fecha'!CT21="","x",'Indicador Fecha'!CT21)</f>
        <v>2019</v>
      </c>
      <c r="CU21" s="110">
        <f>IF('Indicador Fecha'!CU21="","x",'Indicador Fecha'!CU21)</f>
        <v>2015</v>
      </c>
    </row>
    <row r="22" spans="1:99" x14ac:dyDescent="0.25">
      <c r="A22" s="3" t="str">
        <f>VLOOKUP(C22,Regions!B$3:H$35,7,FALSE)</f>
        <v>Central America</v>
      </c>
      <c r="B22" s="94" t="s">
        <v>42</v>
      </c>
      <c r="C22" s="83" t="s">
        <v>41</v>
      </c>
      <c r="D22" s="110">
        <f>IF('Indicador Fecha'!D22="","x",'Indicador Fecha'!D22)</f>
        <v>2015</v>
      </c>
      <c r="E22" s="110">
        <f>IF('Indicador Fecha'!E22="","x",'Indicador Fecha'!E22)</f>
        <v>2015</v>
      </c>
      <c r="F22" s="110">
        <f>IF('Indicador Fecha'!F22="","x",'Indicador Fecha'!F22)</f>
        <v>2015</v>
      </c>
      <c r="G22" s="110">
        <f>IF('Indicador Fecha'!G22="","x",'Indicador Fecha'!G22)</f>
        <v>2015</v>
      </c>
      <c r="H22" s="110">
        <f>IF('Indicador Fecha'!H22="","x",'Indicador Fecha'!H22)</f>
        <v>2015</v>
      </c>
      <c r="I22" s="110">
        <f>IF('Indicador Fecha'!I22="","x",'Indicador Fecha'!I22)</f>
        <v>2015</v>
      </c>
      <c r="J22" s="110">
        <f>IF('Indicador Fecha'!J22="","x",'Indicador Fecha'!J22)</f>
        <v>2015</v>
      </c>
      <c r="K22" s="110">
        <f>IF('Indicador Fecha'!K22="","x",'Indicador Fecha'!K22)</f>
        <v>2018</v>
      </c>
      <c r="L22" s="110">
        <f>IF('Indicador Fecha'!L22="","x",'Indicador Fecha'!L22)</f>
        <v>2018</v>
      </c>
      <c r="M22" s="110">
        <f>IF('Indicador Fecha'!M22="","x",'Indicador Fecha'!M22)</f>
        <v>2015</v>
      </c>
      <c r="N22" s="110">
        <f>IF('Indicador Fecha'!N22="","x",'Indicador Fecha'!N22)</f>
        <v>2011</v>
      </c>
      <c r="O22" s="110">
        <f>IF('Indicador Fecha'!O22="","x",'Indicador Fecha'!O22)</f>
        <v>2011</v>
      </c>
      <c r="P22" s="110">
        <f>IF('Indicador Fecha'!P22="","x",'Indicador Fecha'!P22)</f>
        <v>2016</v>
      </c>
      <c r="Q22" s="110">
        <f>IF('Indicador Fecha'!Q22="","x",'Indicador Fecha'!Q22)</f>
        <v>2010</v>
      </c>
      <c r="R22" s="110">
        <f>IF('Indicador Fecha'!R22="","x",'Indicador Fecha'!R22)</f>
        <v>2010</v>
      </c>
      <c r="S22" s="110">
        <f>IF('Indicador Fecha'!S22="","x",'Indicador Fecha'!S22)</f>
        <v>2010</v>
      </c>
      <c r="T22" s="110">
        <f>IF('Indicador Fecha'!T22="","x",'Indicador Fecha'!T22)</f>
        <v>2010</v>
      </c>
      <c r="U22" s="110">
        <f>IF('Indicador Fecha'!U22="","x",'Indicador Fecha'!U22)</f>
        <v>2015</v>
      </c>
      <c r="V22" s="110">
        <f>IF('Indicador Fecha'!V22="","x",'Indicador Fecha'!V22)</f>
        <v>2015</v>
      </c>
      <c r="W22" s="110">
        <f>IF('Indicador Fecha'!W22="","x",'Indicador Fecha'!W22)</f>
        <v>2015</v>
      </c>
      <c r="X22" s="110">
        <f>IF('Indicador Fecha'!X22="","x",'Indicador Fecha'!X22)</f>
        <v>2018</v>
      </c>
      <c r="Y22" s="110">
        <f>IF('Indicador Fecha'!Y22="","x",'Indicador Fecha'!Y22)</f>
        <v>2018</v>
      </c>
      <c r="Z22" s="110">
        <f>IF('Indicador Fecha'!Z22="","x",'Indicador Fecha'!Z22)</f>
        <v>2017</v>
      </c>
      <c r="AA22" s="110">
        <f>IF('Indicador Fecha'!AA22="","x",'Indicador Fecha'!AA22)</f>
        <v>2017</v>
      </c>
      <c r="AB22" s="110">
        <f>IF('Indicador Fecha'!AB22="","x",'Indicador Fecha'!AB22)</f>
        <v>2017</v>
      </c>
      <c r="AC22" s="110">
        <f>IF('Indicador Fecha'!AC22="","x",'Indicador Fecha'!AC22)</f>
        <v>2018</v>
      </c>
      <c r="AD22" s="110">
        <f>IF('Indicador Fecha'!AD22="","x",'Indicador Fecha'!AD22)</f>
        <v>2019</v>
      </c>
      <c r="AE22" s="110">
        <f>IF('Indicador Fecha'!AE22="","x",'Indicador Fecha'!AE22)</f>
        <v>2019</v>
      </c>
      <c r="AF22" s="110">
        <f>IF('Indicador Fecha'!AF22="","x",'Indicador Fecha'!AF22)</f>
        <v>2019</v>
      </c>
      <c r="AG22" s="110">
        <f>IF('Indicador Fecha'!AG22="","x",'Indicador Fecha'!AG22)</f>
        <v>2018</v>
      </c>
      <c r="AH22" s="110">
        <f>IF('Indicador Fecha'!AH22="","x",'Indicador Fecha'!AH22)</f>
        <v>2018</v>
      </c>
      <c r="AI22" s="110">
        <f>IF('Indicador Fecha'!AI22="","x",'Indicador Fecha'!AI22)</f>
        <v>2017</v>
      </c>
      <c r="AJ22" s="110">
        <f>IF('Indicador Fecha'!AJ22="","x",'Indicador Fecha'!AJ22)</f>
        <v>2017</v>
      </c>
      <c r="AK22" s="110">
        <f>IF('Indicador Fecha'!AK22="","x",'Indicador Fecha'!AK22)</f>
        <v>2018</v>
      </c>
      <c r="AL22" s="110">
        <f>IF('Indicador Fecha'!AL22="","x",'Indicador Fecha'!AL22)</f>
        <v>2017</v>
      </c>
      <c r="AM22" s="110" t="str">
        <f>IF('Indicador Fecha'!AM22="","x",'Indicador Fecha'!AM22)</f>
        <v>2016</v>
      </c>
      <c r="AN22" s="110" t="str">
        <f>IF('Indicador Fecha'!AN22="","x",'Indicador Fecha'!AN22)</f>
        <v>2016</v>
      </c>
      <c r="AO22" s="110" t="str">
        <f>IF('Indicador Fecha'!AO22="","x",'Indicador Fecha'!AO22)</f>
        <v>2016</v>
      </c>
      <c r="AP22" s="110">
        <f>IF('Indicador Fecha'!AP22="","x",'Indicador Fecha'!AP22)</f>
        <v>2018</v>
      </c>
      <c r="AQ22" s="110">
        <f>IF('Indicador Fecha'!AQ22="","x",'Indicador Fecha'!AQ22)</f>
        <v>2018</v>
      </c>
      <c r="AR22" s="110">
        <f>IF('Indicador Fecha'!AR22="","x",'Indicador Fecha'!AR22)</f>
        <v>2018</v>
      </c>
      <c r="AS22" s="110">
        <f>IF('Indicador Fecha'!AS22="","x",'Indicador Fecha'!AS22)</f>
        <v>2015</v>
      </c>
      <c r="AT22" s="110">
        <f>IF('Indicador Fecha'!AT22="","x",'Indicador Fecha'!AT22)</f>
        <v>2016</v>
      </c>
      <c r="AU22" s="110">
        <f>IF('Indicador Fecha'!AU22="","x",'Indicador Fecha'!AU22)</f>
        <v>2016</v>
      </c>
      <c r="AV22" s="110" t="str">
        <f>IF('Indicador Fecha'!AV22="","x",'Indicador Fecha'!AV22)</f>
        <v>2015</v>
      </c>
      <c r="AW22" s="110">
        <f>IF('Indicador Fecha'!AW22="","x",'Indicador Fecha'!AW22)</f>
        <v>2016</v>
      </c>
      <c r="AX22" s="110">
        <f>IF('Indicador Fecha'!AX22="","x",'Indicador Fecha'!AX22)</f>
        <v>2017</v>
      </c>
      <c r="AY22" s="110">
        <f>IF('Indicador Fecha'!AY22="","x",'Indicador Fecha'!AY22)</f>
        <v>2017</v>
      </c>
      <c r="AZ22" s="110">
        <f>IF('Indicador Fecha'!AZ22="","x",'Indicador Fecha'!AZ22)</f>
        <v>2017</v>
      </c>
      <c r="BA22" s="110">
        <f>IF('Indicador Fecha'!BA22="","x",'Indicador Fecha'!BA22)</f>
        <v>2017</v>
      </c>
      <c r="BB22" s="110">
        <f>IF('Indicador Fecha'!BB22="","x",'Indicador Fecha'!BB22)</f>
        <v>2017</v>
      </c>
      <c r="BC22" s="110">
        <f>IF('Indicador Fecha'!BC22="","x",'Indicador Fecha'!BC22)</f>
        <v>2017</v>
      </c>
      <c r="BD22" s="110">
        <f>IF('Indicador Fecha'!BD22="","x",'Indicador Fecha'!BD22)</f>
        <v>2018</v>
      </c>
      <c r="BE22" s="110">
        <f>IF('Indicador Fecha'!BE22="","x",'Indicador Fecha'!BE22)</f>
        <v>2017</v>
      </c>
      <c r="BF22" s="110">
        <f>IF('Indicador Fecha'!BF22="","x",'Indicador Fecha'!BF22)</f>
        <v>2016</v>
      </c>
      <c r="BG22" s="110">
        <f>IF('Indicador Fecha'!BG22="","x",'Indicador Fecha'!BG22)</f>
        <v>2015</v>
      </c>
      <c r="BH22" s="110">
        <f>IF('Indicador Fecha'!BH22="","x",'Indicador Fecha'!BH22)</f>
        <v>2015</v>
      </c>
      <c r="BI22" s="110">
        <f>IF('Indicador Fecha'!BI22="","x",'Indicador Fecha'!BI22)</f>
        <v>2015</v>
      </c>
      <c r="BJ22" s="110">
        <f>IF('Indicador Fecha'!BJ22="","x",'Indicador Fecha'!BJ22)</f>
        <v>2017</v>
      </c>
      <c r="BK22" s="110">
        <f>IF('Indicador Fecha'!BK22="","x",'Indicador Fecha'!BK22)</f>
        <v>2016</v>
      </c>
      <c r="BL22" s="110">
        <f>IF('Indicador Fecha'!BL22="","x",'Indicador Fecha'!BL22)</f>
        <v>2016</v>
      </c>
      <c r="BM22" s="110">
        <f>IF('Indicador Fecha'!BM22="","x",'Indicador Fecha'!BM22)</f>
        <v>2017</v>
      </c>
      <c r="BN22" s="110">
        <f>IF('Indicador Fecha'!BN22="","x",'Indicador Fecha'!BN22)</f>
        <v>2018</v>
      </c>
      <c r="BO22" s="110">
        <f>IF('Indicador Fecha'!BO22="","x",'Indicador Fecha'!BO22)</f>
        <v>2019</v>
      </c>
      <c r="BP22" s="110" t="str">
        <f>IF('Indicador Fecha'!BP22="","x",RIGHT(TEXT('Indicador Fecha'!BP22,"dd/mm/yyyy"),4))</f>
        <v>x</v>
      </c>
      <c r="BQ22" s="110" t="str">
        <f>IF('Indicador Fecha'!BQ22="","x",RIGHT('Indicador Fecha'!BQ22,4))</f>
        <v>2018</v>
      </c>
      <c r="BR22" s="110" t="str">
        <f>IF('Indicador Fecha'!BR22="","x",RIGHT('Indicador Fecha'!BR22,4))</f>
        <v>2018</v>
      </c>
      <c r="BS22" s="110">
        <f>IF('Indicador Fecha'!BS22="","x",'Indicador Fecha'!BS22)</f>
        <v>2018</v>
      </c>
      <c r="BT22" s="110">
        <f>IF('Indicador Fecha'!BT22="","x",'Indicador Fecha'!BT22)</f>
        <v>2017</v>
      </c>
      <c r="BU22" s="110">
        <f>IF('Indicador Fecha'!BU22="","x",'Indicador Fecha'!BU22)</f>
        <v>2018</v>
      </c>
      <c r="BV22" s="110">
        <f>IF('Indicador Fecha'!BV22="","x",'Indicador Fecha'!BV22)</f>
        <v>2018</v>
      </c>
      <c r="BW22" s="110">
        <f>IF('Indicador Fecha'!BW22="","x",'Indicador Fecha'!BW22)</f>
        <v>2016</v>
      </c>
      <c r="BX22" s="110">
        <f>IF('Indicador Fecha'!BX22="","x",'Indicador Fecha'!BX22)</f>
        <v>2015</v>
      </c>
      <c r="BY22" s="110">
        <f>IF('Indicador Fecha'!BY22="","x",'Indicador Fecha'!BY22)</f>
        <v>2013</v>
      </c>
      <c r="BZ22" s="110">
        <f>IF('Indicador Fecha'!BZ22="","x",'Indicador Fecha'!BZ22)</f>
        <v>2017</v>
      </c>
      <c r="CA22" s="110">
        <f>IF('Indicador Fecha'!CA22="","x",'Indicador Fecha'!CA22)</f>
        <v>2018</v>
      </c>
      <c r="CB22" s="110">
        <f>IF('Indicador Fecha'!CB22="","x",'Indicador Fecha'!CB22)</f>
        <v>2014</v>
      </c>
      <c r="CC22" s="110">
        <f>IF('Indicador Fecha'!CC22="","x",'Indicador Fecha'!CC22)</f>
        <v>2018</v>
      </c>
      <c r="CD22" s="110">
        <f>IF('Indicador Fecha'!CD22="","x",'Indicador Fecha'!CD22)</f>
        <v>2018</v>
      </c>
      <c r="CE22" s="110">
        <f>IF('Indicador Fecha'!CE22="","x",'Indicador Fecha'!CE22)</f>
        <v>2019</v>
      </c>
      <c r="CF22" s="110">
        <f>IF('Indicador Fecha'!CF22="","x",'Indicador Fecha'!CF22)</f>
        <v>2017</v>
      </c>
      <c r="CG22" s="110">
        <f>IF('Indicador Fecha'!CG22="","x",'Indicador Fecha'!CG22)</f>
        <v>2016</v>
      </c>
      <c r="CH22" s="110">
        <f>IF('Indicador Fecha'!CH22="","x",'Indicador Fecha'!CH22)</f>
        <v>2017</v>
      </c>
      <c r="CI22" s="110">
        <f>IF('Indicador Fecha'!CI22="","x",'Indicador Fecha'!CI22)</f>
        <v>2014</v>
      </c>
      <c r="CJ22" s="110">
        <f>IF('Indicador Fecha'!CJ22="","x",'Indicador Fecha'!CJ22)</f>
        <v>2017</v>
      </c>
      <c r="CK22" s="110">
        <f>IF('Indicador Fecha'!CK22="","x",'Indicador Fecha'!CK22)</f>
        <v>2017</v>
      </c>
      <c r="CL22" s="110">
        <f>IF('Indicador Fecha'!CL22="","x",'Indicador Fecha'!CL22)</f>
        <v>2016</v>
      </c>
      <c r="CM22" s="110">
        <f>IF('Indicador Fecha'!CM22="","x",'Indicador Fecha'!CM22)</f>
        <v>2016</v>
      </c>
      <c r="CN22" s="110">
        <f>IF('Indicador Fecha'!CN22="","x",'Indicador Fecha'!CN22)</f>
        <v>2015</v>
      </c>
      <c r="CO22" s="110" t="str">
        <f>IF('Indicador Fecha'!CO22="","x",'Indicador Fecha'!CO22)</f>
        <v>2016</v>
      </c>
      <c r="CP22" s="110">
        <f>IF('Indicador Fecha'!CP22="","x",'Indicador Fecha'!CP22)</f>
        <v>2016</v>
      </c>
      <c r="CQ22" s="110">
        <f>IF('Indicador Fecha'!CQ22="","x",'Indicador Fecha'!CQ22)</f>
        <v>2017</v>
      </c>
      <c r="CR22" s="110">
        <f>IF('Indicador Fecha'!CR22="","x",'Indicador Fecha'!CR22)</f>
        <v>2017</v>
      </c>
      <c r="CS22" s="110">
        <f>IF('Indicador Fecha'!CS22="","x",'Indicador Fecha'!CS22)</f>
        <v>2018</v>
      </c>
      <c r="CT22" s="110">
        <f>IF('Indicador Fecha'!CT22="","x",'Indicador Fecha'!CT22)</f>
        <v>2019</v>
      </c>
      <c r="CU22" s="110">
        <f>IF('Indicador Fecha'!CU22="","x",'Indicador Fecha'!CU22)</f>
        <v>2015</v>
      </c>
    </row>
    <row r="23" spans="1:99" x14ac:dyDescent="0.25">
      <c r="A23" s="3" t="str">
        <f>VLOOKUP(C23,Regions!B$3:H$35,7,FALSE)</f>
        <v>Central America</v>
      </c>
      <c r="B23" s="94" t="s">
        <v>44</v>
      </c>
      <c r="C23" s="83" t="s">
        <v>43</v>
      </c>
      <c r="D23" s="110">
        <f>IF('Indicador Fecha'!D23="","x",'Indicador Fecha'!D23)</f>
        <v>2015</v>
      </c>
      <c r="E23" s="110">
        <f>IF('Indicador Fecha'!E23="","x",'Indicador Fecha'!E23)</f>
        <v>2015</v>
      </c>
      <c r="F23" s="110">
        <f>IF('Indicador Fecha'!F23="","x",'Indicador Fecha'!F23)</f>
        <v>2015</v>
      </c>
      <c r="G23" s="110">
        <f>IF('Indicador Fecha'!G23="","x",'Indicador Fecha'!G23)</f>
        <v>2015</v>
      </c>
      <c r="H23" s="110">
        <f>IF('Indicador Fecha'!H23="","x",'Indicador Fecha'!H23)</f>
        <v>2015</v>
      </c>
      <c r="I23" s="110">
        <f>IF('Indicador Fecha'!I23="","x",'Indicador Fecha'!I23)</f>
        <v>2015</v>
      </c>
      <c r="J23" s="110">
        <f>IF('Indicador Fecha'!J23="","x",'Indicador Fecha'!J23)</f>
        <v>2015</v>
      </c>
      <c r="K23" s="110">
        <f>IF('Indicador Fecha'!K23="","x",'Indicador Fecha'!K23)</f>
        <v>2018</v>
      </c>
      <c r="L23" s="110">
        <f>IF('Indicador Fecha'!L23="","x",'Indicador Fecha'!L23)</f>
        <v>2018</v>
      </c>
      <c r="M23" s="110">
        <f>IF('Indicador Fecha'!M23="","x",'Indicador Fecha'!M23)</f>
        <v>2015</v>
      </c>
      <c r="N23" s="110">
        <f>IF('Indicador Fecha'!N23="","x",'Indicador Fecha'!N23)</f>
        <v>2011</v>
      </c>
      <c r="O23" s="110">
        <f>IF('Indicador Fecha'!O23="","x",'Indicador Fecha'!O23)</f>
        <v>2011</v>
      </c>
      <c r="P23" s="110">
        <f>IF('Indicador Fecha'!P23="","x",'Indicador Fecha'!P23)</f>
        <v>2011</v>
      </c>
      <c r="Q23" s="110">
        <f>IF('Indicador Fecha'!Q23="","x",'Indicador Fecha'!Q23)</f>
        <v>2010</v>
      </c>
      <c r="R23" s="110">
        <f>IF('Indicador Fecha'!R23="","x",'Indicador Fecha'!R23)</f>
        <v>2010</v>
      </c>
      <c r="S23" s="110">
        <f>IF('Indicador Fecha'!S23="","x",'Indicador Fecha'!S23)</f>
        <v>2010</v>
      </c>
      <c r="T23" s="110">
        <f>IF('Indicador Fecha'!T23="","x",'Indicador Fecha'!T23)</f>
        <v>2010</v>
      </c>
      <c r="U23" s="110">
        <f>IF('Indicador Fecha'!U23="","x",'Indicador Fecha'!U23)</f>
        <v>2015</v>
      </c>
      <c r="V23" s="110">
        <f>IF('Indicador Fecha'!V23="","x",'Indicador Fecha'!V23)</f>
        <v>2015</v>
      </c>
      <c r="W23" s="110">
        <f>IF('Indicador Fecha'!W23="","x",'Indicador Fecha'!W23)</f>
        <v>2015</v>
      </c>
      <c r="X23" s="110">
        <f>IF('Indicador Fecha'!X23="","x",'Indicador Fecha'!X23)</f>
        <v>2018</v>
      </c>
      <c r="Y23" s="110">
        <f>IF('Indicador Fecha'!Y23="","x",'Indicador Fecha'!Y23)</f>
        <v>2018</v>
      </c>
      <c r="Z23" s="110">
        <f>IF('Indicador Fecha'!Z23="","x",'Indicador Fecha'!Z23)</f>
        <v>2017</v>
      </c>
      <c r="AA23" s="110">
        <f>IF('Indicador Fecha'!AA23="","x",'Indicador Fecha'!AA23)</f>
        <v>2017</v>
      </c>
      <c r="AB23" s="110" t="str">
        <f>IF('Indicador Fecha'!AB23="","x",'Indicador Fecha'!AB23)</f>
        <v>x</v>
      </c>
      <c r="AC23" s="110">
        <f>IF('Indicador Fecha'!AC23="","x",'Indicador Fecha'!AC23)</f>
        <v>2018</v>
      </c>
      <c r="AD23" s="110">
        <f>IF('Indicador Fecha'!AD23="","x",'Indicador Fecha'!AD23)</f>
        <v>2019</v>
      </c>
      <c r="AE23" s="110">
        <f>IF('Indicador Fecha'!AE23="","x",'Indicador Fecha'!AE23)</f>
        <v>2019</v>
      </c>
      <c r="AF23" s="110">
        <f>IF('Indicador Fecha'!AF23="","x",'Indicador Fecha'!AF23)</f>
        <v>2019</v>
      </c>
      <c r="AG23" s="110">
        <f>IF('Indicador Fecha'!AG23="","x",'Indicador Fecha'!AG23)</f>
        <v>2018</v>
      </c>
      <c r="AH23" s="110">
        <f>IF('Indicador Fecha'!AH23="","x",'Indicador Fecha'!AH23)</f>
        <v>2018</v>
      </c>
      <c r="AI23" s="110">
        <f>IF('Indicador Fecha'!AI23="","x",'Indicador Fecha'!AI23)</f>
        <v>2016</v>
      </c>
      <c r="AJ23" s="110">
        <f>IF('Indicador Fecha'!AJ23="","x",'Indicador Fecha'!AJ23)</f>
        <v>2016</v>
      </c>
      <c r="AK23" s="110">
        <f>IF('Indicador Fecha'!AK23="","x",'Indicador Fecha'!AK23)</f>
        <v>2018</v>
      </c>
      <c r="AL23" s="110">
        <f>IF('Indicador Fecha'!AL23="","x",'Indicador Fecha'!AL23)</f>
        <v>2017</v>
      </c>
      <c r="AM23" s="110" t="str">
        <f>IF('Indicador Fecha'!AM23="","x",'Indicador Fecha'!AM23)</f>
        <v>2012</v>
      </c>
      <c r="AN23" s="110" t="str">
        <f>IF('Indicador Fecha'!AN23="","x",'Indicador Fecha'!AN23)</f>
        <v>2012</v>
      </c>
      <c r="AO23" s="110" t="str">
        <f>IF('Indicador Fecha'!AO23="","x",'Indicador Fecha'!AO23)</f>
        <v>2016</v>
      </c>
      <c r="AP23" s="110">
        <f>IF('Indicador Fecha'!AP23="","x",'Indicador Fecha'!AP23)</f>
        <v>2018</v>
      </c>
      <c r="AQ23" s="110">
        <f>IF('Indicador Fecha'!AQ23="","x",'Indicador Fecha'!AQ23)</f>
        <v>2018</v>
      </c>
      <c r="AR23" s="110">
        <f>IF('Indicador Fecha'!AR23="","x",'Indicador Fecha'!AR23)</f>
        <v>2018</v>
      </c>
      <c r="AS23" s="110">
        <f>IF('Indicador Fecha'!AS23="","x",'Indicador Fecha'!AS23)</f>
        <v>2015</v>
      </c>
      <c r="AT23" s="110">
        <f>IF('Indicador Fecha'!AT23="","x",'Indicador Fecha'!AT23)</f>
        <v>2012</v>
      </c>
      <c r="AU23" s="110">
        <f>IF('Indicador Fecha'!AU23="","x",'Indicador Fecha'!AU23)</f>
        <v>2016</v>
      </c>
      <c r="AV23" s="110" t="str">
        <f>IF('Indicador Fecha'!AV23="","x",'Indicador Fecha'!AV23)</f>
        <v>2015</v>
      </c>
      <c r="AW23" s="110">
        <f>IF('Indicador Fecha'!AW23="","x",'Indicador Fecha'!AW23)</f>
        <v>2018</v>
      </c>
      <c r="AX23" s="110">
        <f>IF('Indicador Fecha'!AX23="","x",'Indicador Fecha'!AX23)</f>
        <v>2017</v>
      </c>
      <c r="AY23" s="110">
        <f>IF('Indicador Fecha'!AY23="","x",'Indicador Fecha'!AY23)</f>
        <v>2017</v>
      </c>
      <c r="AZ23" s="110">
        <f>IF('Indicador Fecha'!AZ23="","x",'Indicador Fecha'!AZ23)</f>
        <v>2017</v>
      </c>
      <c r="BA23" s="110">
        <f>IF('Indicador Fecha'!BA23="","x",'Indicador Fecha'!BA23)</f>
        <v>2017</v>
      </c>
      <c r="BB23" s="110">
        <f>IF('Indicador Fecha'!BB23="","x",'Indicador Fecha'!BB23)</f>
        <v>2017</v>
      </c>
      <c r="BC23" s="110">
        <f>IF('Indicador Fecha'!BC23="","x",'Indicador Fecha'!BC23)</f>
        <v>2017</v>
      </c>
      <c r="BD23" s="110">
        <f>IF('Indicador Fecha'!BD23="","x",'Indicador Fecha'!BD23)</f>
        <v>2018</v>
      </c>
      <c r="BE23" s="110">
        <f>IF('Indicador Fecha'!BE23="","x",'Indicador Fecha'!BE23)</f>
        <v>2017</v>
      </c>
      <c r="BF23" s="110">
        <f>IF('Indicador Fecha'!BF23="","x",'Indicador Fecha'!BF23)</f>
        <v>2016</v>
      </c>
      <c r="BG23" s="110">
        <f>IF('Indicador Fecha'!BG23="","x",'Indicador Fecha'!BG23)</f>
        <v>2015</v>
      </c>
      <c r="BH23" s="110">
        <f>IF('Indicador Fecha'!BH23="","x",'Indicador Fecha'!BH23)</f>
        <v>2015</v>
      </c>
      <c r="BI23" s="110">
        <f>IF('Indicador Fecha'!BI23="","x",'Indicador Fecha'!BI23)</f>
        <v>2015</v>
      </c>
      <c r="BJ23" s="110">
        <f>IF('Indicador Fecha'!BJ23="","x",'Indicador Fecha'!BJ23)</f>
        <v>2017</v>
      </c>
      <c r="BK23" s="110">
        <f>IF('Indicador Fecha'!BK23="","x",'Indicador Fecha'!BK23)</f>
        <v>2014</v>
      </c>
      <c r="BL23" s="110">
        <f>IF('Indicador Fecha'!BL23="","x",'Indicador Fecha'!BL23)</f>
        <v>2016</v>
      </c>
      <c r="BM23" s="110">
        <f>IF('Indicador Fecha'!BM23="","x",'Indicador Fecha'!BM23)</f>
        <v>2017</v>
      </c>
      <c r="BN23" s="110">
        <f>IF('Indicador Fecha'!BN23="","x",'Indicador Fecha'!BN23)</f>
        <v>2018</v>
      </c>
      <c r="BO23" s="110">
        <f>IF('Indicador Fecha'!BO23="","x",'Indicador Fecha'!BO23)</f>
        <v>2019</v>
      </c>
      <c r="BP23" s="110" t="str">
        <f>IF('Indicador Fecha'!BP23="","x",RIGHT(TEXT('Indicador Fecha'!BP23,"dd/mm/yyyy"),4))</f>
        <v>x</v>
      </c>
      <c r="BQ23" s="110" t="str">
        <f>IF('Indicador Fecha'!BQ23="","x",RIGHT('Indicador Fecha'!BQ23,4))</f>
        <v>2018</v>
      </c>
      <c r="BR23" s="110" t="str">
        <f>IF('Indicador Fecha'!BR23="","x",RIGHT('Indicador Fecha'!BR23,4))</f>
        <v>2018</v>
      </c>
      <c r="BS23" s="110" t="str">
        <f>IF('Indicador Fecha'!BS23="","x",'Indicador Fecha'!BS23)</f>
        <v>x</v>
      </c>
      <c r="BT23" s="110">
        <f>IF('Indicador Fecha'!BT23="","x",'Indicador Fecha'!BT23)</f>
        <v>2017</v>
      </c>
      <c r="BU23" s="110">
        <f>IF('Indicador Fecha'!BU23="","x",'Indicador Fecha'!BU23)</f>
        <v>2018</v>
      </c>
      <c r="BV23" s="110">
        <f>IF('Indicador Fecha'!BV23="","x",'Indicador Fecha'!BV23)</f>
        <v>2018</v>
      </c>
      <c r="BW23" s="110">
        <f>IF('Indicador Fecha'!BW23="","x",'Indicador Fecha'!BW23)</f>
        <v>2016</v>
      </c>
      <c r="BX23" s="110">
        <f>IF('Indicador Fecha'!BX23="","x",'Indicador Fecha'!BX23)</f>
        <v>2013</v>
      </c>
      <c r="BY23" s="110">
        <f>IF('Indicador Fecha'!BY23="","x",'Indicador Fecha'!BY23)</f>
        <v>2013</v>
      </c>
      <c r="BZ23" s="110">
        <f>IF('Indicador Fecha'!BZ23="","x",'Indicador Fecha'!BZ23)</f>
        <v>2017</v>
      </c>
      <c r="CA23" s="110">
        <f>IF('Indicador Fecha'!CA23="","x",'Indicador Fecha'!CA23)</f>
        <v>2018</v>
      </c>
      <c r="CB23" s="110">
        <f>IF('Indicador Fecha'!CB23="","x",'Indicador Fecha'!CB23)</f>
        <v>2014</v>
      </c>
      <c r="CC23" s="110">
        <f>IF('Indicador Fecha'!CC23="","x",'Indicador Fecha'!CC23)</f>
        <v>2018</v>
      </c>
      <c r="CD23" s="110">
        <f>IF('Indicador Fecha'!CD23="","x",'Indicador Fecha'!CD23)</f>
        <v>2018</v>
      </c>
      <c r="CE23" s="110">
        <f>IF('Indicador Fecha'!CE23="","x",'Indicador Fecha'!CE23)</f>
        <v>2019</v>
      </c>
      <c r="CF23" s="110">
        <f>IF('Indicador Fecha'!CF23="","x",'Indicador Fecha'!CF23)</f>
        <v>2017</v>
      </c>
      <c r="CG23" s="110">
        <f>IF('Indicador Fecha'!CG23="","x",'Indicador Fecha'!CG23)</f>
        <v>2016</v>
      </c>
      <c r="CH23" s="110">
        <f>IF('Indicador Fecha'!CH23="","x",'Indicador Fecha'!CH23)</f>
        <v>2017</v>
      </c>
      <c r="CI23" s="110">
        <f>IF('Indicador Fecha'!CI23="","x",'Indicador Fecha'!CI23)</f>
        <v>2014</v>
      </c>
      <c r="CJ23" s="110">
        <f>IF('Indicador Fecha'!CJ23="","x",'Indicador Fecha'!CJ23)</f>
        <v>2017</v>
      </c>
      <c r="CK23" s="110">
        <f>IF('Indicador Fecha'!CK23="","x",'Indicador Fecha'!CK23)</f>
        <v>2017</v>
      </c>
      <c r="CL23" s="110">
        <f>IF('Indicador Fecha'!CL23="","x",'Indicador Fecha'!CL23)</f>
        <v>2016</v>
      </c>
      <c r="CM23" s="110">
        <f>IF('Indicador Fecha'!CM23="","x",'Indicador Fecha'!CM23)</f>
        <v>2016</v>
      </c>
      <c r="CN23" s="110" t="str">
        <f>IF('Indicador Fecha'!CN23="","x",'Indicador Fecha'!CN23)</f>
        <v>x</v>
      </c>
      <c r="CO23" s="110" t="str">
        <f>IF('Indicador Fecha'!CO23="","x",'Indicador Fecha'!CO23)</f>
        <v>x</v>
      </c>
      <c r="CP23" s="110" t="str">
        <f>IF('Indicador Fecha'!CP23="","x",'Indicador Fecha'!CP23)</f>
        <v>x</v>
      </c>
      <c r="CQ23" s="110">
        <f>IF('Indicador Fecha'!CQ23="","x",'Indicador Fecha'!CQ23)</f>
        <v>2017</v>
      </c>
      <c r="CR23" s="110" t="str">
        <f>IF('Indicador Fecha'!CR23="","x",'Indicador Fecha'!CR23)</f>
        <v>x</v>
      </c>
      <c r="CS23" s="110">
        <f>IF('Indicador Fecha'!CS23="","x",'Indicador Fecha'!CS23)</f>
        <v>2018</v>
      </c>
      <c r="CT23" s="110">
        <f>IF('Indicador Fecha'!CT23="","x",'Indicador Fecha'!CT23)</f>
        <v>2019</v>
      </c>
      <c r="CU23" s="110">
        <f>IF('Indicador Fecha'!CU23="","x",'Indicador Fecha'!CU23)</f>
        <v>2015</v>
      </c>
    </row>
    <row r="24" spans="1:99" x14ac:dyDescent="0.25">
      <c r="A24" s="3" t="str">
        <f>VLOOKUP(C24,Regions!B$3:H$35,7,FALSE)</f>
        <v>Central America</v>
      </c>
      <c r="B24" s="94" t="s">
        <v>46</v>
      </c>
      <c r="C24" s="83" t="s">
        <v>45</v>
      </c>
      <c r="D24" s="110">
        <f>IF('Indicador Fecha'!D24="","x",'Indicador Fecha'!D24)</f>
        <v>2015</v>
      </c>
      <c r="E24" s="110">
        <f>IF('Indicador Fecha'!E24="","x",'Indicador Fecha'!E24)</f>
        <v>2015</v>
      </c>
      <c r="F24" s="110">
        <f>IF('Indicador Fecha'!F24="","x",'Indicador Fecha'!F24)</f>
        <v>2015</v>
      </c>
      <c r="G24" s="110">
        <f>IF('Indicador Fecha'!G24="","x",'Indicador Fecha'!G24)</f>
        <v>2015</v>
      </c>
      <c r="H24" s="110">
        <f>IF('Indicador Fecha'!H24="","x",'Indicador Fecha'!H24)</f>
        <v>2015</v>
      </c>
      <c r="I24" s="110">
        <f>IF('Indicador Fecha'!I24="","x",'Indicador Fecha'!I24)</f>
        <v>2015</v>
      </c>
      <c r="J24" s="110">
        <f>IF('Indicador Fecha'!J24="","x",'Indicador Fecha'!J24)</f>
        <v>2015</v>
      </c>
      <c r="K24" s="110">
        <f>IF('Indicador Fecha'!K24="","x",'Indicador Fecha'!K24)</f>
        <v>2018</v>
      </c>
      <c r="L24" s="110">
        <f>IF('Indicador Fecha'!L24="","x",'Indicador Fecha'!L24)</f>
        <v>2018</v>
      </c>
      <c r="M24" s="110">
        <f>IF('Indicador Fecha'!M24="","x",'Indicador Fecha'!M24)</f>
        <v>2015</v>
      </c>
      <c r="N24" s="110">
        <f>IF('Indicador Fecha'!N24="","x",'Indicador Fecha'!N24)</f>
        <v>2011</v>
      </c>
      <c r="O24" s="110">
        <f>IF('Indicador Fecha'!O24="","x",'Indicador Fecha'!O24)</f>
        <v>2011</v>
      </c>
      <c r="P24" s="110">
        <f>IF('Indicador Fecha'!P24="","x",'Indicador Fecha'!P24)</f>
        <v>2016</v>
      </c>
      <c r="Q24" s="110">
        <f>IF('Indicador Fecha'!Q24="","x",'Indicador Fecha'!Q24)</f>
        <v>2010</v>
      </c>
      <c r="R24" s="110">
        <f>IF('Indicador Fecha'!R24="","x",'Indicador Fecha'!R24)</f>
        <v>2010</v>
      </c>
      <c r="S24" s="110">
        <f>IF('Indicador Fecha'!S24="","x",'Indicador Fecha'!S24)</f>
        <v>2010</v>
      </c>
      <c r="T24" s="110">
        <f>IF('Indicador Fecha'!T24="","x",'Indicador Fecha'!T24)</f>
        <v>2010</v>
      </c>
      <c r="U24" s="110">
        <f>IF('Indicador Fecha'!U24="","x",'Indicador Fecha'!U24)</f>
        <v>2015</v>
      </c>
      <c r="V24" s="110">
        <f>IF('Indicador Fecha'!V24="","x",'Indicador Fecha'!V24)</f>
        <v>2015</v>
      </c>
      <c r="W24" s="110">
        <f>IF('Indicador Fecha'!W24="","x",'Indicador Fecha'!W24)</f>
        <v>2015</v>
      </c>
      <c r="X24" s="110">
        <f>IF('Indicador Fecha'!X24="","x",'Indicador Fecha'!X24)</f>
        <v>2018</v>
      </c>
      <c r="Y24" s="110">
        <f>IF('Indicador Fecha'!Y24="","x",'Indicador Fecha'!Y24)</f>
        <v>2018</v>
      </c>
      <c r="Z24" s="110">
        <f>IF('Indicador Fecha'!Z24="","x",'Indicador Fecha'!Z24)</f>
        <v>2017</v>
      </c>
      <c r="AA24" s="110">
        <f>IF('Indicador Fecha'!AA24="","x",'Indicador Fecha'!AA24)</f>
        <v>2017</v>
      </c>
      <c r="AB24" s="110" t="str">
        <f>IF('Indicador Fecha'!AB24="","x",'Indicador Fecha'!AB24)</f>
        <v>x</v>
      </c>
      <c r="AC24" s="110">
        <f>IF('Indicador Fecha'!AC24="","x",'Indicador Fecha'!AC24)</f>
        <v>2018</v>
      </c>
      <c r="AD24" s="110">
        <f>IF('Indicador Fecha'!AD24="","x",'Indicador Fecha'!AD24)</f>
        <v>2019</v>
      </c>
      <c r="AE24" s="110">
        <f>IF('Indicador Fecha'!AE24="","x",'Indicador Fecha'!AE24)</f>
        <v>2019</v>
      </c>
      <c r="AF24" s="110">
        <f>IF('Indicador Fecha'!AF24="","x",'Indicador Fecha'!AF24)</f>
        <v>2019</v>
      </c>
      <c r="AG24" s="110">
        <f>IF('Indicador Fecha'!AG24="","x",'Indicador Fecha'!AG24)</f>
        <v>2018</v>
      </c>
      <c r="AH24" s="110">
        <f>IF('Indicador Fecha'!AH24="","x",'Indicador Fecha'!AH24)</f>
        <v>2018</v>
      </c>
      <c r="AI24" s="110">
        <f>IF('Indicador Fecha'!AI24="","x",'Indicador Fecha'!AI24)</f>
        <v>2017</v>
      </c>
      <c r="AJ24" s="110">
        <f>IF('Indicador Fecha'!AJ24="","x",'Indicador Fecha'!AJ24)</f>
        <v>2017</v>
      </c>
      <c r="AK24" s="110">
        <f>IF('Indicador Fecha'!AK24="","x",'Indicador Fecha'!AK24)</f>
        <v>2018</v>
      </c>
      <c r="AL24" s="110">
        <f>IF('Indicador Fecha'!AL24="","x",'Indicador Fecha'!AL24)</f>
        <v>2017</v>
      </c>
      <c r="AM24" s="110" t="str">
        <f>IF('Indicador Fecha'!AM24="","x",'Indicador Fecha'!AM24)</f>
        <v>x</v>
      </c>
      <c r="AN24" s="110" t="str">
        <f>IF('Indicador Fecha'!AN24="","x",'Indicador Fecha'!AN24)</f>
        <v>x</v>
      </c>
      <c r="AO24" s="110" t="str">
        <f>IF('Indicador Fecha'!AO24="","x",'Indicador Fecha'!AO24)</f>
        <v>2016</v>
      </c>
      <c r="AP24" s="110">
        <f>IF('Indicador Fecha'!AP24="","x",'Indicador Fecha'!AP24)</f>
        <v>2018</v>
      </c>
      <c r="AQ24" s="110">
        <f>IF('Indicador Fecha'!AQ24="","x",'Indicador Fecha'!AQ24)</f>
        <v>2018</v>
      </c>
      <c r="AR24" s="110">
        <f>IF('Indicador Fecha'!AR24="","x",'Indicador Fecha'!AR24)</f>
        <v>2018</v>
      </c>
      <c r="AS24" s="110">
        <f>IF('Indicador Fecha'!AS24="","x",'Indicador Fecha'!AS24)</f>
        <v>2015</v>
      </c>
      <c r="AT24" s="110">
        <f>IF('Indicador Fecha'!AT24="","x",'Indicador Fecha'!AT24)</f>
        <v>2008</v>
      </c>
      <c r="AU24" s="110">
        <f>IF('Indicador Fecha'!AU24="","x",'Indicador Fecha'!AU24)</f>
        <v>2016</v>
      </c>
      <c r="AV24" s="110" t="str">
        <f>IF('Indicador Fecha'!AV24="","x",'Indicador Fecha'!AV24)</f>
        <v>2015</v>
      </c>
      <c r="AW24" s="110">
        <f>IF('Indicador Fecha'!AW24="","x",'Indicador Fecha'!AW24)</f>
        <v>2016</v>
      </c>
      <c r="AX24" s="110">
        <f>IF('Indicador Fecha'!AX24="","x",'Indicador Fecha'!AX24)</f>
        <v>2017</v>
      </c>
      <c r="AY24" s="110">
        <f>IF('Indicador Fecha'!AY24="","x",'Indicador Fecha'!AY24)</f>
        <v>2017</v>
      </c>
      <c r="AZ24" s="110">
        <f>IF('Indicador Fecha'!AZ24="","x",'Indicador Fecha'!AZ24)</f>
        <v>2017</v>
      </c>
      <c r="BA24" s="110">
        <f>IF('Indicador Fecha'!BA24="","x",'Indicador Fecha'!BA24)</f>
        <v>2017</v>
      </c>
      <c r="BB24" s="110">
        <f>IF('Indicador Fecha'!BB24="","x",'Indicador Fecha'!BB24)</f>
        <v>2017</v>
      </c>
      <c r="BC24" s="110">
        <f>IF('Indicador Fecha'!BC24="","x",'Indicador Fecha'!BC24)</f>
        <v>2017</v>
      </c>
      <c r="BD24" s="110">
        <f>IF('Indicador Fecha'!BD24="","x",'Indicador Fecha'!BD24)</f>
        <v>2018</v>
      </c>
      <c r="BE24" s="110">
        <f>IF('Indicador Fecha'!BE24="","x",'Indicador Fecha'!BE24)</f>
        <v>2017</v>
      </c>
      <c r="BF24" s="110">
        <f>IF('Indicador Fecha'!BF24="","x",'Indicador Fecha'!BF24)</f>
        <v>2016</v>
      </c>
      <c r="BG24" s="110">
        <f>IF('Indicador Fecha'!BG24="","x",'Indicador Fecha'!BG24)</f>
        <v>2015</v>
      </c>
      <c r="BH24" s="110">
        <f>IF('Indicador Fecha'!BH24="","x",'Indicador Fecha'!BH24)</f>
        <v>2015</v>
      </c>
      <c r="BI24" s="110">
        <f>IF('Indicador Fecha'!BI24="","x",'Indicador Fecha'!BI24)</f>
        <v>2015</v>
      </c>
      <c r="BJ24" s="110">
        <f>IF('Indicador Fecha'!BJ24="","x",'Indicador Fecha'!BJ24)</f>
        <v>2017</v>
      </c>
      <c r="BK24" s="110">
        <f>IF('Indicador Fecha'!BK24="","x",'Indicador Fecha'!BK24)</f>
        <v>2017</v>
      </c>
      <c r="BL24" s="110">
        <f>IF('Indicador Fecha'!BL24="","x",'Indicador Fecha'!BL24)</f>
        <v>2016</v>
      </c>
      <c r="BM24" s="110">
        <f>IF('Indicador Fecha'!BM24="","x",'Indicador Fecha'!BM24)</f>
        <v>2017</v>
      </c>
      <c r="BN24" s="110">
        <f>IF('Indicador Fecha'!BN24="","x",'Indicador Fecha'!BN24)</f>
        <v>2018</v>
      </c>
      <c r="BO24" s="110">
        <f>IF('Indicador Fecha'!BO24="","x",'Indicador Fecha'!BO24)</f>
        <v>2019</v>
      </c>
      <c r="BP24" s="110" t="str">
        <f>IF('Indicador Fecha'!BP24="","x",RIGHT(TEXT('Indicador Fecha'!BP24,"dd/mm/yyyy"),4))</f>
        <v>x</v>
      </c>
      <c r="BQ24" s="110" t="str">
        <f>IF('Indicador Fecha'!BQ24="","x",RIGHT('Indicador Fecha'!BQ24,4))</f>
        <v>2018</v>
      </c>
      <c r="BR24" s="110" t="str">
        <f>IF('Indicador Fecha'!BR24="","x",RIGHT('Indicador Fecha'!BR24,4))</f>
        <v>2018</v>
      </c>
      <c r="BS24" s="110">
        <f>IF('Indicador Fecha'!BS24="","x",'Indicador Fecha'!BS24)</f>
        <v>2016</v>
      </c>
      <c r="BT24" s="110">
        <f>IF('Indicador Fecha'!BT24="","x",'Indicador Fecha'!BT24)</f>
        <v>2017</v>
      </c>
      <c r="BU24" s="110">
        <f>IF('Indicador Fecha'!BU24="","x",'Indicador Fecha'!BU24)</f>
        <v>2018</v>
      </c>
      <c r="BV24" s="110">
        <f>IF('Indicador Fecha'!BV24="","x",'Indicador Fecha'!BV24)</f>
        <v>2018</v>
      </c>
      <c r="BW24" s="110">
        <f>IF('Indicador Fecha'!BW24="","x",'Indicador Fecha'!BW24)</f>
        <v>2016</v>
      </c>
      <c r="BX24" s="110">
        <f>IF('Indicador Fecha'!BX24="","x",'Indicador Fecha'!BX24)</f>
        <v>2013</v>
      </c>
      <c r="BY24" s="110">
        <f>IF('Indicador Fecha'!BY24="","x",'Indicador Fecha'!BY24)</f>
        <v>2008</v>
      </c>
      <c r="BZ24" s="110">
        <f>IF('Indicador Fecha'!BZ24="","x",'Indicador Fecha'!BZ24)</f>
        <v>2017</v>
      </c>
      <c r="CA24" s="110">
        <f>IF('Indicador Fecha'!CA24="","x",'Indicador Fecha'!CA24)</f>
        <v>2018</v>
      </c>
      <c r="CB24" s="110">
        <f>IF('Indicador Fecha'!CB24="","x",'Indicador Fecha'!CB24)</f>
        <v>2014</v>
      </c>
      <c r="CC24" s="110">
        <f>IF('Indicador Fecha'!CC24="","x",'Indicador Fecha'!CC24)</f>
        <v>2018</v>
      </c>
      <c r="CD24" s="110">
        <f>IF('Indicador Fecha'!CD24="","x",'Indicador Fecha'!CD24)</f>
        <v>2018</v>
      </c>
      <c r="CE24" s="110">
        <f>IF('Indicador Fecha'!CE24="","x",'Indicador Fecha'!CE24)</f>
        <v>2019</v>
      </c>
      <c r="CF24" s="110">
        <f>IF('Indicador Fecha'!CF24="","x",'Indicador Fecha'!CF24)</f>
        <v>2017</v>
      </c>
      <c r="CG24" s="110">
        <f>IF('Indicador Fecha'!CG24="","x",'Indicador Fecha'!CG24)</f>
        <v>2016</v>
      </c>
      <c r="CH24" s="110">
        <f>IF('Indicador Fecha'!CH24="","x",'Indicador Fecha'!CH24)</f>
        <v>2017</v>
      </c>
      <c r="CI24" s="110">
        <f>IF('Indicador Fecha'!CI24="","x",'Indicador Fecha'!CI24)</f>
        <v>2014</v>
      </c>
      <c r="CJ24" s="110">
        <f>IF('Indicador Fecha'!CJ24="","x",'Indicador Fecha'!CJ24)</f>
        <v>2017</v>
      </c>
      <c r="CK24" s="110">
        <f>IF('Indicador Fecha'!CK24="","x",'Indicador Fecha'!CK24)</f>
        <v>2017</v>
      </c>
      <c r="CL24" s="110">
        <f>IF('Indicador Fecha'!CL24="","x",'Indicador Fecha'!CL24)</f>
        <v>2016</v>
      </c>
      <c r="CM24" s="110">
        <f>IF('Indicador Fecha'!CM24="","x",'Indicador Fecha'!CM24)</f>
        <v>2016</v>
      </c>
      <c r="CN24" s="110">
        <f>IF('Indicador Fecha'!CN24="","x",'Indicador Fecha'!CN24)</f>
        <v>2013</v>
      </c>
      <c r="CO24" s="110" t="str">
        <f>IF('Indicador Fecha'!CO24="","x",'Indicador Fecha'!CO24)</f>
        <v>2011</v>
      </c>
      <c r="CP24" s="110" t="str">
        <f>IF('Indicador Fecha'!CP24="","x",'Indicador Fecha'!CP24)</f>
        <v>x</v>
      </c>
      <c r="CQ24" s="110">
        <f>IF('Indicador Fecha'!CQ24="","x",'Indicador Fecha'!CQ24)</f>
        <v>2017</v>
      </c>
      <c r="CR24" s="110">
        <f>IF('Indicador Fecha'!CR24="","x",'Indicador Fecha'!CR24)</f>
        <v>2017</v>
      </c>
      <c r="CS24" s="110">
        <f>IF('Indicador Fecha'!CS24="","x",'Indicador Fecha'!CS24)</f>
        <v>2018</v>
      </c>
      <c r="CT24" s="110">
        <f>IF('Indicador Fecha'!CT24="","x",'Indicador Fecha'!CT24)</f>
        <v>2019</v>
      </c>
      <c r="CU24" s="110">
        <f>IF('Indicador Fecha'!CU24="","x",'Indicador Fecha'!CU24)</f>
        <v>2015</v>
      </c>
    </row>
    <row r="25" spans="1:99" x14ac:dyDescent="0.25">
      <c r="A25" s="3" t="str">
        <f>VLOOKUP(C25,Regions!B$3:H$35,7,FALSE)</f>
        <v>South America</v>
      </c>
      <c r="B25" s="94" t="s">
        <v>3</v>
      </c>
      <c r="C25" s="83" t="s">
        <v>2</v>
      </c>
      <c r="D25" s="110">
        <f>IF('Indicador Fecha'!D25="","x",'Indicador Fecha'!D25)</f>
        <v>2015</v>
      </c>
      <c r="E25" s="110">
        <f>IF('Indicador Fecha'!E25="","x",'Indicador Fecha'!E25)</f>
        <v>2015</v>
      </c>
      <c r="F25" s="110">
        <f>IF('Indicador Fecha'!F25="","x",'Indicador Fecha'!F25)</f>
        <v>2015</v>
      </c>
      <c r="G25" s="110">
        <f>IF('Indicador Fecha'!G25="","x",'Indicador Fecha'!G25)</f>
        <v>2015</v>
      </c>
      <c r="H25" s="110">
        <f>IF('Indicador Fecha'!H25="","x",'Indicador Fecha'!H25)</f>
        <v>2015</v>
      </c>
      <c r="I25" s="110">
        <f>IF('Indicador Fecha'!I25="","x",'Indicador Fecha'!I25)</f>
        <v>2015</v>
      </c>
      <c r="J25" s="110">
        <f>IF('Indicador Fecha'!J25="","x",'Indicador Fecha'!J25)</f>
        <v>2015</v>
      </c>
      <c r="K25" s="110">
        <f>IF('Indicador Fecha'!K25="","x",'Indicador Fecha'!K25)</f>
        <v>2018</v>
      </c>
      <c r="L25" s="110">
        <f>IF('Indicador Fecha'!L25="","x",'Indicador Fecha'!L25)</f>
        <v>2018</v>
      </c>
      <c r="M25" s="110">
        <f>IF('Indicador Fecha'!M25="","x",'Indicador Fecha'!M25)</f>
        <v>2015</v>
      </c>
      <c r="N25" s="110">
        <f>IF('Indicador Fecha'!N25="","x",'Indicador Fecha'!N25)</f>
        <v>2011</v>
      </c>
      <c r="O25" s="110">
        <f>IF('Indicador Fecha'!O25="","x",'Indicador Fecha'!O25)</f>
        <v>2011</v>
      </c>
      <c r="P25" s="110">
        <f>IF('Indicador Fecha'!P25="","x",'Indicador Fecha'!P25)</f>
        <v>2011</v>
      </c>
      <c r="Q25" s="110">
        <f>IF('Indicador Fecha'!Q25="","x",'Indicador Fecha'!Q25)</f>
        <v>2010</v>
      </c>
      <c r="R25" s="110">
        <f>IF('Indicador Fecha'!R25="","x",'Indicador Fecha'!R25)</f>
        <v>2010</v>
      </c>
      <c r="S25" s="110">
        <f>IF('Indicador Fecha'!S25="","x",'Indicador Fecha'!S25)</f>
        <v>2010</v>
      </c>
      <c r="T25" s="110">
        <f>IF('Indicador Fecha'!T25="","x",'Indicador Fecha'!T25)</f>
        <v>2010</v>
      </c>
      <c r="U25" s="110">
        <f>IF('Indicador Fecha'!U25="","x",'Indicador Fecha'!U25)</f>
        <v>2015</v>
      </c>
      <c r="V25" s="110">
        <f>IF('Indicador Fecha'!V25="","x",'Indicador Fecha'!V25)</f>
        <v>2015</v>
      </c>
      <c r="W25" s="110">
        <f>IF('Indicador Fecha'!W25="","x",'Indicador Fecha'!W25)</f>
        <v>2015</v>
      </c>
      <c r="X25" s="110">
        <f>IF('Indicador Fecha'!X25="","x",'Indicador Fecha'!X25)</f>
        <v>2018</v>
      </c>
      <c r="Y25" s="110">
        <f>IF('Indicador Fecha'!Y25="","x",'Indicador Fecha'!Y25)</f>
        <v>2018</v>
      </c>
      <c r="Z25" s="110">
        <f>IF('Indicador Fecha'!Z25="","x",'Indicador Fecha'!Z25)</f>
        <v>2014</v>
      </c>
      <c r="AA25" s="110">
        <f>IF('Indicador Fecha'!AA25="","x",'Indicador Fecha'!AA25)</f>
        <v>2014</v>
      </c>
      <c r="AB25" s="110" t="str">
        <f>IF('Indicador Fecha'!AB25="","x",'Indicador Fecha'!AB25)</f>
        <v>x</v>
      </c>
      <c r="AC25" s="110">
        <f>IF('Indicador Fecha'!AC25="","x",'Indicador Fecha'!AC25)</f>
        <v>2018</v>
      </c>
      <c r="AD25" s="110">
        <f>IF('Indicador Fecha'!AD25="","x",'Indicador Fecha'!AD25)</f>
        <v>2019</v>
      </c>
      <c r="AE25" s="110">
        <f>IF('Indicador Fecha'!AE25="","x",'Indicador Fecha'!AE25)</f>
        <v>2019</v>
      </c>
      <c r="AF25" s="110">
        <f>IF('Indicador Fecha'!AF25="","x",'Indicador Fecha'!AF25)</f>
        <v>2019</v>
      </c>
      <c r="AG25" s="110">
        <f>IF('Indicador Fecha'!AG25="","x",'Indicador Fecha'!AG25)</f>
        <v>2018</v>
      </c>
      <c r="AH25" s="110">
        <f>IF('Indicador Fecha'!AH25="","x",'Indicador Fecha'!AH25)</f>
        <v>2018</v>
      </c>
      <c r="AI25" s="110">
        <f>IF('Indicador Fecha'!AI25="","x",'Indicador Fecha'!AI25)</f>
        <v>2017</v>
      </c>
      <c r="AJ25" s="110">
        <f>IF('Indicador Fecha'!AJ25="","x",'Indicador Fecha'!AJ25)</f>
        <v>2017</v>
      </c>
      <c r="AK25" s="110">
        <f>IF('Indicador Fecha'!AK25="","x",'Indicador Fecha'!AK25)</f>
        <v>2018</v>
      </c>
      <c r="AL25" s="110">
        <f>IF('Indicador Fecha'!AL25="","x",'Indicador Fecha'!AL25)</f>
        <v>2017</v>
      </c>
      <c r="AM25" s="110" t="str">
        <f>IF('Indicador Fecha'!AM25="","x",'Indicador Fecha'!AM25)</f>
        <v>x</v>
      </c>
      <c r="AN25" s="110" t="str">
        <f>IF('Indicador Fecha'!AN25="","x",'Indicador Fecha'!AN25)</f>
        <v>x</v>
      </c>
      <c r="AO25" s="110" t="str">
        <f>IF('Indicador Fecha'!AO25="","x",'Indicador Fecha'!AO25)</f>
        <v>2017</v>
      </c>
      <c r="AP25" s="110">
        <f>IF('Indicador Fecha'!AP25="","x",'Indicador Fecha'!AP25)</f>
        <v>2018</v>
      </c>
      <c r="AQ25" s="110">
        <f>IF('Indicador Fecha'!AQ25="","x",'Indicador Fecha'!AQ25)</f>
        <v>2018</v>
      </c>
      <c r="AR25" s="110">
        <f>IF('Indicador Fecha'!AR25="","x",'Indicador Fecha'!AR25)</f>
        <v>2018</v>
      </c>
      <c r="AS25" s="110">
        <f>IF('Indicador Fecha'!AS25="","x",'Indicador Fecha'!AS25)</f>
        <v>2017</v>
      </c>
      <c r="AT25" s="110" t="str">
        <f>IF('Indicador Fecha'!AT25="","x",'Indicador Fecha'!AT25)</f>
        <v>x</v>
      </c>
      <c r="AU25" s="110">
        <f>IF('Indicador Fecha'!AU25="","x",'Indicador Fecha'!AU25)</f>
        <v>2016</v>
      </c>
      <c r="AV25" s="110" t="str">
        <f>IF('Indicador Fecha'!AV25="","x",'Indicador Fecha'!AV25)</f>
        <v>2015</v>
      </c>
      <c r="AW25" s="110">
        <f>IF('Indicador Fecha'!AW25="","x",'Indicador Fecha'!AW25)</f>
        <v>2017</v>
      </c>
      <c r="AX25" s="110">
        <f>IF('Indicador Fecha'!AX25="","x",'Indicador Fecha'!AX25)</f>
        <v>2017</v>
      </c>
      <c r="AY25" s="110">
        <f>IF('Indicador Fecha'!AY25="","x",'Indicador Fecha'!AY25)</f>
        <v>2017</v>
      </c>
      <c r="AZ25" s="110">
        <f>IF('Indicador Fecha'!AZ25="","x",'Indicador Fecha'!AZ25)</f>
        <v>2017</v>
      </c>
      <c r="BA25" s="110">
        <f>IF('Indicador Fecha'!BA25="","x",'Indicador Fecha'!BA25)</f>
        <v>2017</v>
      </c>
      <c r="BB25" s="110">
        <f>IF('Indicador Fecha'!BB25="","x",'Indicador Fecha'!BB25)</f>
        <v>2017</v>
      </c>
      <c r="BC25" s="110">
        <f>IF('Indicador Fecha'!BC25="","x",'Indicador Fecha'!BC25)</f>
        <v>2017</v>
      </c>
      <c r="BD25" s="110">
        <f>IF('Indicador Fecha'!BD25="","x",'Indicador Fecha'!BD25)</f>
        <v>2018</v>
      </c>
      <c r="BE25" s="110">
        <f>IF('Indicador Fecha'!BE25="","x",'Indicador Fecha'!BE25)</f>
        <v>2017</v>
      </c>
      <c r="BF25" s="110">
        <f>IF('Indicador Fecha'!BF25="","x",'Indicador Fecha'!BF25)</f>
        <v>2016</v>
      </c>
      <c r="BG25" s="110">
        <f>IF('Indicador Fecha'!BG25="","x",'Indicador Fecha'!BG25)</f>
        <v>2015</v>
      </c>
      <c r="BH25" s="110">
        <f>IF('Indicador Fecha'!BH25="","x",'Indicador Fecha'!BH25)</f>
        <v>2015</v>
      </c>
      <c r="BI25" s="110">
        <f>IF('Indicador Fecha'!BI25="","x",'Indicador Fecha'!BI25)</f>
        <v>2015</v>
      </c>
      <c r="BJ25" s="110">
        <f>IF('Indicador Fecha'!BJ25="","x",'Indicador Fecha'!BJ25)</f>
        <v>2017</v>
      </c>
      <c r="BK25" s="110">
        <f>IF('Indicador Fecha'!BK25="","x",'Indicador Fecha'!BK25)</f>
        <v>2017</v>
      </c>
      <c r="BL25" s="110">
        <f>IF('Indicador Fecha'!BL25="","x",'Indicador Fecha'!BL25)</f>
        <v>2016</v>
      </c>
      <c r="BM25" s="110">
        <f>IF('Indicador Fecha'!BM25="","x",'Indicador Fecha'!BM25)</f>
        <v>2017</v>
      </c>
      <c r="BN25" s="110">
        <f>IF('Indicador Fecha'!BN25="","x",'Indicador Fecha'!BN25)</f>
        <v>2018</v>
      </c>
      <c r="BO25" s="110">
        <f>IF('Indicador Fecha'!BO25="","x",'Indicador Fecha'!BO25)</f>
        <v>2019</v>
      </c>
      <c r="BP25" s="110" t="str">
        <f>IF('Indicador Fecha'!BP25="","x",RIGHT(TEXT('Indicador Fecha'!BP25,"dd/mm/yyyy"),4))</f>
        <v>x</v>
      </c>
      <c r="BQ25" s="110" t="str">
        <f>IF('Indicador Fecha'!BQ25="","x",RIGHT('Indicador Fecha'!BQ25,4))</f>
        <v>2018</v>
      </c>
      <c r="BR25" s="110" t="str">
        <f>IF('Indicador Fecha'!BR25="","x",RIGHT('Indicador Fecha'!BR25,4))</f>
        <v>2018</v>
      </c>
      <c r="BS25" s="110">
        <f>IF('Indicador Fecha'!BS25="","x",'Indicador Fecha'!BS25)</f>
        <v>2015</v>
      </c>
      <c r="BT25" s="110">
        <f>IF('Indicador Fecha'!BT25="","x",'Indicador Fecha'!BT25)</f>
        <v>2017</v>
      </c>
      <c r="BU25" s="110">
        <f>IF('Indicador Fecha'!BU25="","x",'Indicador Fecha'!BU25)</f>
        <v>2018</v>
      </c>
      <c r="BV25" s="110">
        <f>IF('Indicador Fecha'!BV25="","x",'Indicador Fecha'!BV25)</f>
        <v>2018</v>
      </c>
      <c r="BW25" s="110">
        <f>IF('Indicador Fecha'!BW25="","x",'Indicador Fecha'!BW25)</f>
        <v>2016</v>
      </c>
      <c r="BX25" s="110">
        <f>IF('Indicador Fecha'!BX25="","x",'Indicador Fecha'!BX25)</f>
        <v>2015</v>
      </c>
      <c r="BY25" s="110">
        <f>IF('Indicador Fecha'!BY25="","x",'Indicador Fecha'!BY25)</f>
        <v>2013</v>
      </c>
      <c r="BZ25" s="110">
        <f>IF('Indicador Fecha'!BZ25="","x",'Indicador Fecha'!BZ25)</f>
        <v>2017</v>
      </c>
      <c r="CA25" s="110">
        <f>IF('Indicador Fecha'!CA25="","x",'Indicador Fecha'!CA25)</f>
        <v>2018</v>
      </c>
      <c r="CB25" s="110">
        <f>IF('Indicador Fecha'!CB25="","x",'Indicador Fecha'!CB25)</f>
        <v>2013</v>
      </c>
      <c r="CC25" s="110">
        <f>IF('Indicador Fecha'!CC25="","x",'Indicador Fecha'!CC25)</f>
        <v>2018</v>
      </c>
      <c r="CD25" s="110">
        <f>IF('Indicador Fecha'!CD25="","x",'Indicador Fecha'!CD25)</f>
        <v>2018</v>
      </c>
      <c r="CE25" s="110">
        <f>IF('Indicador Fecha'!CE25="","x",'Indicador Fecha'!CE25)</f>
        <v>2019</v>
      </c>
      <c r="CF25" s="110">
        <f>IF('Indicador Fecha'!CF25="","x",'Indicador Fecha'!CF25)</f>
        <v>2017</v>
      </c>
      <c r="CG25" s="110">
        <f>IF('Indicador Fecha'!CG25="","x",'Indicador Fecha'!CG25)</f>
        <v>2016</v>
      </c>
      <c r="CH25" s="110">
        <f>IF('Indicador Fecha'!CH25="","x",'Indicador Fecha'!CH25)</f>
        <v>2017</v>
      </c>
      <c r="CI25" s="110">
        <f>IF('Indicador Fecha'!CI25="","x",'Indicador Fecha'!CI25)</f>
        <v>2014</v>
      </c>
      <c r="CJ25" s="110">
        <f>IF('Indicador Fecha'!CJ25="","x",'Indicador Fecha'!CJ25)</f>
        <v>2016</v>
      </c>
      <c r="CK25" s="110">
        <f>IF('Indicador Fecha'!CK25="","x",'Indicador Fecha'!CK25)</f>
        <v>2016</v>
      </c>
      <c r="CL25" s="110">
        <f>IF('Indicador Fecha'!CL25="","x",'Indicador Fecha'!CL25)</f>
        <v>2016</v>
      </c>
      <c r="CM25" s="110">
        <f>IF('Indicador Fecha'!CM25="","x",'Indicador Fecha'!CM25)</f>
        <v>2016</v>
      </c>
      <c r="CN25" s="110">
        <f>IF('Indicador Fecha'!CN25="","x",'Indicador Fecha'!CN25)</f>
        <v>2015</v>
      </c>
      <c r="CO25" s="110" t="str">
        <f>IF('Indicador Fecha'!CO25="","x",'Indicador Fecha'!CO25)</f>
        <v>2015</v>
      </c>
      <c r="CP25" s="110">
        <f>IF('Indicador Fecha'!CP25="","x",'Indicador Fecha'!CP25)</f>
        <v>2016</v>
      </c>
      <c r="CQ25" s="110">
        <f>IF('Indicador Fecha'!CQ25="","x",'Indicador Fecha'!CQ25)</f>
        <v>2017</v>
      </c>
      <c r="CR25" s="110" t="str">
        <f>IF('Indicador Fecha'!CR25="","x",'Indicador Fecha'!CR25)</f>
        <v>x</v>
      </c>
      <c r="CS25" s="110">
        <f>IF('Indicador Fecha'!CS25="","x",'Indicador Fecha'!CS25)</f>
        <v>2018</v>
      </c>
      <c r="CT25" s="110">
        <f>IF('Indicador Fecha'!CT25="","x",'Indicador Fecha'!CT25)</f>
        <v>2019</v>
      </c>
      <c r="CU25" s="110">
        <f>IF('Indicador Fecha'!CU25="","x",'Indicador Fecha'!CU25)</f>
        <v>2015</v>
      </c>
    </row>
    <row r="26" spans="1:99" x14ac:dyDescent="0.25">
      <c r="A26" s="3" t="str">
        <f>VLOOKUP(C26,Regions!B$3:H$35,7,FALSE)</f>
        <v>South America</v>
      </c>
      <c r="B26" s="94" t="s">
        <v>107</v>
      </c>
      <c r="C26" s="83" t="s">
        <v>10</v>
      </c>
      <c r="D26" s="110">
        <f>IF('Indicador Fecha'!D26="","x",'Indicador Fecha'!D26)</f>
        <v>2015</v>
      </c>
      <c r="E26" s="110">
        <f>IF('Indicador Fecha'!E26="","x",'Indicador Fecha'!E26)</f>
        <v>2015</v>
      </c>
      <c r="F26" s="110">
        <f>IF('Indicador Fecha'!F26="","x",'Indicador Fecha'!F26)</f>
        <v>2015</v>
      </c>
      <c r="G26" s="110">
        <f>IF('Indicador Fecha'!G26="","x",'Indicador Fecha'!G26)</f>
        <v>2015</v>
      </c>
      <c r="H26" s="110">
        <f>IF('Indicador Fecha'!H26="","x",'Indicador Fecha'!H26)</f>
        <v>2015</v>
      </c>
      <c r="I26" s="110">
        <f>IF('Indicador Fecha'!I26="","x",'Indicador Fecha'!I26)</f>
        <v>2015</v>
      </c>
      <c r="J26" s="110">
        <f>IF('Indicador Fecha'!J26="","x",'Indicador Fecha'!J26)</f>
        <v>2015</v>
      </c>
      <c r="K26" s="110">
        <f>IF('Indicador Fecha'!K26="","x",'Indicador Fecha'!K26)</f>
        <v>2018</v>
      </c>
      <c r="L26" s="110">
        <f>IF('Indicador Fecha'!L26="","x",'Indicador Fecha'!L26)</f>
        <v>2018</v>
      </c>
      <c r="M26" s="110">
        <f>IF('Indicador Fecha'!M26="","x",'Indicador Fecha'!M26)</f>
        <v>2015</v>
      </c>
      <c r="N26" s="110">
        <f>IF('Indicador Fecha'!N26="","x",'Indicador Fecha'!N26)</f>
        <v>2011</v>
      </c>
      <c r="O26" s="110">
        <f>IF('Indicador Fecha'!O26="","x",'Indicador Fecha'!O26)</f>
        <v>2011</v>
      </c>
      <c r="P26" s="110">
        <f>IF('Indicador Fecha'!P26="","x",'Indicador Fecha'!P26)</f>
        <v>2008</v>
      </c>
      <c r="Q26" s="110">
        <f>IF('Indicador Fecha'!Q26="","x",'Indicador Fecha'!Q26)</f>
        <v>2010</v>
      </c>
      <c r="R26" s="110">
        <f>IF('Indicador Fecha'!R26="","x",'Indicador Fecha'!R26)</f>
        <v>2010</v>
      </c>
      <c r="S26" s="110">
        <f>IF('Indicador Fecha'!S26="","x",'Indicador Fecha'!S26)</f>
        <v>2010</v>
      </c>
      <c r="T26" s="110">
        <f>IF('Indicador Fecha'!T26="","x",'Indicador Fecha'!T26)</f>
        <v>2010</v>
      </c>
      <c r="U26" s="110">
        <f>IF('Indicador Fecha'!U26="","x",'Indicador Fecha'!U26)</f>
        <v>2015</v>
      </c>
      <c r="V26" s="110">
        <f>IF('Indicador Fecha'!V26="","x",'Indicador Fecha'!V26)</f>
        <v>2015</v>
      </c>
      <c r="W26" s="110">
        <f>IF('Indicador Fecha'!W26="","x",'Indicador Fecha'!W26)</f>
        <v>2015</v>
      </c>
      <c r="X26" s="110">
        <f>IF('Indicador Fecha'!X26="","x",'Indicador Fecha'!X26)</f>
        <v>2018</v>
      </c>
      <c r="Y26" s="110">
        <f>IF('Indicador Fecha'!Y26="","x",'Indicador Fecha'!Y26)</f>
        <v>2018</v>
      </c>
      <c r="Z26" s="110">
        <f>IF('Indicador Fecha'!Z26="","x",'Indicador Fecha'!Z26)</f>
        <v>2017</v>
      </c>
      <c r="AA26" s="110">
        <f>IF('Indicador Fecha'!AA26="","x",'Indicador Fecha'!AA26)</f>
        <v>2017</v>
      </c>
      <c r="AB26" s="110">
        <f>IF('Indicador Fecha'!AB26="","x",'Indicador Fecha'!AB26)</f>
        <v>2017</v>
      </c>
      <c r="AC26" s="110">
        <f>IF('Indicador Fecha'!AC26="","x",'Indicador Fecha'!AC26)</f>
        <v>2018</v>
      </c>
      <c r="AD26" s="110">
        <f>IF('Indicador Fecha'!AD26="","x",'Indicador Fecha'!AD26)</f>
        <v>2019</v>
      </c>
      <c r="AE26" s="110">
        <f>IF('Indicador Fecha'!AE26="","x",'Indicador Fecha'!AE26)</f>
        <v>2019</v>
      </c>
      <c r="AF26" s="110">
        <f>IF('Indicador Fecha'!AF26="","x",'Indicador Fecha'!AF26)</f>
        <v>2019</v>
      </c>
      <c r="AG26" s="110">
        <f>IF('Indicador Fecha'!AG26="","x",'Indicador Fecha'!AG26)</f>
        <v>2018</v>
      </c>
      <c r="AH26" s="110">
        <f>IF('Indicador Fecha'!AH26="","x",'Indicador Fecha'!AH26)</f>
        <v>2018</v>
      </c>
      <c r="AI26" s="110">
        <f>IF('Indicador Fecha'!AI26="","x",'Indicador Fecha'!AI26)</f>
        <v>2016</v>
      </c>
      <c r="AJ26" s="110">
        <f>IF('Indicador Fecha'!AJ26="","x",'Indicador Fecha'!AJ26)</f>
        <v>2016</v>
      </c>
      <c r="AK26" s="110">
        <f>IF('Indicador Fecha'!AK26="","x",'Indicador Fecha'!AK26)</f>
        <v>2018</v>
      </c>
      <c r="AL26" s="110">
        <f>IF('Indicador Fecha'!AL26="","x",'Indicador Fecha'!AL26)</f>
        <v>2017</v>
      </c>
      <c r="AM26" s="110" t="str">
        <f>IF('Indicador Fecha'!AM26="","x",'Indicador Fecha'!AM26)</f>
        <v>2008</v>
      </c>
      <c r="AN26" s="110" t="str">
        <f>IF('Indicador Fecha'!AN26="","x",'Indicador Fecha'!AN26)</f>
        <v>2008</v>
      </c>
      <c r="AO26" s="110" t="str">
        <f>IF('Indicador Fecha'!AO26="","x",'Indicador Fecha'!AO26)</f>
        <v>2017</v>
      </c>
      <c r="AP26" s="110">
        <f>IF('Indicador Fecha'!AP26="","x",'Indicador Fecha'!AP26)</f>
        <v>2018</v>
      </c>
      <c r="AQ26" s="110">
        <f>IF('Indicador Fecha'!AQ26="","x",'Indicador Fecha'!AQ26)</f>
        <v>2018</v>
      </c>
      <c r="AR26" s="110">
        <f>IF('Indicador Fecha'!AR26="","x",'Indicador Fecha'!AR26)</f>
        <v>2018</v>
      </c>
      <c r="AS26" s="110">
        <f>IF('Indicador Fecha'!AS26="","x",'Indicador Fecha'!AS26)</f>
        <v>2017</v>
      </c>
      <c r="AT26" s="110">
        <f>IF('Indicador Fecha'!AT26="","x",'Indicador Fecha'!AT26)</f>
        <v>2016</v>
      </c>
      <c r="AU26" s="110">
        <f>IF('Indicador Fecha'!AU26="","x",'Indicador Fecha'!AU26)</f>
        <v>2016</v>
      </c>
      <c r="AV26" s="110" t="str">
        <f>IF('Indicador Fecha'!AV26="","x",'Indicador Fecha'!AV26)</f>
        <v>2015</v>
      </c>
      <c r="AW26" s="110">
        <f>IF('Indicador Fecha'!AW26="","x",'Indicador Fecha'!AW26)</f>
        <v>2016</v>
      </c>
      <c r="AX26" s="110" t="str">
        <f>IF('Indicador Fecha'!AX26="","x",'Indicador Fecha'!AX26)</f>
        <v>x</v>
      </c>
      <c r="AY26" s="110">
        <f>IF('Indicador Fecha'!AY26="","x",'Indicador Fecha'!AY26)</f>
        <v>2017</v>
      </c>
      <c r="AZ26" s="110">
        <f>IF('Indicador Fecha'!AZ26="","x",'Indicador Fecha'!AZ26)</f>
        <v>2017</v>
      </c>
      <c r="BA26" s="110">
        <f>IF('Indicador Fecha'!BA26="","x",'Indicador Fecha'!BA26)</f>
        <v>2017</v>
      </c>
      <c r="BB26" s="110">
        <f>IF('Indicador Fecha'!BB26="","x",'Indicador Fecha'!BB26)</f>
        <v>2017</v>
      </c>
      <c r="BC26" s="110">
        <f>IF('Indicador Fecha'!BC26="","x",'Indicador Fecha'!BC26)</f>
        <v>2017</v>
      </c>
      <c r="BD26" s="110" t="str">
        <f>IF('Indicador Fecha'!BD26="","x",'Indicador Fecha'!BD26)</f>
        <v>x</v>
      </c>
      <c r="BE26" s="110">
        <f>IF('Indicador Fecha'!BE26="","x",'Indicador Fecha'!BE26)</f>
        <v>2017</v>
      </c>
      <c r="BF26" s="110">
        <f>IF('Indicador Fecha'!BF26="","x",'Indicador Fecha'!BF26)</f>
        <v>2016</v>
      </c>
      <c r="BG26" s="110">
        <f>IF('Indicador Fecha'!BG26="","x",'Indicador Fecha'!BG26)</f>
        <v>2015</v>
      </c>
      <c r="BH26" s="110">
        <f>IF('Indicador Fecha'!BH26="","x",'Indicador Fecha'!BH26)</f>
        <v>2015</v>
      </c>
      <c r="BI26" s="110">
        <f>IF('Indicador Fecha'!BI26="","x",'Indicador Fecha'!BI26)</f>
        <v>2015</v>
      </c>
      <c r="BJ26" s="110">
        <f>IF('Indicador Fecha'!BJ26="","x",'Indicador Fecha'!BJ26)</f>
        <v>2017</v>
      </c>
      <c r="BK26" s="110">
        <f>IF('Indicador Fecha'!BK26="","x",'Indicador Fecha'!BK26)</f>
        <v>2017</v>
      </c>
      <c r="BL26" s="110">
        <f>IF('Indicador Fecha'!BL26="","x",'Indicador Fecha'!BL26)</f>
        <v>2016</v>
      </c>
      <c r="BM26" s="110">
        <f>IF('Indicador Fecha'!BM26="","x",'Indicador Fecha'!BM26)</f>
        <v>2017</v>
      </c>
      <c r="BN26" s="110">
        <f>IF('Indicador Fecha'!BN26="","x",'Indicador Fecha'!BN26)</f>
        <v>2018</v>
      </c>
      <c r="BO26" s="110">
        <f>IF('Indicador Fecha'!BO26="","x",'Indicador Fecha'!BO26)</f>
        <v>2019</v>
      </c>
      <c r="BP26" s="110" t="str">
        <f>IF('Indicador Fecha'!BP26="","x",RIGHT(TEXT('Indicador Fecha'!BP26,"dd/mm/yyyy"),4))</f>
        <v>x</v>
      </c>
      <c r="BQ26" s="110" t="str">
        <f>IF('Indicador Fecha'!BQ26="","x",RIGHT('Indicador Fecha'!BQ26,4))</f>
        <v>2018</v>
      </c>
      <c r="BR26" s="110" t="str">
        <f>IF('Indicador Fecha'!BR26="","x",RIGHT('Indicador Fecha'!BR26,4))</f>
        <v>2018</v>
      </c>
      <c r="BS26" s="110">
        <f>IF('Indicador Fecha'!BS26="","x",'Indicador Fecha'!BS26)</f>
        <v>2015</v>
      </c>
      <c r="BT26" s="110">
        <f>IF('Indicador Fecha'!BT26="","x",'Indicador Fecha'!BT26)</f>
        <v>2017</v>
      </c>
      <c r="BU26" s="110">
        <f>IF('Indicador Fecha'!BU26="","x",'Indicador Fecha'!BU26)</f>
        <v>2018</v>
      </c>
      <c r="BV26" s="110">
        <f>IF('Indicador Fecha'!BV26="","x",'Indicador Fecha'!BV26)</f>
        <v>2018</v>
      </c>
      <c r="BW26" s="110">
        <f>IF('Indicador Fecha'!BW26="","x",'Indicador Fecha'!BW26)</f>
        <v>2016</v>
      </c>
      <c r="BX26" s="110">
        <f>IF('Indicador Fecha'!BX26="","x",'Indicador Fecha'!BX26)</f>
        <v>2013</v>
      </c>
      <c r="BY26" s="110">
        <f>IF('Indicador Fecha'!BY26="","x",'Indicador Fecha'!BY26)</f>
        <v>2013</v>
      </c>
      <c r="BZ26" s="110">
        <f>IF('Indicador Fecha'!BZ26="","x",'Indicador Fecha'!BZ26)</f>
        <v>2017</v>
      </c>
      <c r="CA26" s="110">
        <f>IF('Indicador Fecha'!CA26="","x",'Indicador Fecha'!CA26)</f>
        <v>2018</v>
      </c>
      <c r="CB26" s="110">
        <f>IF('Indicador Fecha'!CB26="","x",'Indicador Fecha'!CB26)</f>
        <v>2014</v>
      </c>
      <c r="CC26" s="110">
        <f>IF('Indicador Fecha'!CC26="","x",'Indicador Fecha'!CC26)</f>
        <v>2018</v>
      </c>
      <c r="CD26" s="110">
        <f>IF('Indicador Fecha'!CD26="","x",'Indicador Fecha'!CD26)</f>
        <v>2018</v>
      </c>
      <c r="CE26" s="110">
        <f>IF('Indicador Fecha'!CE26="","x",'Indicador Fecha'!CE26)</f>
        <v>2019</v>
      </c>
      <c r="CF26" s="110">
        <f>IF('Indicador Fecha'!CF26="","x",'Indicador Fecha'!CF26)</f>
        <v>2017</v>
      </c>
      <c r="CG26" s="110">
        <f>IF('Indicador Fecha'!CG26="","x",'Indicador Fecha'!CG26)</f>
        <v>2016</v>
      </c>
      <c r="CH26" s="110">
        <f>IF('Indicador Fecha'!CH26="","x",'Indicador Fecha'!CH26)</f>
        <v>2017</v>
      </c>
      <c r="CI26" s="110">
        <f>IF('Indicador Fecha'!CI26="","x",'Indicador Fecha'!CI26)</f>
        <v>2014</v>
      </c>
      <c r="CJ26" s="110">
        <f>IF('Indicador Fecha'!CJ26="","x",'Indicador Fecha'!CJ26)</f>
        <v>2017</v>
      </c>
      <c r="CK26" s="110">
        <f>IF('Indicador Fecha'!CK26="","x",'Indicador Fecha'!CK26)</f>
        <v>2017</v>
      </c>
      <c r="CL26" s="110" t="str">
        <f>IF('Indicador Fecha'!CL26="","x",'Indicador Fecha'!CL26)</f>
        <v>x</v>
      </c>
      <c r="CM26" s="110" t="str">
        <f>IF('Indicador Fecha'!CM26="","x",'Indicador Fecha'!CM26)</f>
        <v>x</v>
      </c>
      <c r="CN26" s="110">
        <f>IF('Indicador Fecha'!CN26="","x",'Indicador Fecha'!CN26)</f>
        <v>2016</v>
      </c>
      <c r="CO26" s="110" t="str">
        <f>IF('Indicador Fecha'!CO26="","x",'Indicador Fecha'!CO26)</f>
        <v>2016</v>
      </c>
      <c r="CP26" s="110">
        <f>IF('Indicador Fecha'!CP26="","x",'Indicador Fecha'!CP26)</f>
        <v>2015</v>
      </c>
      <c r="CQ26" s="110">
        <f>IF('Indicador Fecha'!CQ26="","x",'Indicador Fecha'!CQ26)</f>
        <v>2017</v>
      </c>
      <c r="CR26" s="110">
        <f>IF('Indicador Fecha'!CR26="","x",'Indicador Fecha'!CR26)</f>
        <v>2017</v>
      </c>
      <c r="CS26" s="110">
        <f>IF('Indicador Fecha'!CS26="","x",'Indicador Fecha'!CS26)</f>
        <v>2018</v>
      </c>
      <c r="CT26" s="110">
        <f>IF('Indicador Fecha'!CT26="","x",'Indicador Fecha'!CT26)</f>
        <v>2019</v>
      </c>
      <c r="CU26" s="110">
        <f>IF('Indicador Fecha'!CU26="","x",'Indicador Fecha'!CU26)</f>
        <v>2015</v>
      </c>
    </row>
    <row r="27" spans="1:99" x14ac:dyDescent="0.25">
      <c r="A27" s="3" t="str">
        <f>VLOOKUP(C27,Regions!B$3:H$35,7,FALSE)</f>
        <v>South America</v>
      </c>
      <c r="B27" s="94" t="s">
        <v>12</v>
      </c>
      <c r="C27" s="83" t="s">
        <v>11</v>
      </c>
      <c r="D27" s="110">
        <f>IF('Indicador Fecha'!D27="","x",'Indicador Fecha'!D27)</f>
        <v>2015</v>
      </c>
      <c r="E27" s="110">
        <f>IF('Indicador Fecha'!E27="","x",'Indicador Fecha'!E27)</f>
        <v>2015</v>
      </c>
      <c r="F27" s="110">
        <f>IF('Indicador Fecha'!F27="","x",'Indicador Fecha'!F27)</f>
        <v>2015</v>
      </c>
      <c r="G27" s="110">
        <f>IF('Indicador Fecha'!G27="","x",'Indicador Fecha'!G27)</f>
        <v>2015</v>
      </c>
      <c r="H27" s="110">
        <f>IF('Indicador Fecha'!H27="","x",'Indicador Fecha'!H27)</f>
        <v>2015</v>
      </c>
      <c r="I27" s="110">
        <f>IF('Indicador Fecha'!I27="","x",'Indicador Fecha'!I27)</f>
        <v>2015</v>
      </c>
      <c r="J27" s="110">
        <f>IF('Indicador Fecha'!J27="","x",'Indicador Fecha'!J27)</f>
        <v>2015</v>
      </c>
      <c r="K27" s="110">
        <f>IF('Indicador Fecha'!K27="","x",'Indicador Fecha'!K27)</f>
        <v>2018</v>
      </c>
      <c r="L27" s="110">
        <f>IF('Indicador Fecha'!L27="","x",'Indicador Fecha'!L27)</f>
        <v>2018</v>
      </c>
      <c r="M27" s="110">
        <f>IF('Indicador Fecha'!M27="","x",'Indicador Fecha'!M27)</f>
        <v>2015</v>
      </c>
      <c r="N27" s="110">
        <f>IF('Indicador Fecha'!N27="","x",'Indicador Fecha'!N27)</f>
        <v>2011</v>
      </c>
      <c r="O27" s="110">
        <f>IF('Indicador Fecha'!O27="","x",'Indicador Fecha'!O27)</f>
        <v>2011</v>
      </c>
      <c r="P27" s="110">
        <f>IF('Indicador Fecha'!P27="","x",'Indicador Fecha'!P27)</f>
        <v>2016</v>
      </c>
      <c r="Q27" s="110">
        <f>IF('Indicador Fecha'!Q27="","x",'Indicador Fecha'!Q27)</f>
        <v>2010</v>
      </c>
      <c r="R27" s="110">
        <f>IF('Indicador Fecha'!R27="","x",'Indicador Fecha'!R27)</f>
        <v>2010</v>
      </c>
      <c r="S27" s="110">
        <f>IF('Indicador Fecha'!S27="","x",'Indicador Fecha'!S27)</f>
        <v>2010</v>
      </c>
      <c r="T27" s="110">
        <f>IF('Indicador Fecha'!T27="","x",'Indicador Fecha'!T27)</f>
        <v>2010</v>
      </c>
      <c r="U27" s="110">
        <f>IF('Indicador Fecha'!U27="","x",'Indicador Fecha'!U27)</f>
        <v>2015</v>
      </c>
      <c r="V27" s="110">
        <f>IF('Indicador Fecha'!V27="","x",'Indicador Fecha'!V27)</f>
        <v>2015</v>
      </c>
      <c r="W27" s="110">
        <f>IF('Indicador Fecha'!W27="","x",'Indicador Fecha'!W27)</f>
        <v>2015</v>
      </c>
      <c r="X27" s="110">
        <f>IF('Indicador Fecha'!X27="","x",'Indicador Fecha'!X27)</f>
        <v>2018</v>
      </c>
      <c r="Y27" s="110">
        <f>IF('Indicador Fecha'!Y27="","x",'Indicador Fecha'!Y27)</f>
        <v>2018</v>
      </c>
      <c r="Z27" s="110">
        <f>IF('Indicador Fecha'!Z27="","x",'Indicador Fecha'!Z27)</f>
        <v>2017</v>
      </c>
      <c r="AA27" s="110">
        <f>IF('Indicador Fecha'!AA27="","x",'Indicador Fecha'!AA27)</f>
        <v>2017</v>
      </c>
      <c r="AB27" s="110" t="str">
        <f>IF('Indicador Fecha'!AB27="","x",'Indicador Fecha'!AB27)</f>
        <v>x</v>
      </c>
      <c r="AC27" s="110">
        <f>IF('Indicador Fecha'!AC27="","x",'Indicador Fecha'!AC27)</f>
        <v>2018</v>
      </c>
      <c r="AD27" s="110">
        <f>IF('Indicador Fecha'!AD27="","x",'Indicador Fecha'!AD27)</f>
        <v>2019</v>
      </c>
      <c r="AE27" s="110">
        <f>IF('Indicador Fecha'!AE27="","x",'Indicador Fecha'!AE27)</f>
        <v>2019</v>
      </c>
      <c r="AF27" s="110">
        <f>IF('Indicador Fecha'!AF27="","x",'Indicador Fecha'!AF27)</f>
        <v>2019</v>
      </c>
      <c r="AG27" s="110">
        <f>IF('Indicador Fecha'!AG27="","x",'Indicador Fecha'!AG27)</f>
        <v>2018</v>
      </c>
      <c r="AH27" s="110">
        <f>IF('Indicador Fecha'!AH27="","x",'Indicador Fecha'!AH27)</f>
        <v>2018</v>
      </c>
      <c r="AI27" s="110">
        <f>IF('Indicador Fecha'!AI27="","x",'Indicador Fecha'!AI27)</f>
        <v>2017</v>
      </c>
      <c r="AJ27" s="110">
        <f>IF('Indicador Fecha'!AJ27="","x",'Indicador Fecha'!AJ27)</f>
        <v>2017</v>
      </c>
      <c r="AK27" s="110">
        <f>IF('Indicador Fecha'!AK27="","x",'Indicador Fecha'!AK27)</f>
        <v>2018</v>
      </c>
      <c r="AL27" s="110">
        <f>IF('Indicador Fecha'!AL27="","x",'Indicador Fecha'!AL27)</f>
        <v>2017</v>
      </c>
      <c r="AM27" s="110" t="str">
        <f>IF('Indicador Fecha'!AM27="","x",'Indicador Fecha'!AM27)</f>
        <v>2015</v>
      </c>
      <c r="AN27" s="110" t="str">
        <f>IF('Indicador Fecha'!AN27="","x",'Indicador Fecha'!AN27)</f>
        <v>2015</v>
      </c>
      <c r="AO27" s="110" t="str">
        <f>IF('Indicador Fecha'!AO27="","x",'Indicador Fecha'!AO27)</f>
        <v>2017</v>
      </c>
      <c r="AP27" s="110">
        <f>IF('Indicador Fecha'!AP27="","x",'Indicador Fecha'!AP27)</f>
        <v>2018</v>
      </c>
      <c r="AQ27" s="110">
        <f>IF('Indicador Fecha'!AQ27="","x",'Indicador Fecha'!AQ27)</f>
        <v>2018</v>
      </c>
      <c r="AR27" s="110">
        <f>IF('Indicador Fecha'!AR27="","x",'Indicador Fecha'!AR27)</f>
        <v>2018</v>
      </c>
      <c r="AS27" s="110">
        <f>IF('Indicador Fecha'!AS27="","x",'Indicador Fecha'!AS27)</f>
        <v>2017</v>
      </c>
      <c r="AT27" s="110">
        <f>IF('Indicador Fecha'!AT27="","x",'Indicador Fecha'!AT27)</f>
        <v>2007</v>
      </c>
      <c r="AU27" s="110">
        <f>IF('Indicador Fecha'!AU27="","x",'Indicador Fecha'!AU27)</f>
        <v>2016</v>
      </c>
      <c r="AV27" s="110" t="str">
        <f>IF('Indicador Fecha'!AV27="","x",'Indicador Fecha'!AV27)</f>
        <v>2015</v>
      </c>
      <c r="AW27" s="110">
        <f>IF('Indicador Fecha'!AW27="","x",'Indicador Fecha'!AW27)</f>
        <v>2018</v>
      </c>
      <c r="AX27" s="110">
        <f>IF('Indicador Fecha'!AX27="","x",'Indicador Fecha'!AX27)</f>
        <v>2017</v>
      </c>
      <c r="AY27" s="110">
        <f>IF('Indicador Fecha'!AY27="","x",'Indicador Fecha'!AY27)</f>
        <v>2017</v>
      </c>
      <c r="AZ27" s="110">
        <f>IF('Indicador Fecha'!AZ27="","x",'Indicador Fecha'!AZ27)</f>
        <v>2017</v>
      </c>
      <c r="BA27" s="110">
        <f>IF('Indicador Fecha'!BA27="","x",'Indicador Fecha'!BA27)</f>
        <v>2017</v>
      </c>
      <c r="BB27" s="110">
        <f>IF('Indicador Fecha'!BB27="","x",'Indicador Fecha'!BB27)</f>
        <v>2017</v>
      </c>
      <c r="BC27" s="110">
        <f>IF('Indicador Fecha'!BC27="","x",'Indicador Fecha'!BC27)</f>
        <v>2017</v>
      </c>
      <c r="BD27" s="110">
        <f>IF('Indicador Fecha'!BD27="","x",'Indicador Fecha'!BD27)</f>
        <v>2018</v>
      </c>
      <c r="BE27" s="110">
        <f>IF('Indicador Fecha'!BE27="","x",'Indicador Fecha'!BE27)</f>
        <v>2017</v>
      </c>
      <c r="BF27" s="110">
        <f>IF('Indicador Fecha'!BF27="","x",'Indicador Fecha'!BF27)</f>
        <v>2016</v>
      </c>
      <c r="BG27" s="110">
        <f>IF('Indicador Fecha'!BG27="","x",'Indicador Fecha'!BG27)</f>
        <v>2015</v>
      </c>
      <c r="BH27" s="110">
        <f>IF('Indicador Fecha'!BH27="","x",'Indicador Fecha'!BH27)</f>
        <v>2015</v>
      </c>
      <c r="BI27" s="110">
        <f>IF('Indicador Fecha'!BI27="","x",'Indicador Fecha'!BI27)</f>
        <v>2015</v>
      </c>
      <c r="BJ27" s="110">
        <f>IF('Indicador Fecha'!BJ27="","x",'Indicador Fecha'!BJ27)</f>
        <v>2017</v>
      </c>
      <c r="BK27" s="110">
        <f>IF('Indicador Fecha'!BK27="","x",'Indicador Fecha'!BK27)</f>
        <v>2017</v>
      </c>
      <c r="BL27" s="110">
        <f>IF('Indicador Fecha'!BL27="","x",'Indicador Fecha'!BL27)</f>
        <v>2016</v>
      </c>
      <c r="BM27" s="110">
        <f>IF('Indicador Fecha'!BM27="","x",'Indicador Fecha'!BM27)</f>
        <v>2017</v>
      </c>
      <c r="BN27" s="110">
        <f>IF('Indicador Fecha'!BN27="","x",'Indicador Fecha'!BN27)</f>
        <v>2018</v>
      </c>
      <c r="BO27" s="110">
        <f>IF('Indicador Fecha'!BO27="","x",'Indicador Fecha'!BO27)</f>
        <v>2019</v>
      </c>
      <c r="BP27" s="110" t="str">
        <f>IF('Indicador Fecha'!BP27="","x",RIGHT(TEXT('Indicador Fecha'!BP27,"dd/mm/yyyy"),4))</f>
        <v>x</v>
      </c>
      <c r="BQ27" s="110" t="str">
        <f>IF('Indicador Fecha'!BQ27="","x",RIGHT('Indicador Fecha'!BQ27,4))</f>
        <v>2018</v>
      </c>
      <c r="BR27" s="110" t="str">
        <f>IF('Indicador Fecha'!BR27="","x",RIGHT('Indicador Fecha'!BR27,4))</f>
        <v>2018</v>
      </c>
      <c r="BS27" s="110">
        <f>IF('Indicador Fecha'!BS27="","x",'Indicador Fecha'!BS27)</f>
        <v>2016</v>
      </c>
      <c r="BT27" s="110">
        <f>IF('Indicador Fecha'!BT27="","x",'Indicador Fecha'!BT27)</f>
        <v>2017</v>
      </c>
      <c r="BU27" s="110">
        <f>IF('Indicador Fecha'!BU27="","x",'Indicador Fecha'!BU27)</f>
        <v>2018</v>
      </c>
      <c r="BV27" s="110">
        <f>IF('Indicador Fecha'!BV27="","x",'Indicador Fecha'!BV27)</f>
        <v>2018</v>
      </c>
      <c r="BW27" s="110">
        <f>IF('Indicador Fecha'!BW27="","x",'Indicador Fecha'!BW27)</f>
        <v>2016</v>
      </c>
      <c r="BX27" s="110">
        <f>IF('Indicador Fecha'!BX27="","x",'Indicador Fecha'!BX27)</f>
        <v>2013</v>
      </c>
      <c r="BY27" s="110" t="str">
        <f>IF('Indicador Fecha'!BY27="","x",'Indicador Fecha'!BY27)</f>
        <v>x</v>
      </c>
      <c r="BZ27" s="110">
        <f>IF('Indicador Fecha'!BZ27="","x",'Indicador Fecha'!BZ27)</f>
        <v>2017</v>
      </c>
      <c r="CA27" s="110">
        <f>IF('Indicador Fecha'!CA27="","x",'Indicador Fecha'!CA27)</f>
        <v>2018</v>
      </c>
      <c r="CB27" s="110">
        <f>IF('Indicador Fecha'!CB27="","x",'Indicador Fecha'!CB27)</f>
        <v>2015</v>
      </c>
      <c r="CC27" s="110">
        <f>IF('Indicador Fecha'!CC27="","x",'Indicador Fecha'!CC27)</f>
        <v>2018</v>
      </c>
      <c r="CD27" s="110">
        <f>IF('Indicador Fecha'!CD27="","x",'Indicador Fecha'!CD27)</f>
        <v>2018</v>
      </c>
      <c r="CE27" s="110">
        <f>IF('Indicador Fecha'!CE27="","x",'Indicador Fecha'!CE27)</f>
        <v>2019</v>
      </c>
      <c r="CF27" s="110">
        <f>IF('Indicador Fecha'!CF27="","x",'Indicador Fecha'!CF27)</f>
        <v>2017</v>
      </c>
      <c r="CG27" s="110">
        <f>IF('Indicador Fecha'!CG27="","x",'Indicador Fecha'!CG27)</f>
        <v>2016</v>
      </c>
      <c r="CH27" s="110">
        <f>IF('Indicador Fecha'!CH27="","x",'Indicador Fecha'!CH27)</f>
        <v>2017</v>
      </c>
      <c r="CI27" s="110">
        <f>IF('Indicador Fecha'!CI27="","x",'Indicador Fecha'!CI27)</f>
        <v>2014</v>
      </c>
      <c r="CJ27" s="110">
        <f>IF('Indicador Fecha'!CJ27="","x",'Indicador Fecha'!CJ27)</f>
        <v>2017</v>
      </c>
      <c r="CK27" s="110">
        <f>IF('Indicador Fecha'!CK27="","x",'Indicador Fecha'!CK27)</f>
        <v>2017</v>
      </c>
      <c r="CL27" s="110">
        <f>IF('Indicador Fecha'!CL27="","x",'Indicador Fecha'!CL27)</f>
        <v>2016</v>
      </c>
      <c r="CM27" s="110">
        <f>IF('Indicador Fecha'!CM27="","x",'Indicador Fecha'!CM27)</f>
        <v>2016</v>
      </c>
      <c r="CN27" s="110" t="str">
        <f>IF('Indicador Fecha'!CN27="","x",'Indicador Fecha'!CN27)</f>
        <v>x</v>
      </c>
      <c r="CO27" s="110" t="str">
        <f>IF('Indicador Fecha'!CO27="","x",'Indicador Fecha'!CO27)</f>
        <v>x</v>
      </c>
      <c r="CP27" s="110">
        <f>IF('Indicador Fecha'!CP27="","x",'Indicador Fecha'!CP27)</f>
        <v>2015</v>
      </c>
      <c r="CQ27" s="110">
        <f>IF('Indicador Fecha'!CQ27="","x",'Indicador Fecha'!CQ27)</f>
        <v>2017</v>
      </c>
      <c r="CR27" s="110">
        <f>IF('Indicador Fecha'!CR27="","x",'Indicador Fecha'!CR27)</f>
        <v>2017</v>
      </c>
      <c r="CS27" s="110">
        <f>IF('Indicador Fecha'!CS27="","x",'Indicador Fecha'!CS27)</f>
        <v>2018</v>
      </c>
      <c r="CT27" s="110">
        <f>IF('Indicador Fecha'!CT27="","x",'Indicador Fecha'!CT27)</f>
        <v>2019</v>
      </c>
      <c r="CU27" s="110">
        <f>IF('Indicador Fecha'!CU27="","x",'Indicador Fecha'!CU27)</f>
        <v>2015</v>
      </c>
    </row>
    <row r="28" spans="1:99" x14ac:dyDescent="0.25">
      <c r="A28" s="3" t="str">
        <f>VLOOKUP(C28,Regions!B$3:H$35,7,FALSE)</f>
        <v>South America</v>
      </c>
      <c r="B28" s="94" t="s">
        <v>14</v>
      </c>
      <c r="C28" s="83" t="s">
        <v>13</v>
      </c>
      <c r="D28" s="110">
        <f>IF('Indicador Fecha'!D28="","x",'Indicador Fecha'!D28)</f>
        <v>2015</v>
      </c>
      <c r="E28" s="110">
        <f>IF('Indicador Fecha'!E28="","x",'Indicador Fecha'!E28)</f>
        <v>2015</v>
      </c>
      <c r="F28" s="110">
        <f>IF('Indicador Fecha'!F28="","x",'Indicador Fecha'!F28)</f>
        <v>2015</v>
      </c>
      <c r="G28" s="110">
        <f>IF('Indicador Fecha'!G28="","x",'Indicador Fecha'!G28)</f>
        <v>2015</v>
      </c>
      <c r="H28" s="110">
        <f>IF('Indicador Fecha'!H28="","x",'Indicador Fecha'!H28)</f>
        <v>2015</v>
      </c>
      <c r="I28" s="110">
        <f>IF('Indicador Fecha'!I28="","x",'Indicador Fecha'!I28)</f>
        <v>2015</v>
      </c>
      <c r="J28" s="110">
        <f>IF('Indicador Fecha'!J28="","x",'Indicador Fecha'!J28)</f>
        <v>2015</v>
      </c>
      <c r="K28" s="110">
        <f>IF('Indicador Fecha'!K28="","x",'Indicador Fecha'!K28)</f>
        <v>2018</v>
      </c>
      <c r="L28" s="110">
        <f>IF('Indicador Fecha'!L28="","x",'Indicador Fecha'!L28)</f>
        <v>2018</v>
      </c>
      <c r="M28" s="110">
        <f>IF('Indicador Fecha'!M28="","x",'Indicador Fecha'!M28)</f>
        <v>2015</v>
      </c>
      <c r="N28" s="110">
        <f>IF('Indicador Fecha'!N28="","x",'Indicador Fecha'!N28)</f>
        <v>2011</v>
      </c>
      <c r="O28" s="110">
        <f>IF('Indicador Fecha'!O28="","x",'Indicador Fecha'!O28)</f>
        <v>2011</v>
      </c>
      <c r="P28" s="110" t="str">
        <f>IF('Indicador Fecha'!P28="","x",'Indicador Fecha'!P28)</f>
        <v>x</v>
      </c>
      <c r="Q28" s="110">
        <f>IF('Indicador Fecha'!Q28="","x",'Indicador Fecha'!Q28)</f>
        <v>2010</v>
      </c>
      <c r="R28" s="110">
        <f>IF('Indicador Fecha'!R28="","x",'Indicador Fecha'!R28)</f>
        <v>2010</v>
      </c>
      <c r="S28" s="110">
        <f>IF('Indicador Fecha'!S28="","x",'Indicador Fecha'!S28)</f>
        <v>2010</v>
      </c>
      <c r="T28" s="110">
        <f>IF('Indicador Fecha'!T28="","x",'Indicador Fecha'!T28)</f>
        <v>2010</v>
      </c>
      <c r="U28" s="110">
        <f>IF('Indicador Fecha'!U28="","x",'Indicador Fecha'!U28)</f>
        <v>2015</v>
      </c>
      <c r="V28" s="110">
        <f>IF('Indicador Fecha'!V28="","x",'Indicador Fecha'!V28)</f>
        <v>2015</v>
      </c>
      <c r="W28" s="110">
        <f>IF('Indicador Fecha'!W28="","x",'Indicador Fecha'!W28)</f>
        <v>2015</v>
      </c>
      <c r="X28" s="110">
        <f>IF('Indicador Fecha'!X28="","x",'Indicador Fecha'!X28)</f>
        <v>2018</v>
      </c>
      <c r="Y28" s="110">
        <f>IF('Indicador Fecha'!Y28="","x",'Indicador Fecha'!Y28)</f>
        <v>2018</v>
      </c>
      <c r="Z28" s="110">
        <f>IF('Indicador Fecha'!Z28="","x",'Indicador Fecha'!Z28)</f>
        <v>2017</v>
      </c>
      <c r="AA28" s="110">
        <f>IF('Indicador Fecha'!AA28="","x",'Indicador Fecha'!AA28)</f>
        <v>2017</v>
      </c>
      <c r="AB28" s="110" t="str">
        <f>IF('Indicador Fecha'!AB28="","x",'Indicador Fecha'!AB28)</f>
        <v>x</v>
      </c>
      <c r="AC28" s="110">
        <f>IF('Indicador Fecha'!AC28="","x",'Indicador Fecha'!AC28)</f>
        <v>2018</v>
      </c>
      <c r="AD28" s="110">
        <f>IF('Indicador Fecha'!AD28="","x",'Indicador Fecha'!AD28)</f>
        <v>2019</v>
      </c>
      <c r="AE28" s="110">
        <f>IF('Indicador Fecha'!AE28="","x",'Indicador Fecha'!AE28)</f>
        <v>2019</v>
      </c>
      <c r="AF28" s="110">
        <f>IF('Indicador Fecha'!AF28="","x",'Indicador Fecha'!AF28)</f>
        <v>2019</v>
      </c>
      <c r="AG28" s="110">
        <f>IF('Indicador Fecha'!AG28="","x",'Indicador Fecha'!AG28)</f>
        <v>2018</v>
      </c>
      <c r="AH28" s="110">
        <f>IF('Indicador Fecha'!AH28="","x",'Indicador Fecha'!AH28)</f>
        <v>2018</v>
      </c>
      <c r="AI28" s="110">
        <f>IF('Indicador Fecha'!AI28="","x",'Indicador Fecha'!AI28)</f>
        <v>2017</v>
      </c>
      <c r="AJ28" s="110">
        <f>IF('Indicador Fecha'!AJ28="","x",'Indicador Fecha'!AJ28)</f>
        <v>2017</v>
      </c>
      <c r="AK28" s="110">
        <f>IF('Indicador Fecha'!AK28="","x",'Indicador Fecha'!AK28)</f>
        <v>2018</v>
      </c>
      <c r="AL28" s="110">
        <f>IF('Indicador Fecha'!AL28="","x",'Indicador Fecha'!AL28)</f>
        <v>2017</v>
      </c>
      <c r="AM28" s="110" t="str">
        <f>IF('Indicador Fecha'!AM28="","x",'Indicador Fecha'!AM28)</f>
        <v>x</v>
      </c>
      <c r="AN28" s="110" t="str">
        <f>IF('Indicador Fecha'!AN28="","x",'Indicador Fecha'!AN28)</f>
        <v>x</v>
      </c>
      <c r="AO28" s="110" t="str">
        <f>IF('Indicador Fecha'!AO28="","x",'Indicador Fecha'!AO28)</f>
        <v>2017</v>
      </c>
      <c r="AP28" s="110">
        <f>IF('Indicador Fecha'!AP28="","x",'Indicador Fecha'!AP28)</f>
        <v>2018</v>
      </c>
      <c r="AQ28" s="110">
        <f>IF('Indicador Fecha'!AQ28="","x",'Indicador Fecha'!AQ28)</f>
        <v>2018</v>
      </c>
      <c r="AR28" s="110">
        <f>IF('Indicador Fecha'!AR28="","x",'Indicador Fecha'!AR28)</f>
        <v>2018</v>
      </c>
      <c r="AS28" s="110">
        <f>IF('Indicador Fecha'!AS28="","x",'Indicador Fecha'!AS28)</f>
        <v>2017</v>
      </c>
      <c r="AT28" s="110">
        <f>IF('Indicador Fecha'!AT28="","x",'Indicador Fecha'!AT28)</f>
        <v>2014</v>
      </c>
      <c r="AU28" s="110">
        <f>IF('Indicador Fecha'!AU28="","x",'Indicador Fecha'!AU28)</f>
        <v>2016</v>
      </c>
      <c r="AV28" s="110" t="str">
        <f>IF('Indicador Fecha'!AV28="","x",'Indicador Fecha'!AV28)</f>
        <v>2015</v>
      </c>
      <c r="AW28" s="110">
        <f>IF('Indicador Fecha'!AW28="","x",'Indicador Fecha'!AW28)</f>
        <v>2016</v>
      </c>
      <c r="AX28" s="110">
        <f>IF('Indicador Fecha'!AX28="","x",'Indicador Fecha'!AX28)</f>
        <v>2017</v>
      </c>
      <c r="AY28" s="110">
        <f>IF('Indicador Fecha'!AY28="","x",'Indicador Fecha'!AY28)</f>
        <v>2017</v>
      </c>
      <c r="AZ28" s="110">
        <f>IF('Indicador Fecha'!AZ28="","x",'Indicador Fecha'!AZ28)</f>
        <v>2017</v>
      </c>
      <c r="BA28" s="110">
        <f>IF('Indicador Fecha'!BA28="","x",'Indicador Fecha'!BA28)</f>
        <v>2017</v>
      </c>
      <c r="BB28" s="110">
        <f>IF('Indicador Fecha'!BB28="","x",'Indicador Fecha'!BB28)</f>
        <v>2017</v>
      </c>
      <c r="BC28" s="110">
        <f>IF('Indicador Fecha'!BC28="","x",'Indicador Fecha'!BC28)</f>
        <v>2017</v>
      </c>
      <c r="BD28" s="110">
        <f>IF('Indicador Fecha'!BD28="","x",'Indicador Fecha'!BD28)</f>
        <v>2018</v>
      </c>
      <c r="BE28" s="110">
        <f>IF('Indicador Fecha'!BE28="","x",'Indicador Fecha'!BE28)</f>
        <v>2017</v>
      </c>
      <c r="BF28" s="110">
        <f>IF('Indicador Fecha'!BF28="","x",'Indicador Fecha'!BF28)</f>
        <v>2016</v>
      </c>
      <c r="BG28" s="110">
        <f>IF('Indicador Fecha'!BG28="","x",'Indicador Fecha'!BG28)</f>
        <v>2015</v>
      </c>
      <c r="BH28" s="110">
        <f>IF('Indicador Fecha'!BH28="","x",'Indicador Fecha'!BH28)</f>
        <v>2015</v>
      </c>
      <c r="BI28" s="110">
        <f>IF('Indicador Fecha'!BI28="","x",'Indicador Fecha'!BI28)</f>
        <v>2015</v>
      </c>
      <c r="BJ28" s="110">
        <f>IF('Indicador Fecha'!BJ28="","x",'Indicador Fecha'!BJ28)</f>
        <v>2017</v>
      </c>
      <c r="BK28" s="110">
        <f>IF('Indicador Fecha'!BK28="","x",'Indicador Fecha'!BK28)</f>
        <v>2017</v>
      </c>
      <c r="BL28" s="110">
        <f>IF('Indicador Fecha'!BL28="","x",'Indicador Fecha'!BL28)</f>
        <v>2014</v>
      </c>
      <c r="BM28" s="110">
        <f>IF('Indicador Fecha'!BM28="","x",'Indicador Fecha'!BM28)</f>
        <v>2017</v>
      </c>
      <c r="BN28" s="110">
        <f>IF('Indicador Fecha'!BN28="","x",'Indicador Fecha'!BN28)</f>
        <v>2018</v>
      </c>
      <c r="BO28" s="110">
        <f>IF('Indicador Fecha'!BO28="","x",'Indicador Fecha'!BO28)</f>
        <v>2019</v>
      </c>
      <c r="BP28" s="110" t="str">
        <f>IF('Indicador Fecha'!BP28="","x",RIGHT(TEXT('Indicador Fecha'!BP28,"dd/mm/yyyy"),4))</f>
        <v>x</v>
      </c>
      <c r="BQ28" s="110" t="str">
        <f>IF('Indicador Fecha'!BQ28="","x",RIGHT('Indicador Fecha'!BQ28,4))</f>
        <v>2018</v>
      </c>
      <c r="BR28" s="110" t="str">
        <f>IF('Indicador Fecha'!BR28="","x",RIGHT('Indicador Fecha'!BR28,4))</f>
        <v>2018</v>
      </c>
      <c r="BS28" s="110">
        <f>IF('Indicador Fecha'!BS28="","x",'Indicador Fecha'!BS28)</f>
        <v>2016</v>
      </c>
      <c r="BT28" s="110">
        <f>IF('Indicador Fecha'!BT28="","x",'Indicador Fecha'!BT28)</f>
        <v>2017</v>
      </c>
      <c r="BU28" s="110">
        <f>IF('Indicador Fecha'!BU28="","x",'Indicador Fecha'!BU28)</f>
        <v>2018</v>
      </c>
      <c r="BV28" s="110">
        <f>IF('Indicador Fecha'!BV28="","x",'Indicador Fecha'!BV28)</f>
        <v>2018</v>
      </c>
      <c r="BW28" s="110">
        <f>IF('Indicador Fecha'!BW28="","x",'Indicador Fecha'!BW28)</f>
        <v>2016</v>
      </c>
      <c r="BX28" s="110">
        <f>IF('Indicador Fecha'!BX28="","x",'Indicador Fecha'!BX28)</f>
        <v>2013</v>
      </c>
      <c r="BY28" s="110">
        <f>IF('Indicador Fecha'!BY28="","x",'Indicador Fecha'!BY28)</f>
        <v>2013</v>
      </c>
      <c r="BZ28" s="110">
        <f>IF('Indicador Fecha'!BZ28="","x",'Indicador Fecha'!BZ28)</f>
        <v>2017</v>
      </c>
      <c r="CA28" s="110">
        <f>IF('Indicador Fecha'!CA28="","x",'Indicador Fecha'!CA28)</f>
        <v>2018</v>
      </c>
      <c r="CB28" s="110">
        <f>IF('Indicador Fecha'!CB28="","x",'Indicador Fecha'!CB28)</f>
        <v>2015</v>
      </c>
      <c r="CC28" s="110">
        <f>IF('Indicador Fecha'!CC28="","x",'Indicador Fecha'!CC28)</f>
        <v>2018</v>
      </c>
      <c r="CD28" s="110">
        <f>IF('Indicador Fecha'!CD28="","x",'Indicador Fecha'!CD28)</f>
        <v>2018</v>
      </c>
      <c r="CE28" s="110">
        <f>IF('Indicador Fecha'!CE28="","x",'Indicador Fecha'!CE28)</f>
        <v>2019</v>
      </c>
      <c r="CF28" s="110">
        <f>IF('Indicador Fecha'!CF28="","x",'Indicador Fecha'!CF28)</f>
        <v>2017</v>
      </c>
      <c r="CG28" s="110">
        <f>IF('Indicador Fecha'!CG28="","x",'Indicador Fecha'!CG28)</f>
        <v>2016</v>
      </c>
      <c r="CH28" s="110">
        <f>IF('Indicador Fecha'!CH28="","x",'Indicador Fecha'!CH28)</f>
        <v>2017</v>
      </c>
      <c r="CI28" s="110">
        <f>IF('Indicador Fecha'!CI28="","x",'Indicador Fecha'!CI28)</f>
        <v>2014</v>
      </c>
      <c r="CJ28" s="110">
        <f>IF('Indicador Fecha'!CJ28="","x",'Indicador Fecha'!CJ28)</f>
        <v>2017</v>
      </c>
      <c r="CK28" s="110">
        <f>IF('Indicador Fecha'!CK28="","x",'Indicador Fecha'!CK28)</f>
        <v>2017</v>
      </c>
      <c r="CL28" s="110">
        <f>IF('Indicador Fecha'!CL28="","x",'Indicador Fecha'!CL28)</f>
        <v>2016</v>
      </c>
      <c r="CM28" s="110">
        <f>IF('Indicador Fecha'!CM28="","x",'Indicador Fecha'!CM28)</f>
        <v>2016</v>
      </c>
      <c r="CN28" s="110">
        <f>IF('Indicador Fecha'!CN28="","x",'Indicador Fecha'!CN28)</f>
        <v>2015</v>
      </c>
      <c r="CO28" s="110" t="str">
        <f>IF('Indicador Fecha'!CO28="","x",'Indicador Fecha'!CO28)</f>
        <v>2016</v>
      </c>
      <c r="CP28" s="110">
        <f>IF('Indicador Fecha'!CP28="","x",'Indicador Fecha'!CP28)</f>
        <v>2015</v>
      </c>
      <c r="CQ28" s="110">
        <f>IF('Indicador Fecha'!CQ28="","x",'Indicador Fecha'!CQ28)</f>
        <v>2017</v>
      </c>
      <c r="CR28" s="110">
        <f>IF('Indicador Fecha'!CR28="","x",'Indicador Fecha'!CR28)</f>
        <v>2017</v>
      </c>
      <c r="CS28" s="110">
        <f>IF('Indicador Fecha'!CS28="","x",'Indicador Fecha'!CS28)</f>
        <v>2018</v>
      </c>
      <c r="CT28" s="110">
        <f>IF('Indicador Fecha'!CT28="","x",'Indicador Fecha'!CT28)</f>
        <v>2019</v>
      </c>
      <c r="CU28" s="110">
        <f>IF('Indicador Fecha'!CU28="","x",'Indicador Fecha'!CU28)</f>
        <v>2015</v>
      </c>
    </row>
    <row r="29" spans="1:99" x14ac:dyDescent="0.25">
      <c r="A29" s="3" t="str">
        <f>VLOOKUP(C29,Regions!B$3:H$35,7,FALSE)</f>
        <v>South America</v>
      </c>
      <c r="B29" s="94" t="s">
        <v>16</v>
      </c>
      <c r="C29" s="83" t="s">
        <v>15</v>
      </c>
      <c r="D29" s="110">
        <f>IF('Indicador Fecha'!D29="","x",'Indicador Fecha'!D29)</f>
        <v>2015</v>
      </c>
      <c r="E29" s="110">
        <f>IF('Indicador Fecha'!E29="","x",'Indicador Fecha'!E29)</f>
        <v>2015</v>
      </c>
      <c r="F29" s="110">
        <f>IF('Indicador Fecha'!F29="","x",'Indicador Fecha'!F29)</f>
        <v>2015</v>
      </c>
      <c r="G29" s="110">
        <f>IF('Indicador Fecha'!G29="","x",'Indicador Fecha'!G29)</f>
        <v>2015</v>
      </c>
      <c r="H29" s="110">
        <f>IF('Indicador Fecha'!H29="","x",'Indicador Fecha'!H29)</f>
        <v>2015</v>
      </c>
      <c r="I29" s="110">
        <f>IF('Indicador Fecha'!I29="","x",'Indicador Fecha'!I29)</f>
        <v>2015</v>
      </c>
      <c r="J29" s="110">
        <f>IF('Indicador Fecha'!J29="","x",'Indicador Fecha'!J29)</f>
        <v>2015</v>
      </c>
      <c r="K29" s="110">
        <f>IF('Indicador Fecha'!K29="","x",'Indicador Fecha'!K29)</f>
        <v>2018</v>
      </c>
      <c r="L29" s="110">
        <f>IF('Indicador Fecha'!L29="","x",'Indicador Fecha'!L29)</f>
        <v>2018</v>
      </c>
      <c r="M29" s="110">
        <f>IF('Indicador Fecha'!M29="","x",'Indicador Fecha'!M29)</f>
        <v>2015</v>
      </c>
      <c r="N29" s="110">
        <f>IF('Indicador Fecha'!N29="","x",'Indicador Fecha'!N29)</f>
        <v>2011</v>
      </c>
      <c r="O29" s="110">
        <f>IF('Indicador Fecha'!O29="","x",'Indicador Fecha'!O29)</f>
        <v>2011</v>
      </c>
      <c r="P29" s="110">
        <f>IF('Indicador Fecha'!P29="","x",'Indicador Fecha'!P29)</f>
        <v>2008</v>
      </c>
      <c r="Q29" s="110">
        <f>IF('Indicador Fecha'!Q29="","x",'Indicador Fecha'!Q29)</f>
        <v>2010</v>
      </c>
      <c r="R29" s="110">
        <f>IF('Indicador Fecha'!R29="","x",'Indicador Fecha'!R29)</f>
        <v>2010</v>
      </c>
      <c r="S29" s="110">
        <f>IF('Indicador Fecha'!S29="","x",'Indicador Fecha'!S29)</f>
        <v>2010</v>
      </c>
      <c r="T29" s="110">
        <f>IF('Indicador Fecha'!T29="","x",'Indicador Fecha'!T29)</f>
        <v>2010</v>
      </c>
      <c r="U29" s="110">
        <f>IF('Indicador Fecha'!U29="","x",'Indicador Fecha'!U29)</f>
        <v>2015</v>
      </c>
      <c r="V29" s="110">
        <f>IF('Indicador Fecha'!V29="","x",'Indicador Fecha'!V29)</f>
        <v>2015</v>
      </c>
      <c r="W29" s="110">
        <f>IF('Indicador Fecha'!W29="","x",'Indicador Fecha'!W29)</f>
        <v>2015</v>
      </c>
      <c r="X29" s="110">
        <f>IF('Indicador Fecha'!X29="","x",'Indicador Fecha'!X29)</f>
        <v>2018</v>
      </c>
      <c r="Y29" s="110">
        <f>IF('Indicador Fecha'!Y29="","x",'Indicador Fecha'!Y29)</f>
        <v>2018</v>
      </c>
      <c r="Z29" s="110">
        <f>IF('Indicador Fecha'!Z29="","x",'Indicador Fecha'!Z29)</f>
        <v>2017</v>
      </c>
      <c r="AA29" s="110">
        <f>IF('Indicador Fecha'!AA29="","x",'Indicador Fecha'!AA29)</f>
        <v>2017</v>
      </c>
      <c r="AB29" s="110">
        <f>IF('Indicador Fecha'!AB29="","x",'Indicador Fecha'!AB29)</f>
        <v>2017</v>
      </c>
      <c r="AC29" s="110">
        <f>IF('Indicador Fecha'!AC29="","x",'Indicador Fecha'!AC29)</f>
        <v>2018</v>
      </c>
      <c r="AD29" s="110">
        <f>IF('Indicador Fecha'!AD29="","x",'Indicador Fecha'!AD29)</f>
        <v>2019</v>
      </c>
      <c r="AE29" s="110">
        <f>IF('Indicador Fecha'!AE29="","x",'Indicador Fecha'!AE29)</f>
        <v>2019</v>
      </c>
      <c r="AF29" s="110">
        <f>IF('Indicador Fecha'!AF29="","x",'Indicador Fecha'!AF29)</f>
        <v>2019</v>
      </c>
      <c r="AG29" s="110">
        <f>IF('Indicador Fecha'!AG29="","x",'Indicador Fecha'!AG29)</f>
        <v>2018</v>
      </c>
      <c r="AH29" s="110">
        <f>IF('Indicador Fecha'!AH29="","x",'Indicador Fecha'!AH29)</f>
        <v>2018</v>
      </c>
      <c r="AI29" s="110">
        <f>IF('Indicador Fecha'!AI29="","x",'Indicador Fecha'!AI29)</f>
        <v>2017</v>
      </c>
      <c r="AJ29" s="110">
        <f>IF('Indicador Fecha'!AJ29="","x",'Indicador Fecha'!AJ29)</f>
        <v>2017</v>
      </c>
      <c r="AK29" s="110">
        <f>IF('Indicador Fecha'!AK29="","x",'Indicador Fecha'!AK29)</f>
        <v>2018</v>
      </c>
      <c r="AL29" s="110">
        <f>IF('Indicador Fecha'!AL29="","x",'Indicador Fecha'!AL29)</f>
        <v>2017</v>
      </c>
      <c r="AM29" s="110" t="str">
        <f>IF('Indicador Fecha'!AM29="","x",'Indicador Fecha'!AM29)</f>
        <v>2016</v>
      </c>
      <c r="AN29" s="110" t="str">
        <f>IF('Indicador Fecha'!AN29="","x",'Indicador Fecha'!AN29)</f>
        <v>2016</v>
      </c>
      <c r="AO29" s="110" t="str">
        <f>IF('Indicador Fecha'!AO29="","x",'Indicador Fecha'!AO29)</f>
        <v>2018</v>
      </c>
      <c r="AP29" s="110">
        <f>IF('Indicador Fecha'!AP29="","x",'Indicador Fecha'!AP29)</f>
        <v>2018</v>
      </c>
      <c r="AQ29" s="110">
        <f>IF('Indicador Fecha'!AQ29="","x",'Indicador Fecha'!AQ29)</f>
        <v>2018</v>
      </c>
      <c r="AR29" s="110">
        <f>IF('Indicador Fecha'!AR29="","x",'Indicador Fecha'!AR29)</f>
        <v>2018</v>
      </c>
      <c r="AS29" s="110">
        <f>IF('Indicador Fecha'!AS29="","x",'Indicador Fecha'!AS29)</f>
        <v>2017</v>
      </c>
      <c r="AT29" s="110">
        <f>IF('Indicador Fecha'!AT29="","x",'Indicador Fecha'!AT29)</f>
        <v>2010</v>
      </c>
      <c r="AU29" s="110">
        <f>IF('Indicador Fecha'!AU29="","x",'Indicador Fecha'!AU29)</f>
        <v>2016</v>
      </c>
      <c r="AV29" s="110" t="str">
        <f>IF('Indicador Fecha'!AV29="","x",'Indicador Fecha'!AV29)</f>
        <v>2015</v>
      </c>
      <c r="AW29" s="110">
        <f>IF('Indicador Fecha'!AW29="","x",'Indicador Fecha'!AW29)</f>
        <v>2017</v>
      </c>
      <c r="AX29" s="110">
        <f>IF('Indicador Fecha'!AX29="","x",'Indicador Fecha'!AX29)</f>
        <v>2017</v>
      </c>
      <c r="AY29" s="110">
        <f>IF('Indicador Fecha'!AY29="","x",'Indicador Fecha'!AY29)</f>
        <v>2017</v>
      </c>
      <c r="AZ29" s="110">
        <f>IF('Indicador Fecha'!AZ29="","x",'Indicador Fecha'!AZ29)</f>
        <v>2017</v>
      </c>
      <c r="BA29" s="110">
        <f>IF('Indicador Fecha'!BA29="","x",'Indicador Fecha'!BA29)</f>
        <v>2017</v>
      </c>
      <c r="BB29" s="110">
        <f>IF('Indicador Fecha'!BB29="","x",'Indicador Fecha'!BB29)</f>
        <v>2017</v>
      </c>
      <c r="BC29" s="110" t="str">
        <f>IF('Indicador Fecha'!BC29="","x",'Indicador Fecha'!BC29)</f>
        <v>x</v>
      </c>
      <c r="BD29" s="110">
        <f>IF('Indicador Fecha'!BD29="","x",'Indicador Fecha'!BD29)</f>
        <v>2018</v>
      </c>
      <c r="BE29" s="110">
        <f>IF('Indicador Fecha'!BE29="","x",'Indicador Fecha'!BE29)</f>
        <v>2017</v>
      </c>
      <c r="BF29" s="110">
        <f>IF('Indicador Fecha'!BF29="","x",'Indicador Fecha'!BF29)</f>
        <v>2016</v>
      </c>
      <c r="BG29" s="110">
        <f>IF('Indicador Fecha'!BG29="","x",'Indicador Fecha'!BG29)</f>
        <v>2015</v>
      </c>
      <c r="BH29" s="110">
        <f>IF('Indicador Fecha'!BH29="","x",'Indicador Fecha'!BH29)</f>
        <v>2015</v>
      </c>
      <c r="BI29" s="110">
        <f>IF('Indicador Fecha'!BI29="","x",'Indicador Fecha'!BI29)</f>
        <v>2015</v>
      </c>
      <c r="BJ29" s="110">
        <f>IF('Indicador Fecha'!BJ29="","x",'Indicador Fecha'!BJ29)</f>
        <v>2017</v>
      </c>
      <c r="BK29" s="110">
        <f>IF('Indicador Fecha'!BK29="","x",'Indicador Fecha'!BK29)</f>
        <v>2017</v>
      </c>
      <c r="BL29" s="110">
        <f>IF('Indicador Fecha'!BL29="","x",'Indicador Fecha'!BL29)</f>
        <v>2016</v>
      </c>
      <c r="BM29" s="110">
        <f>IF('Indicador Fecha'!BM29="","x",'Indicador Fecha'!BM29)</f>
        <v>2017</v>
      </c>
      <c r="BN29" s="110">
        <f>IF('Indicador Fecha'!BN29="","x",'Indicador Fecha'!BN29)</f>
        <v>2018</v>
      </c>
      <c r="BO29" s="110">
        <f>IF('Indicador Fecha'!BO29="","x",'Indicador Fecha'!BO29)</f>
        <v>2019</v>
      </c>
      <c r="BP29" s="110" t="str">
        <f>IF('Indicador Fecha'!BP29="","x",RIGHT(TEXT('Indicador Fecha'!BP29,"dd/mm/yyyy"),4))</f>
        <v>x</v>
      </c>
      <c r="BQ29" s="110" t="str">
        <f>IF('Indicador Fecha'!BQ29="","x",RIGHT('Indicador Fecha'!BQ29,4))</f>
        <v>2018</v>
      </c>
      <c r="BR29" s="110" t="str">
        <f>IF('Indicador Fecha'!BR29="","x",RIGHT('Indicador Fecha'!BR29,4))</f>
        <v>2018</v>
      </c>
      <c r="BS29" s="110">
        <f>IF('Indicador Fecha'!BS29="","x",'Indicador Fecha'!BS29)</f>
        <v>2014</v>
      </c>
      <c r="BT29" s="110">
        <f>IF('Indicador Fecha'!BT29="","x",'Indicador Fecha'!BT29)</f>
        <v>2017</v>
      </c>
      <c r="BU29" s="110">
        <f>IF('Indicador Fecha'!BU29="","x",'Indicador Fecha'!BU29)</f>
        <v>2018</v>
      </c>
      <c r="BV29" s="110">
        <f>IF('Indicador Fecha'!BV29="","x",'Indicador Fecha'!BV29)</f>
        <v>2018</v>
      </c>
      <c r="BW29" s="110">
        <f>IF('Indicador Fecha'!BW29="","x",'Indicador Fecha'!BW29)</f>
        <v>2016</v>
      </c>
      <c r="BX29" s="110">
        <f>IF('Indicador Fecha'!BX29="","x",'Indicador Fecha'!BX29)</f>
        <v>2015</v>
      </c>
      <c r="BY29" s="110">
        <f>IF('Indicador Fecha'!BY29="","x",'Indicador Fecha'!BY29)</f>
        <v>2013</v>
      </c>
      <c r="BZ29" s="110">
        <f>IF('Indicador Fecha'!BZ29="","x",'Indicador Fecha'!BZ29)</f>
        <v>2017</v>
      </c>
      <c r="CA29" s="110">
        <f>IF('Indicador Fecha'!CA29="","x",'Indicador Fecha'!CA29)</f>
        <v>2018</v>
      </c>
      <c r="CB29" s="110">
        <f>IF('Indicador Fecha'!CB29="","x",'Indicador Fecha'!CB29)</f>
        <v>2014</v>
      </c>
      <c r="CC29" s="110">
        <f>IF('Indicador Fecha'!CC29="","x",'Indicador Fecha'!CC29)</f>
        <v>2018</v>
      </c>
      <c r="CD29" s="110">
        <f>IF('Indicador Fecha'!CD29="","x",'Indicador Fecha'!CD29)</f>
        <v>2018</v>
      </c>
      <c r="CE29" s="110">
        <f>IF('Indicador Fecha'!CE29="","x",'Indicador Fecha'!CE29)</f>
        <v>2019</v>
      </c>
      <c r="CF29" s="110">
        <f>IF('Indicador Fecha'!CF29="","x",'Indicador Fecha'!CF29)</f>
        <v>2017</v>
      </c>
      <c r="CG29" s="110">
        <f>IF('Indicador Fecha'!CG29="","x",'Indicador Fecha'!CG29)</f>
        <v>2016</v>
      </c>
      <c r="CH29" s="110">
        <f>IF('Indicador Fecha'!CH29="","x",'Indicador Fecha'!CH29)</f>
        <v>2017</v>
      </c>
      <c r="CI29" s="110">
        <f>IF('Indicador Fecha'!CI29="","x",'Indicador Fecha'!CI29)</f>
        <v>2014</v>
      </c>
      <c r="CJ29" s="110">
        <f>IF('Indicador Fecha'!CJ29="","x",'Indicador Fecha'!CJ29)</f>
        <v>2017</v>
      </c>
      <c r="CK29" s="110">
        <f>IF('Indicador Fecha'!CK29="","x",'Indicador Fecha'!CK29)</f>
        <v>2017</v>
      </c>
      <c r="CL29" s="110">
        <f>IF('Indicador Fecha'!CL29="","x",'Indicador Fecha'!CL29)</f>
        <v>2016</v>
      </c>
      <c r="CM29" s="110">
        <f>IF('Indicador Fecha'!CM29="","x",'Indicador Fecha'!CM29)</f>
        <v>2016</v>
      </c>
      <c r="CN29" s="110">
        <f>IF('Indicador Fecha'!CN29="","x",'Indicador Fecha'!CN29)</f>
        <v>2016</v>
      </c>
      <c r="CO29" s="110" t="str">
        <f>IF('Indicador Fecha'!CO29="","x",'Indicador Fecha'!CO29)</f>
        <v>2016</v>
      </c>
      <c r="CP29" s="110">
        <f>IF('Indicador Fecha'!CP29="","x",'Indicador Fecha'!CP29)</f>
        <v>2016</v>
      </c>
      <c r="CQ29" s="110">
        <f>IF('Indicador Fecha'!CQ29="","x",'Indicador Fecha'!CQ29)</f>
        <v>2017</v>
      </c>
      <c r="CR29" s="110">
        <f>IF('Indicador Fecha'!CR29="","x",'Indicador Fecha'!CR29)</f>
        <v>2017</v>
      </c>
      <c r="CS29" s="110">
        <f>IF('Indicador Fecha'!CS29="","x",'Indicador Fecha'!CS29)</f>
        <v>2018</v>
      </c>
      <c r="CT29" s="110">
        <f>IF('Indicador Fecha'!CT29="","x",'Indicador Fecha'!CT29)</f>
        <v>2019</v>
      </c>
      <c r="CU29" s="110">
        <f>IF('Indicador Fecha'!CU29="","x",'Indicador Fecha'!CU29)</f>
        <v>2015</v>
      </c>
    </row>
    <row r="30" spans="1:99" x14ac:dyDescent="0.25">
      <c r="A30" s="3" t="str">
        <f>VLOOKUP(C30,Regions!B$3:H$35,7,FALSE)</f>
        <v>South America</v>
      </c>
      <c r="B30" s="94" t="s">
        <v>26</v>
      </c>
      <c r="C30" s="83" t="s">
        <v>25</v>
      </c>
      <c r="D30" s="110">
        <f>IF('Indicador Fecha'!D30="","x",'Indicador Fecha'!D30)</f>
        <v>2015</v>
      </c>
      <c r="E30" s="110">
        <f>IF('Indicador Fecha'!E30="","x",'Indicador Fecha'!E30)</f>
        <v>2015</v>
      </c>
      <c r="F30" s="110">
        <f>IF('Indicador Fecha'!F30="","x",'Indicador Fecha'!F30)</f>
        <v>2015</v>
      </c>
      <c r="G30" s="110">
        <f>IF('Indicador Fecha'!G30="","x",'Indicador Fecha'!G30)</f>
        <v>2015</v>
      </c>
      <c r="H30" s="110">
        <f>IF('Indicador Fecha'!H30="","x",'Indicador Fecha'!H30)</f>
        <v>2015</v>
      </c>
      <c r="I30" s="110">
        <f>IF('Indicador Fecha'!I30="","x",'Indicador Fecha'!I30)</f>
        <v>2015</v>
      </c>
      <c r="J30" s="110">
        <f>IF('Indicador Fecha'!J30="","x",'Indicador Fecha'!J30)</f>
        <v>2015</v>
      </c>
      <c r="K30" s="110">
        <f>IF('Indicador Fecha'!K30="","x",'Indicador Fecha'!K30)</f>
        <v>2018</v>
      </c>
      <c r="L30" s="110">
        <f>IF('Indicador Fecha'!L30="","x",'Indicador Fecha'!L30)</f>
        <v>2018</v>
      </c>
      <c r="M30" s="110">
        <f>IF('Indicador Fecha'!M30="","x",'Indicador Fecha'!M30)</f>
        <v>2015</v>
      </c>
      <c r="N30" s="110">
        <f>IF('Indicador Fecha'!N30="","x",'Indicador Fecha'!N30)</f>
        <v>2011</v>
      </c>
      <c r="O30" s="110">
        <f>IF('Indicador Fecha'!O30="","x",'Indicador Fecha'!O30)</f>
        <v>2011</v>
      </c>
      <c r="P30" s="110" t="str">
        <f>IF('Indicador Fecha'!P30="","x",'Indicador Fecha'!P30)</f>
        <v>x</v>
      </c>
      <c r="Q30" s="110">
        <f>IF('Indicador Fecha'!Q30="","x",'Indicador Fecha'!Q30)</f>
        <v>2010</v>
      </c>
      <c r="R30" s="110">
        <f>IF('Indicador Fecha'!R30="","x",'Indicador Fecha'!R30)</f>
        <v>2010</v>
      </c>
      <c r="S30" s="110">
        <f>IF('Indicador Fecha'!S30="","x",'Indicador Fecha'!S30)</f>
        <v>2010</v>
      </c>
      <c r="T30" s="110">
        <f>IF('Indicador Fecha'!T30="","x",'Indicador Fecha'!T30)</f>
        <v>2010</v>
      </c>
      <c r="U30" s="110">
        <f>IF('Indicador Fecha'!U30="","x",'Indicador Fecha'!U30)</f>
        <v>2015</v>
      </c>
      <c r="V30" s="110">
        <f>IF('Indicador Fecha'!V30="","x",'Indicador Fecha'!V30)</f>
        <v>2015</v>
      </c>
      <c r="W30" s="110">
        <f>IF('Indicador Fecha'!W30="","x",'Indicador Fecha'!W30)</f>
        <v>2015</v>
      </c>
      <c r="X30" s="110">
        <f>IF('Indicador Fecha'!X30="","x",'Indicador Fecha'!X30)</f>
        <v>2018</v>
      </c>
      <c r="Y30" s="110">
        <f>IF('Indicador Fecha'!Y30="","x",'Indicador Fecha'!Y30)</f>
        <v>2018</v>
      </c>
      <c r="Z30" s="110">
        <f>IF('Indicador Fecha'!Z30="","x",'Indicador Fecha'!Z30)</f>
        <v>2017</v>
      </c>
      <c r="AA30" s="110">
        <f>IF('Indicador Fecha'!AA30="","x",'Indicador Fecha'!AA30)</f>
        <v>2017</v>
      </c>
      <c r="AB30" s="110">
        <f>IF('Indicador Fecha'!AB30="","x",'Indicador Fecha'!AB30)</f>
        <v>2017</v>
      </c>
      <c r="AC30" s="110">
        <f>IF('Indicador Fecha'!AC30="","x",'Indicador Fecha'!AC30)</f>
        <v>2018</v>
      </c>
      <c r="AD30" s="110">
        <f>IF('Indicador Fecha'!AD30="","x",'Indicador Fecha'!AD30)</f>
        <v>2019</v>
      </c>
      <c r="AE30" s="110">
        <f>IF('Indicador Fecha'!AE30="","x",'Indicador Fecha'!AE30)</f>
        <v>2019</v>
      </c>
      <c r="AF30" s="110">
        <f>IF('Indicador Fecha'!AF30="","x",'Indicador Fecha'!AF30)</f>
        <v>2019</v>
      </c>
      <c r="AG30" s="110">
        <f>IF('Indicador Fecha'!AG30="","x",'Indicador Fecha'!AG30)</f>
        <v>2018</v>
      </c>
      <c r="AH30" s="110">
        <f>IF('Indicador Fecha'!AH30="","x",'Indicador Fecha'!AH30)</f>
        <v>2018</v>
      </c>
      <c r="AI30" s="110">
        <f>IF('Indicador Fecha'!AI30="","x",'Indicador Fecha'!AI30)</f>
        <v>2017</v>
      </c>
      <c r="AJ30" s="110">
        <f>IF('Indicador Fecha'!AJ30="","x",'Indicador Fecha'!AJ30)</f>
        <v>2017</v>
      </c>
      <c r="AK30" s="110">
        <f>IF('Indicador Fecha'!AK30="","x",'Indicador Fecha'!AK30)</f>
        <v>2018</v>
      </c>
      <c r="AL30" s="110">
        <f>IF('Indicador Fecha'!AL30="","x",'Indicador Fecha'!AL30)</f>
        <v>2017</v>
      </c>
      <c r="AM30" s="110" t="str">
        <f>IF('Indicador Fecha'!AM30="","x",'Indicador Fecha'!AM30)</f>
        <v>2014</v>
      </c>
      <c r="AN30" s="110" t="str">
        <f>IF('Indicador Fecha'!AN30="","x",'Indicador Fecha'!AN30)</f>
        <v>2014</v>
      </c>
      <c r="AO30" s="110" t="str">
        <f>IF('Indicador Fecha'!AO30="","x",'Indicador Fecha'!AO30)</f>
        <v>2018</v>
      </c>
      <c r="AP30" s="110">
        <f>IF('Indicador Fecha'!AP30="","x",'Indicador Fecha'!AP30)</f>
        <v>2018</v>
      </c>
      <c r="AQ30" s="110">
        <f>IF('Indicador Fecha'!AQ30="","x",'Indicador Fecha'!AQ30)</f>
        <v>2018</v>
      </c>
      <c r="AR30" s="110">
        <f>IF('Indicador Fecha'!AR30="","x",'Indicador Fecha'!AR30)</f>
        <v>2018</v>
      </c>
      <c r="AS30" s="110">
        <f>IF('Indicador Fecha'!AS30="","x",'Indicador Fecha'!AS30)</f>
        <v>2017</v>
      </c>
      <c r="AT30" s="110">
        <f>IF('Indicador Fecha'!AT30="","x",'Indicador Fecha'!AT30)</f>
        <v>2014</v>
      </c>
      <c r="AU30" s="110">
        <f>IF('Indicador Fecha'!AU30="","x",'Indicador Fecha'!AU30)</f>
        <v>2016</v>
      </c>
      <c r="AV30" s="110" t="str">
        <f>IF('Indicador Fecha'!AV30="","x",'Indicador Fecha'!AV30)</f>
        <v>2015</v>
      </c>
      <c r="AW30" s="110">
        <f>IF('Indicador Fecha'!AW30="","x",'Indicador Fecha'!AW30)</f>
        <v>2016</v>
      </c>
      <c r="AX30" s="110">
        <f>IF('Indicador Fecha'!AX30="","x",'Indicador Fecha'!AX30)</f>
        <v>2017</v>
      </c>
      <c r="AY30" s="110">
        <f>IF('Indicador Fecha'!AY30="","x",'Indicador Fecha'!AY30)</f>
        <v>2017</v>
      </c>
      <c r="AZ30" s="110">
        <f>IF('Indicador Fecha'!AZ30="","x",'Indicador Fecha'!AZ30)</f>
        <v>2017</v>
      </c>
      <c r="BA30" s="110">
        <f>IF('Indicador Fecha'!BA30="","x",'Indicador Fecha'!BA30)</f>
        <v>2017</v>
      </c>
      <c r="BB30" s="110">
        <f>IF('Indicador Fecha'!BB30="","x",'Indicador Fecha'!BB30)</f>
        <v>2017</v>
      </c>
      <c r="BC30" s="110">
        <f>IF('Indicador Fecha'!BC30="","x",'Indicador Fecha'!BC30)</f>
        <v>2017</v>
      </c>
      <c r="BD30" s="110">
        <f>IF('Indicador Fecha'!BD30="","x",'Indicador Fecha'!BD30)</f>
        <v>2018</v>
      </c>
      <c r="BE30" s="110">
        <f>IF('Indicador Fecha'!BE30="","x",'Indicador Fecha'!BE30)</f>
        <v>2017</v>
      </c>
      <c r="BF30" s="110">
        <f>IF('Indicador Fecha'!BF30="","x",'Indicador Fecha'!BF30)</f>
        <v>2016</v>
      </c>
      <c r="BG30" s="110">
        <f>IF('Indicador Fecha'!BG30="","x",'Indicador Fecha'!BG30)</f>
        <v>2015</v>
      </c>
      <c r="BH30" s="110">
        <f>IF('Indicador Fecha'!BH30="","x",'Indicador Fecha'!BH30)</f>
        <v>2015</v>
      </c>
      <c r="BI30" s="110">
        <f>IF('Indicador Fecha'!BI30="","x",'Indicador Fecha'!BI30)</f>
        <v>2015</v>
      </c>
      <c r="BJ30" s="110">
        <f>IF('Indicador Fecha'!BJ30="","x",'Indicador Fecha'!BJ30)</f>
        <v>2017</v>
      </c>
      <c r="BK30" s="110">
        <f>IF('Indicador Fecha'!BK30="","x",'Indicador Fecha'!BK30)</f>
        <v>2017</v>
      </c>
      <c r="BL30" s="110">
        <f>IF('Indicador Fecha'!BL30="","x",'Indicador Fecha'!BL30)</f>
        <v>2016</v>
      </c>
      <c r="BM30" s="110">
        <f>IF('Indicador Fecha'!BM30="","x",'Indicador Fecha'!BM30)</f>
        <v>2017</v>
      </c>
      <c r="BN30" s="110">
        <f>IF('Indicador Fecha'!BN30="","x",'Indicador Fecha'!BN30)</f>
        <v>2018</v>
      </c>
      <c r="BO30" s="110">
        <f>IF('Indicador Fecha'!BO30="","x",'Indicador Fecha'!BO30)</f>
        <v>2019</v>
      </c>
      <c r="BP30" s="110" t="str">
        <f>IF('Indicador Fecha'!BP30="","x",RIGHT(TEXT('Indicador Fecha'!BP30,"dd/mm/yyyy"),4))</f>
        <v>x</v>
      </c>
      <c r="BQ30" s="110" t="str">
        <f>IF('Indicador Fecha'!BQ30="","x",RIGHT('Indicador Fecha'!BQ30,4))</f>
        <v>2018</v>
      </c>
      <c r="BR30" s="110" t="str">
        <f>IF('Indicador Fecha'!BR30="","x",RIGHT('Indicador Fecha'!BR30,4))</f>
        <v>2018</v>
      </c>
      <c r="BS30" s="110" t="str">
        <f>IF('Indicador Fecha'!BS30="","x",'Indicador Fecha'!BS30)</f>
        <v>x</v>
      </c>
      <c r="BT30" s="110">
        <f>IF('Indicador Fecha'!BT30="","x",'Indicador Fecha'!BT30)</f>
        <v>2017</v>
      </c>
      <c r="BU30" s="110">
        <f>IF('Indicador Fecha'!BU30="","x",'Indicador Fecha'!BU30)</f>
        <v>2018</v>
      </c>
      <c r="BV30" s="110">
        <f>IF('Indicador Fecha'!BV30="","x",'Indicador Fecha'!BV30)</f>
        <v>2018</v>
      </c>
      <c r="BW30" s="110">
        <f>IF('Indicador Fecha'!BW30="","x",'Indicador Fecha'!BW30)</f>
        <v>2016</v>
      </c>
      <c r="BX30" s="110">
        <f>IF('Indicador Fecha'!BX30="","x",'Indicador Fecha'!BX30)</f>
        <v>2015</v>
      </c>
      <c r="BY30" s="110">
        <f>IF('Indicador Fecha'!BY30="","x",'Indicador Fecha'!BY30)</f>
        <v>2013</v>
      </c>
      <c r="BZ30" s="110">
        <f>IF('Indicador Fecha'!BZ30="","x",'Indicador Fecha'!BZ30)</f>
        <v>2017</v>
      </c>
      <c r="CA30" s="110">
        <f>IF('Indicador Fecha'!CA30="","x",'Indicador Fecha'!CA30)</f>
        <v>2018</v>
      </c>
      <c r="CB30" s="110">
        <f>IF('Indicador Fecha'!CB30="","x",'Indicador Fecha'!CB30)</f>
        <v>2016</v>
      </c>
      <c r="CC30" s="110">
        <f>IF('Indicador Fecha'!CC30="","x",'Indicador Fecha'!CC30)</f>
        <v>2018</v>
      </c>
      <c r="CD30" s="110">
        <f>IF('Indicador Fecha'!CD30="","x",'Indicador Fecha'!CD30)</f>
        <v>2018</v>
      </c>
      <c r="CE30" s="110">
        <f>IF('Indicador Fecha'!CE30="","x",'Indicador Fecha'!CE30)</f>
        <v>2019</v>
      </c>
      <c r="CF30" s="110">
        <f>IF('Indicador Fecha'!CF30="","x",'Indicador Fecha'!CF30)</f>
        <v>2017</v>
      </c>
      <c r="CG30" s="110">
        <f>IF('Indicador Fecha'!CG30="","x",'Indicador Fecha'!CG30)</f>
        <v>2016</v>
      </c>
      <c r="CH30" s="110">
        <f>IF('Indicador Fecha'!CH30="","x",'Indicador Fecha'!CH30)</f>
        <v>2017</v>
      </c>
      <c r="CI30" s="110">
        <f>IF('Indicador Fecha'!CI30="","x",'Indicador Fecha'!CI30)</f>
        <v>2014</v>
      </c>
      <c r="CJ30" s="110">
        <f>IF('Indicador Fecha'!CJ30="","x",'Indicador Fecha'!CJ30)</f>
        <v>2017</v>
      </c>
      <c r="CK30" s="110">
        <f>IF('Indicador Fecha'!CK30="","x",'Indicador Fecha'!CK30)</f>
        <v>2017</v>
      </c>
      <c r="CL30" s="110">
        <f>IF('Indicador Fecha'!CL30="","x",'Indicador Fecha'!CL30)</f>
        <v>2016</v>
      </c>
      <c r="CM30" s="110">
        <f>IF('Indicador Fecha'!CM30="","x",'Indicador Fecha'!CM30)</f>
        <v>2016</v>
      </c>
      <c r="CN30" s="110">
        <f>IF('Indicador Fecha'!CN30="","x",'Indicador Fecha'!CN30)</f>
        <v>2016</v>
      </c>
      <c r="CO30" s="110" t="str">
        <f>IF('Indicador Fecha'!CO30="","x",'Indicador Fecha'!CO30)</f>
        <v>2015</v>
      </c>
      <c r="CP30" s="110">
        <f>IF('Indicador Fecha'!CP30="","x",'Indicador Fecha'!CP30)</f>
        <v>2016</v>
      </c>
      <c r="CQ30" s="110">
        <f>IF('Indicador Fecha'!CQ30="","x",'Indicador Fecha'!CQ30)</f>
        <v>2017</v>
      </c>
      <c r="CR30" s="110">
        <f>IF('Indicador Fecha'!CR30="","x",'Indicador Fecha'!CR30)</f>
        <v>2017</v>
      </c>
      <c r="CS30" s="110">
        <f>IF('Indicador Fecha'!CS30="","x",'Indicador Fecha'!CS30)</f>
        <v>2018</v>
      </c>
      <c r="CT30" s="110">
        <f>IF('Indicador Fecha'!CT30="","x",'Indicador Fecha'!CT30)</f>
        <v>2019</v>
      </c>
      <c r="CU30" s="110">
        <f>IF('Indicador Fecha'!CU30="","x",'Indicador Fecha'!CU30)</f>
        <v>2015</v>
      </c>
    </row>
    <row r="31" spans="1:99" x14ac:dyDescent="0.25">
      <c r="A31" s="3" t="str">
        <f>VLOOKUP(C31,Regions!B$3:H$35,7,FALSE)</f>
        <v>South America</v>
      </c>
      <c r="B31" s="94" t="s">
        <v>34</v>
      </c>
      <c r="C31" s="83" t="s">
        <v>33</v>
      </c>
      <c r="D31" s="110">
        <f>IF('Indicador Fecha'!D31="","x",'Indicador Fecha'!D31)</f>
        <v>2015</v>
      </c>
      <c r="E31" s="110">
        <f>IF('Indicador Fecha'!E31="","x",'Indicador Fecha'!E31)</f>
        <v>2015</v>
      </c>
      <c r="F31" s="110">
        <f>IF('Indicador Fecha'!F31="","x",'Indicador Fecha'!F31)</f>
        <v>2015</v>
      </c>
      <c r="G31" s="110">
        <f>IF('Indicador Fecha'!G31="","x",'Indicador Fecha'!G31)</f>
        <v>2015</v>
      </c>
      <c r="H31" s="110">
        <f>IF('Indicador Fecha'!H31="","x",'Indicador Fecha'!H31)</f>
        <v>2015</v>
      </c>
      <c r="I31" s="110">
        <f>IF('Indicador Fecha'!I31="","x",'Indicador Fecha'!I31)</f>
        <v>2015</v>
      </c>
      <c r="J31" s="110">
        <f>IF('Indicador Fecha'!J31="","x",'Indicador Fecha'!J31)</f>
        <v>2015</v>
      </c>
      <c r="K31" s="110">
        <f>IF('Indicador Fecha'!K31="","x",'Indicador Fecha'!K31)</f>
        <v>2018</v>
      </c>
      <c r="L31" s="110">
        <f>IF('Indicador Fecha'!L31="","x",'Indicador Fecha'!L31)</f>
        <v>2018</v>
      </c>
      <c r="M31" s="110">
        <f>IF('Indicador Fecha'!M31="","x",'Indicador Fecha'!M31)</f>
        <v>2015</v>
      </c>
      <c r="N31" s="110">
        <f>IF('Indicador Fecha'!N31="","x",'Indicador Fecha'!N31)</f>
        <v>2011</v>
      </c>
      <c r="O31" s="110">
        <f>IF('Indicador Fecha'!O31="","x",'Indicador Fecha'!O31)</f>
        <v>2011</v>
      </c>
      <c r="P31" s="110">
        <f>IF('Indicador Fecha'!P31="","x",'Indicador Fecha'!P31)</f>
        <v>2010</v>
      </c>
      <c r="Q31" s="110">
        <f>IF('Indicador Fecha'!Q31="","x",'Indicador Fecha'!Q31)</f>
        <v>2010</v>
      </c>
      <c r="R31" s="110">
        <f>IF('Indicador Fecha'!R31="","x",'Indicador Fecha'!R31)</f>
        <v>2010</v>
      </c>
      <c r="S31" s="110">
        <f>IF('Indicador Fecha'!S31="","x",'Indicador Fecha'!S31)</f>
        <v>2010</v>
      </c>
      <c r="T31" s="110">
        <f>IF('Indicador Fecha'!T31="","x",'Indicador Fecha'!T31)</f>
        <v>2010</v>
      </c>
      <c r="U31" s="110">
        <f>IF('Indicador Fecha'!U31="","x",'Indicador Fecha'!U31)</f>
        <v>2015</v>
      </c>
      <c r="V31" s="110">
        <f>IF('Indicador Fecha'!V31="","x",'Indicador Fecha'!V31)</f>
        <v>2015</v>
      </c>
      <c r="W31" s="110">
        <f>IF('Indicador Fecha'!W31="","x",'Indicador Fecha'!W31)</f>
        <v>2015</v>
      </c>
      <c r="X31" s="110">
        <f>IF('Indicador Fecha'!X31="","x",'Indicador Fecha'!X31)</f>
        <v>2018</v>
      </c>
      <c r="Y31" s="110">
        <f>IF('Indicador Fecha'!Y31="","x",'Indicador Fecha'!Y31)</f>
        <v>2018</v>
      </c>
      <c r="Z31" s="110">
        <f>IF('Indicador Fecha'!Z31="","x",'Indicador Fecha'!Z31)</f>
        <v>2017</v>
      </c>
      <c r="AA31" s="110">
        <f>IF('Indicador Fecha'!AA31="","x",'Indicador Fecha'!AA31)</f>
        <v>2017</v>
      </c>
      <c r="AB31" s="110">
        <f>IF('Indicador Fecha'!AB31="","x",'Indicador Fecha'!AB31)</f>
        <v>2017</v>
      </c>
      <c r="AC31" s="110">
        <f>IF('Indicador Fecha'!AC31="","x",'Indicador Fecha'!AC31)</f>
        <v>2018</v>
      </c>
      <c r="AD31" s="110">
        <f>IF('Indicador Fecha'!AD31="","x",'Indicador Fecha'!AD31)</f>
        <v>2019</v>
      </c>
      <c r="AE31" s="110">
        <f>IF('Indicador Fecha'!AE31="","x",'Indicador Fecha'!AE31)</f>
        <v>2019</v>
      </c>
      <c r="AF31" s="110">
        <f>IF('Indicador Fecha'!AF31="","x",'Indicador Fecha'!AF31)</f>
        <v>2019</v>
      </c>
      <c r="AG31" s="110">
        <f>IF('Indicador Fecha'!AG31="","x",'Indicador Fecha'!AG31)</f>
        <v>2018</v>
      </c>
      <c r="AH31" s="110">
        <f>IF('Indicador Fecha'!AH31="","x",'Indicador Fecha'!AH31)</f>
        <v>2018</v>
      </c>
      <c r="AI31" s="110">
        <f>IF('Indicador Fecha'!AI31="","x",'Indicador Fecha'!AI31)</f>
        <v>2017</v>
      </c>
      <c r="AJ31" s="110">
        <f>IF('Indicador Fecha'!AJ31="","x",'Indicador Fecha'!AJ31)</f>
        <v>2017</v>
      </c>
      <c r="AK31" s="110">
        <f>IF('Indicador Fecha'!AK31="","x",'Indicador Fecha'!AK31)</f>
        <v>2018</v>
      </c>
      <c r="AL31" s="110">
        <f>IF('Indicador Fecha'!AL31="","x",'Indicador Fecha'!AL31)</f>
        <v>2017</v>
      </c>
      <c r="AM31" s="110" t="str">
        <f>IF('Indicador Fecha'!AM31="","x",'Indicador Fecha'!AM31)</f>
        <v>2014</v>
      </c>
      <c r="AN31" s="110" t="str">
        <f>IF('Indicador Fecha'!AN31="","x",'Indicador Fecha'!AN31)</f>
        <v>2014</v>
      </c>
      <c r="AO31" s="110" t="str">
        <f>IF('Indicador Fecha'!AO31="","x",'Indicador Fecha'!AO31)</f>
        <v>x</v>
      </c>
      <c r="AP31" s="110">
        <f>IF('Indicador Fecha'!AP31="","x",'Indicador Fecha'!AP31)</f>
        <v>2018</v>
      </c>
      <c r="AQ31" s="110">
        <f>IF('Indicador Fecha'!AQ31="","x",'Indicador Fecha'!AQ31)</f>
        <v>2018</v>
      </c>
      <c r="AR31" s="110">
        <f>IF('Indicador Fecha'!AR31="","x",'Indicador Fecha'!AR31)</f>
        <v>2018</v>
      </c>
      <c r="AS31" s="110">
        <f>IF('Indicador Fecha'!AS31="","x",'Indicador Fecha'!AS31)</f>
        <v>2017</v>
      </c>
      <c r="AT31" s="110">
        <f>IF('Indicador Fecha'!AT31="","x",'Indicador Fecha'!AT31)</f>
        <v>2014</v>
      </c>
      <c r="AU31" s="110">
        <f>IF('Indicador Fecha'!AU31="","x",'Indicador Fecha'!AU31)</f>
        <v>2016</v>
      </c>
      <c r="AV31" s="110" t="str">
        <f>IF('Indicador Fecha'!AV31="","x",'Indicador Fecha'!AV31)</f>
        <v>2015</v>
      </c>
      <c r="AW31" s="110">
        <f>IF('Indicador Fecha'!AW31="","x",'Indicador Fecha'!AW31)</f>
        <v>2018</v>
      </c>
      <c r="AX31" s="110">
        <f>IF('Indicador Fecha'!AX31="","x",'Indicador Fecha'!AX31)</f>
        <v>2017</v>
      </c>
      <c r="AY31" s="110">
        <f>IF('Indicador Fecha'!AY31="","x",'Indicador Fecha'!AY31)</f>
        <v>2017</v>
      </c>
      <c r="AZ31" s="110">
        <f>IF('Indicador Fecha'!AZ31="","x",'Indicador Fecha'!AZ31)</f>
        <v>2017</v>
      </c>
      <c r="BA31" s="110">
        <f>IF('Indicador Fecha'!BA31="","x",'Indicador Fecha'!BA31)</f>
        <v>2017</v>
      </c>
      <c r="BB31" s="110">
        <f>IF('Indicador Fecha'!BB31="","x",'Indicador Fecha'!BB31)</f>
        <v>2017</v>
      </c>
      <c r="BC31" s="110">
        <f>IF('Indicador Fecha'!BC31="","x",'Indicador Fecha'!BC31)</f>
        <v>2017</v>
      </c>
      <c r="BD31" s="110">
        <f>IF('Indicador Fecha'!BD31="","x",'Indicador Fecha'!BD31)</f>
        <v>2018</v>
      </c>
      <c r="BE31" s="110">
        <f>IF('Indicador Fecha'!BE31="","x",'Indicador Fecha'!BE31)</f>
        <v>2017</v>
      </c>
      <c r="BF31" s="110">
        <f>IF('Indicador Fecha'!BF31="","x",'Indicador Fecha'!BF31)</f>
        <v>2016</v>
      </c>
      <c r="BG31" s="110">
        <f>IF('Indicador Fecha'!BG31="","x",'Indicador Fecha'!BG31)</f>
        <v>2015</v>
      </c>
      <c r="BH31" s="110">
        <f>IF('Indicador Fecha'!BH31="","x",'Indicador Fecha'!BH31)</f>
        <v>2015</v>
      </c>
      <c r="BI31" s="110">
        <f>IF('Indicador Fecha'!BI31="","x",'Indicador Fecha'!BI31)</f>
        <v>2015</v>
      </c>
      <c r="BJ31" s="110">
        <f>IF('Indicador Fecha'!BJ31="","x",'Indicador Fecha'!BJ31)</f>
        <v>2017</v>
      </c>
      <c r="BK31" s="110" t="str">
        <f>IF('Indicador Fecha'!BK31="","x",'Indicador Fecha'!BK31)</f>
        <v>x</v>
      </c>
      <c r="BL31" s="110">
        <f>IF('Indicador Fecha'!BL31="","x",'Indicador Fecha'!BL31)</f>
        <v>2016</v>
      </c>
      <c r="BM31" s="110">
        <f>IF('Indicador Fecha'!BM31="","x",'Indicador Fecha'!BM31)</f>
        <v>2017</v>
      </c>
      <c r="BN31" s="110">
        <f>IF('Indicador Fecha'!BN31="","x",'Indicador Fecha'!BN31)</f>
        <v>2018</v>
      </c>
      <c r="BO31" s="110">
        <f>IF('Indicador Fecha'!BO31="","x",'Indicador Fecha'!BO31)</f>
        <v>2019</v>
      </c>
      <c r="BP31" s="110" t="str">
        <f>IF('Indicador Fecha'!BP31="","x",RIGHT(TEXT('Indicador Fecha'!BP31,"dd/mm/yyyy"),4))</f>
        <v>x</v>
      </c>
      <c r="BQ31" s="110" t="str">
        <f>IF('Indicador Fecha'!BQ31="","x",RIGHT('Indicador Fecha'!BQ31,4))</f>
        <v>2018</v>
      </c>
      <c r="BR31" s="110" t="str">
        <f>IF('Indicador Fecha'!BR31="","x",RIGHT('Indicador Fecha'!BR31,4))</f>
        <v>2018</v>
      </c>
      <c r="BS31" s="110">
        <f>IF('Indicador Fecha'!BS31="","x",'Indicador Fecha'!BS31)</f>
        <v>2013</v>
      </c>
      <c r="BT31" s="110">
        <f>IF('Indicador Fecha'!BT31="","x",'Indicador Fecha'!BT31)</f>
        <v>2017</v>
      </c>
      <c r="BU31" s="110">
        <f>IF('Indicador Fecha'!BU31="","x",'Indicador Fecha'!BU31)</f>
        <v>2018</v>
      </c>
      <c r="BV31" s="110">
        <f>IF('Indicador Fecha'!BV31="","x",'Indicador Fecha'!BV31)</f>
        <v>2018</v>
      </c>
      <c r="BW31" s="110">
        <f>IF('Indicador Fecha'!BW31="","x",'Indicador Fecha'!BW31)</f>
        <v>2016</v>
      </c>
      <c r="BX31" s="110" t="str">
        <f>IF('Indicador Fecha'!BX31="","x",'Indicador Fecha'!BX31)</f>
        <v>x</v>
      </c>
      <c r="BY31" s="110" t="str">
        <f>IF('Indicador Fecha'!BY31="","x",'Indicador Fecha'!BY31)</f>
        <v>x</v>
      </c>
      <c r="BZ31" s="110">
        <f>IF('Indicador Fecha'!BZ31="","x",'Indicador Fecha'!BZ31)</f>
        <v>2017</v>
      </c>
      <c r="CA31" s="110">
        <f>IF('Indicador Fecha'!CA31="","x",'Indicador Fecha'!CA31)</f>
        <v>2018</v>
      </c>
      <c r="CB31" s="110" t="str">
        <f>IF('Indicador Fecha'!CB31="","x",'Indicador Fecha'!CB31)</f>
        <v>x</v>
      </c>
      <c r="CC31" s="110" t="str">
        <f>IF('Indicador Fecha'!CC31="","x",'Indicador Fecha'!CC31)</f>
        <v>x</v>
      </c>
      <c r="CD31" s="110" t="str">
        <f>IF('Indicador Fecha'!CD31="","x",'Indicador Fecha'!CD31)</f>
        <v>x</v>
      </c>
      <c r="CE31" s="110">
        <f>IF('Indicador Fecha'!CE31="","x",'Indicador Fecha'!CE31)</f>
        <v>2019</v>
      </c>
      <c r="CF31" s="110">
        <f>IF('Indicador Fecha'!CF31="","x",'Indicador Fecha'!CF31)</f>
        <v>2017</v>
      </c>
      <c r="CG31" s="110">
        <f>IF('Indicador Fecha'!CG31="","x",'Indicador Fecha'!CG31)</f>
        <v>2016</v>
      </c>
      <c r="CH31" s="110">
        <f>IF('Indicador Fecha'!CH31="","x",'Indicador Fecha'!CH31)</f>
        <v>2017</v>
      </c>
      <c r="CI31" s="110">
        <f>IF('Indicador Fecha'!CI31="","x",'Indicador Fecha'!CI31)</f>
        <v>2014</v>
      </c>
      <c r="CJ31" s="110">
        <f>IF('Indicador Fecha'!CJ31="","x",'Indicador Fecha'!CJ31)</f>
        <v>2017</v>
      </c>
      <c r="CK31" s="110">
        <f>IF('Indicador Fecha'!CK31="","x",'Indicador Fecha'!CK31)</f>
        <v>2017</v>
      </c>
      <c r="CL31" s="110">
        <f>IF('Indicador Fecha'!CL31="","x",'Indicador Fecha'!CL31)</f>
        <v>2014</v>
      </c>
      <c r="CM31" s="110">
        <f>IF('Indicador Fecha'!CM31="","x",'Indicador Fecha'!CM31)</f>
        <v>2014</v>
      </c>
      <c r="CN31" s="110">
        <f>IF('Indicador Fecha'!CN31="","x",'Indicador Fecha'!CN31)</f>
        <v>2014</v>
      </c>
      <c r="CO31" s="110" t="str">
        <f>IF('Indicador Fecha'!CO31="","x",'Indicador Fecha'!CO31)</f>
        <v>x</v>
      </c>
      <c r="CP31" s="110" t="str">
        <f>IF('Indicador Fecha'!CP31="","x",'Indicador Fecha'!CP31)</f>
        <v>x</v>
      </c>
      <c r="CQ31" s="110">
        <f>IF('Indicador Fecha'!CQ31="","x",'Indicador Fecha'!CQ31)</f>
        <v>2017</v>
      </c>
      <c r="CR31" s="110" t="str">
        <f>IF('Indicador Fecha'!CR31="","x",'Indicador Fecha'!CR31)</f>
        <v>x</v>
      </c>
      <c r="CS31" s="110">
        <f>IF('Indicador Fecha'!CS31="","x",'Indicador Fecha'!CS31)</f>
        <v>2018</v>
      </c>
      <c r="CT31" s="110">
        <f>IF('Indicador Fecha'!CT31="","x",'Indicador Fecha'!CT31)</f>
        <v>2019</v>
      </c>
      <c r="CU31" s="110">
        <f>IF('Indicador Fecha'!CU31="","x",'Indicador Fecha'!CU31)</f>
        <v>2015</v>
      </c>
    </row>
    <row r="32" spans="1:99" x14ac:dyDescent="0.25">
      <c r="A32" s="3" t="str">
        <f>VLOOKUP(C32,Regions!B$3:H$35,7,FALSE)</f>
        <v>South America</v>
      </c>
      <c r="B32" s="94" t="s">
        <v>48</v>
      </c>
      <c r="C32" s="83" t="s">
        <v>47</v>
      </c>
      <c r="D32" s="110">
        <f>IF('Indicador Fecha'!D32="","x",'Indicador Fecha'!D32)</f>
        <v>2015</v>
      </c>
      <c r="E32" s="110">
        <f>IF('Indicador Fecha'!E32="","x",'Indicador Fecha'!E32)</f>
        <v>2015</v>
      </c>
      <c r="F32" s="110">
        <f>IF('Indicador Fecha'!F32="","x",'Indicador Fecha'!F32)</f>
        <v>2015</v>
      </c>
      <c r="G32" s="110">
        <f>IF('Indicador Fecha'!G32="","x",'Indicador Fecha'!G32)</f>
        <v>2015</v>
      </c>
      <c r="H32" s="110">
        <f>IF('Indicador Fecha'!H32="","x",'Indicador Fecha'!H32)</f>
        <v>2015</v>
      </c>
      <c r="I32" s="110">
        <f>IF('Indicador Fecha'!I32="","x",'Indicador Fecha'!I32)</f>
        <v>2015</v>
      </c>
      <c r="J32" s="110">
        <f>IF('Indicador Fecha'!J32="","x",'Indicador Fecha'!J32)</f>
        <v>2015</v>
      </c>
      <c r="K32" s="110">
        <f>IF('Indicador Fecha'!K32="","x",'Indicador Fecha'!K32)</f>
        <v>2018</v>
      </c>
      <c r="L32" s="110">
        <f>IF('Indicador Fecha'!L32="","x",'Indicador Fecha'!L32)</f>
        <v>2018</v>
      </c>
      <c r="M32" s="110">
        <f>IF('Indicador Fecha'!M32="","x",'Indicador Fecha'!M32)</f>
        <v>2015</v>
      </c>
      <c r="N32" s="110">
        <f>IF('Indicador Fecha'!N32="","x",'Indicador Fecha'!N32)</f>
        <v>2011</v>
      </c>
      <c r="O32" s="110">
        <f>IF('Indicador Fecha'!O32="","x",'Indicador Fecha'!O32)</f>
        <v>2011</v>
      </c>
      <c r="P32" s="110">
        <f>IF('Indicador Fecha'!P32="","x",'Indicador Fecha'!P32)</f>
        <v>2012</v>
      </c>
      <c r="Q32" s="110">
        <f>IF('Indicador Fecha'!Q32="","x",'Indicador Fecha'!Q32)</f>
        <v>2010</v>
      </c>
      <c r="R32" s="110">
        <f>IF('Indicador Fecha'!R32="","x",'Indicador Fecha'!R32)</f>
        <v>2010</v>
      </c>
      <c r="S32" s="110">
        <f>IF('Indicador Fecha'!S32="","x",'Indicador Fecha'!S32)</f>
        <v>2010</v>
      </c>
      <c r="T32" s="110">
        <f>IF('Indicador Fecha'!T32="","x",'Indicador Fecha'!T32)</f>
        <v>2010</v>
      </c>
      <c r="U32" s="110">
        <f>IF('Indicador Fecha'!U32="","x",'Indicador Fecha'!U32)</f>
        <v>2015</v>
      </c>
      <c r="V32" s="110">
        <f>IF('Indicador Fecha'!V32="","x",'Indicador Fecha'!V32)</f>
        <v>2015</v>
      </c>
      <c r="W32" s="110">
        <f>IF('Indicador Fecha'!W32="","x",'Indicador Fecha'!W32)</f>
        <v>2015</v>
      </c>
      <c r="X32" s="110">
        <f>IF('Indicador Fecha'!X32="","x",'Indicador Fecha'!X32)</f>
        <v>2018</v>
      </c>
      <c r="Y32" s="110">
        <f>IF('Indicador Fecha'!Y32="","x",'Indicador Fecha'!Y32)</f>
        <v>2018</v>
      </c>
      <c r="Z32" s="110">
        <f>IF('Indicador Fecha'!Z32="","x",'Indicador Fecha'!Z32)</f>
        <v>2017</v>
      </c>
      <c r="AA32" s="110">
        <f>IF('Indicador Fecha'!AA32="","x",'Indicador Fecha'!AA32)</f>
        <v>2017</v>
      </c>
      <c r="AB32" s="110">
        <f>IF('Indicador Fecha'!AB32="","x",'Indicador Fecha'!AB32)</f>
        <v>2017</v>
      </c>
      <c r="AC32" s="110">
        <f>IF('Indicador Fecha'!AC32="","x",'Indicador Fecha'!AC32)</f>
        <v>2018</v>
      </c>
      <c r="AD32" s="110">
        <f>IF('Indicador Fecha'!AD32="","x",'Indicador Fecha'!AD32)</f>
        <v>2019</v>
      </c>
      <c r="AE32" s="110">
        <f>IF('Indicador Fecha'!AE32="","x",'Indicador Fecha'!AE32)</f>
        <v>2019</v>
      </c>
      <c r="AF32" s="110">
        <f>IF('Indicador Fecha'!AF32="","x",'Indicador Fecha'!AF32)</f>
        <v>2019</v>
      </c>
      <c r="AG32" s="110">
        <f>IF('Indicador Fecha'!AG32="","x",'Indicador Fecha'!AG32)</f>
        <v>2018</v>
      </c>
      <c r="AH32" s="110">
        <f>IF('Indicador Fecha'!AH32="","x",'Indicador Fecha'!AH32)</f>
        <v>2018</v>
      </c>
      <c r="AI32" s="110">
        <f>IF('Indicador Fecha'!AI32="","x",'Indicador Fecha'!AI32)</f>
        <v>2016</v>
      </c>
      <c r="AJ32" s="110">
        <f>IF('Indicador Fecha'!AJ32="","x",'Indicador Fecha'!AJ32)</f>
        <v>2016</v>
      </c>
      <c r="AK32" s="110">
        <f>IF('Indicador Fecha'!AK32="","x",'Indicador Fecha'!AK32)</f>
        <v>2018</v>
      </c>
      <c r="AL32" s="110">
        <f>IF('Indicador Fecha'!AL32="","x",'Indicador Fecha'!AL32)</f>
        <v>2017</v>
      </c>
      <c r="AM32" s="110" t="str">
        <f>IF('Indicador Fecha'!AM32="","x",'Indicador Fecha'!AM32)</f>
        <v>2016</v>
      </c>
      <c r="AN32" s="110" t="str">
        <f>IF('Indicador Fecha'!AN32="","x",'Indicador Fecha'!AN32)</f>
        <v>2016</v>
      </c>
      <c r="AO32" s="110" t="str">
        <f>IF('Indicador Fecha'!AO32="","x",'Indicador Fecha'!AO32)</f>
        <v>2017</v>
      </c>
      <c r="AP32" s="110">
        <f>IF('Indicador Fecha'!AP32="","x",'Indicador Fecha'!AP32)</f>
        <v>2018</v>
      </c>
      <c r="AQ32" s="110">
        <f>IF('Indicador Fecha'!AQ32="","x",'Indicador Fecha'!AQ32)</f>
        <v>2018</v>
      </c>
      <c r="AR32" s="110">
        <f>IF('Indicador Fecha'!AR32="","x",'Indicador Fecha'!AR32)</f>
        <v>2018</v>
      </c>
      <c r="AS32" s="110">
        <f>IF('Indicador Fecha'!AS32="","x",'Indicador Fecha'!AS32)</f>
        <v>2015</v>
      </c>
      <c r="AT32" s="110">
        <f>IF('Indicador Fecha'!AT32="","x",'Indicador Fecha'!AT32)</f>
        <v>2016</v>
      </c>
      <c r="AU32" s="110">
        <f>IF('Indicador Fecha'!AU32="","x",'Indicador Fecha'!AU32)</f>
        <v>2016</v>
      </c>
      <c r="AV32" s="110" t="str">
        <f>IF('Indicador Fecha'!AV32="","x",'Indicador Fecha'!AV32)</f>
        <v>2015</v>
      </c>
      <c r="AW32" s="110">
        <f>IF('Indicador Fecha'!AW32="","x",'Indicador Fecha'!AW32)</f>
        <v>2018</v>
      </c>
      <c r="AX32" s="110">
        <f>IF('Indicador Fecha'!AX32="","x",'Indicador Fecha'!AX32)</f>
        <v>2017</v>
      </c>
      <c r="AY32" s="110">
        <f>IF('Indicador Fecha'!AY32="","x",'Indicador Fecha'!AY32)</f>
        <v>2017</v>
      </c>
      <c r="AZ32" s="110">
        <f>IF('Indicador Fecha'!AZ32="","x",'Indicador Fecha'!AZ32)</f>
        <v>2017</v>
      </c>
      <c r="BA32" s="110">
        <f>IF('Indicador Fecha'!BA32="","x",'Indicador Fecha'!BA32)</f>
        <v>2017</v>
      </c>
      <c r="BB32" s="110">
        <f>IF('Indicador Fecha'!BB32="","x",'Indicador Fecha'!BB32)</f>
        <v>2017</v>
      </c>
      <c r="BC32" s="110">
        <f>IF('Indicador Fecha'!BC32="","x",'Indicador Fecha'!BC32)</f>
        <v>2017</v>
      </c>
      <c r="BD32" s="110">
        <f>IF('Indicador Fecha'!BD32="","x",'Indicador Fecha'!BD32)</f>
        <v>2018</v>
      </c>
      <c r="BE32" s="110">
        <f>IF('Indicador Fecha'!BE32="","x",'Indicador Fecha'!BE32)</f>
        <v>2017</v>
      </c>
      <c r="BF32" s="110">
        <f>IF('Indicador Fecha'!BF32="","x",'Indicador Fecha'!BF32)</f>
        <v>2016</v>
      </c>
      <c r="BG32" s="110">
        <f>IF('Indicador Fecha'!BG32="","x",'Indicador Fecha'!BG32)</f>
        <v>2015</v>
      </c>
      <c r="BH32" s="110">
        <f>IF('Indicador Fecha'!BH32="","x",'Indicador Fecha'!BH32)</f>
        <v>2015</v>
      </c>
      <c r="BI32" s="110">
        <f>IF('Indicador Fecha'!BI32="","x",'Indicador Fecha'!BI32)</f>
        <v>2015</v>
      </c>
      <c r="BJ32" s="110">
        <f>IF('Indicador Fecha'!BJ32="","x",'Indicador Fecha'!BJ32)</f>
        <v>2017</v>
      </c>
      <c r="BK32" s="110">
        <f>IF('Indicador Fecha'!BK32="","x",'Indicador Fecha'!BK32)</f>
        <v>2017</v>
      </c>
      <c r="BL32" s="110">
        <f>IF('Indicador Fecha'!BL32="","x",'Indicador Fecha'!BL32)</f>
        <v>2014</v>
      </c>
      <c r="BM32" s="110">
        <f>IF('Indicador Fecha'!BM32="","x",'Indicador Fecha'!BM32)</f>
        <v>2017</v>
      </c>
      <c r="BN32" s="110">
        <f>IF('Indicador Fecha'!BN32="","x",'Indicador Fecha'!BN32)</f>
        <v>2018</v>
      </c>
      <c r="BO32" s="110">
        <f>IF('Indicador Fecha'!BO32="","x",'Indicador Fecha'!BO32)</f>
        <v>2019</v>
      </c>
      <c r="BP32" s="110" t="str">
        <f>IF('Indicador Fecha'!BP32="","x",RIGHT(TEXT('Indicador Fecha'!BP32,"dd/mm/yyyy"),4))</f>
        <v>x</v>
      </c>
      <c r="BQ32" s="110" t="str">
        <f>IF('Indicador Fecha'!BQ32="","x",RIGHT('Indicador Fecha'!BQ32,4))</f>
        <v>2018</v>
      </c>
      <c r="BR32" s="110" t="str">
        <f>IF('Indicador Fecha'!BR32="","x",RIGHT('Indicador Fecha'!BR32,4))</f>
        <v>2018</v>
      </c>
      <c r="BS32" s="110">
        <f>IF('Indicador Fecha'!BS32="","x",'Indicador Fecha'!BS32)</f>
        <v>2015</v>
      </c>
      <c r="BT32" s="110">
        <f>IF('Indicador Fecha'!BT32="","x",'Indicador Fecha'!BT32)</f>
        <v>2017</v>
      </c>
      <c r="BU32" s="110">
        <f>IF('Indicador Fecha'!BU32="","x",'Indicador Fecha'!BU32)</f>
        <v>2018</v>
      </c>
      <c r="BV32" s="110">
        <f>IF('Indicador Fecha'!BV32="","x",'Indicador Fecha'!BV32)</f>
        <v>2018</v>
      </c>
      <c r="BW32" s="110">
        <f>IF('Indicador Fecha'!BW32="","x",'Indicador Fecha'!BW32)</f>
        <v>2016</v>
      </c>
      <c r="BX32" s="110">
        <f>IF('Indicador Fecha'!BX32="","x",'Indicador Fecha'!BX32)</f>
        <v>2013</v>
      </c>
      <c r="BY32" s="110">
        <f>IF('Indicador Fecha'!BY32="","x",'Indicador Fecha'!BY32)</f>
        <v>2010</v>
      </c>
      <c r="BZ32" s="110">
        <f>IF('Indicador Fecha'!BZ32="","x",'Indicador Fecha'!BZ32)</f>
        <v>2017</v>
      </c>
      <c r="CA32" s="110">
        <f>IF('Indicador Fecha'!CA32="","x",'Indicador Fecha'!CA32)</f>
        <v>2018</v>
      </c>
      <c r="CB32" s="110">
        <f>IF('Indicador Fecha'!CB32="","x",'Indicador Fecha'!CB32)</f>
        <v>2014</v>
      </c>
      <c r="CC32" s="110">
        <f>IF('Indicador Fecha'!CC32="","x",'Indicador Fecha'!CC32)</f>
        <v>2018</v>
      </c>
      <c r="CD32" s="110">
        <f>IF('Indicador Fecha'!CD32="","x",'Indicador Fecha'!CD32)</f>
        <v>2018</v>
      </c>
      <c r="CE32" s="110">
        <f>IF('Indicador Fecha'!CE32="","x",'Indicador Fecha'!CE32)</f>
        <v>2019</v>
      </c>
      <c r="CF32" s="110">
        <f>IF('Indicador Fecha'!CF32="","x",'Indicador Fecha'!CF32)</f>
        <v>2017</v>
      </c>
      <c r="CG32" s="110">
        <f>IF('Indicador Fecha'!CG32="","x",'Indicador Fecha'!CG32)</f>
        <v>2016</v>
      </c>
      <c r="CH32" s="110">
        <f>IF('Indicador Fecha'!CH32="","x",'Indicador Fecha'!CH32)</f>
        <v>2017</v>
      </c>
      <c r="CI32" s="110">
        <f>IF('Indicador Fecha'!CI32="","x",'Indicador Fecha'!CI32)</f>
        <v>2014</v>
      </c>
      <c r="CJ32" s="110">
        <f>IF('Indicador Fecha'!CJ32="","x",'Indicador Fecha'!CJ32)</f>
        <v>2017</v>
      </c>
      <c r="CK32" s="110">
        <f>IF('Indicador Fecha'!CK32="","x",'Indicador Fecha'!CK32)</f>
        <v>2017</v>
      </c>
      <c r="CL32" s="110">
        <f>IF('Indicador Fecha'!CL32="","x",'Indicador Fecha'!CL32)</f>
        <v>2016</v>
      </c>
      <c r="CM32" s="110">
        <f>IF('Indicador Fecha'!CM32="","x",'Indicador Fecha'!CM32)</f>
        <v>2016</v>
      </c>
      <c r="CN32" s="110">
        <f>IF('Indicador Fecha'!CN32="","x",'Indicador Fecha'!CN32)</f>
        <v>2011</v>
      </c>
      <c r="CO32" s="110" t="str">
        <f>IF('Indicador Fecha'!CO32="","x",'Indicador Fecha'!CO32)</f>
        <v>2011</v>
      </c>
      <c r="CP32" s="110">
        <f>IF('Indicador Fecha'!CP32="","x",'Indicador Fecha'!CP32)</f>
        <v>2016</v>
      </c>
      <c r="CQ32" s="110">
        <f>IF('Indicador Fecha'!CQ32="","x",'Indicador Fecha'!CQ32)</f>
        <v>2017</v>
      </c>
      <c r="CR32" s="110" t="str">
        <f>IF('Indicador Fecha'!CR32="","x",'Indicador Fecha'!CR32)</f>
        <v>x</v>
      </c>
      <c r="CS32" s="110">
        <f>IF('Indicador Fecha'!CS32="","x",'Indicador Fecha'!CS32)</f>
        <v>2018</v>
      </c>
      <c r="CT32" s="110">
        <f>IF('Indicador Fecha'!CT32="","x",'Indicador Fecha'!CT32)</f>
        <v>2019</v>
      </c>
      <c r="CU32" s="110">
        <f>IF('Indicador Fecha'!CU32="","x",'Indicador Fecha'!CU32)</f>
        <v>2015</v>
      </c>
    </row>
    <row r="33" spans="1:99" x14ac:dyDescent="0.25">
      <c r="A33" s="3" t="str">
        <f>VLOOKUP(C33,Regions!B$3:H$35,7,FALSE)</f>
        <v>South America</v>
      </c>
      <c r="B33" s="94" t="s">
        <v>50</v>
      </c>
      <c r="C33" s="83" t="s">
        <v>49</v>
      </c>
      <c r="D33" s="110">
        <f>IF('Indicador Fecha'!D33="","x",'Indicador Fecha'!D33)</f>
        <v>2015</v>
      </c>
      <c r="E33" s="110">
        <f>IF('Indicador Fecha'!E33="","x",'Indicador Fecha'!E33)</f>
        <v>2015</v>
      </c>
      <c r="F33" s="110">
        <f>IF('Indicador Fecha'!F33="","x",'Indicador Fecha'!F33)</f>
        <v>2015</v>
      </c>
      <c r="G33" s="110">
        <f>IF('Indicador Fecha'!G33="","x",'Indicador Fecha'!G33)</f>
        <v>2015</v>
      </c>
      <c r="H33" s="110">
        <f>IF('Indicador Fecha'!H33="","x",'Indicador Fecha'!H33)</f>
        <v>2015</v>
      </c>
      <c r="I33" s="110">
        <f>IF('Indicador Fecha'!I33="","x",'Indicador Fecha'!I33)</f>
        <v>2015</v>
      </c>
      <c r="J33" s="110">
        <f>IF('Indicador Fecha'!J33="","x",'Indicador Fecha'!J33)</f>
        <v>2015</v>
      </c>
      <c r="K33" s="110">
        <f>IF('Indicador Fecha'!K33="","x",'Indicador Fecha'!K33)</f>
        <v>2018</v>
      </c>
      <c r="L33" s="110">
        <f>IF('Indicador Fecha'!L33="","x",'Indicador Fecha'!L33)</f>
        <v>2018</v>
      </c>
      <c r="M33" s="110">
        <f>IF('Indicador Fecha'!M33="","x",'Indicador Fecha'!M33)</f>
        <v>2015</v>
      </c>
      <c r="N33" s="110">
        <f>IF('Indicador Fecha'!N33="","x",'Indicador Fecha'!N33)</f>
        <v>2011</v>
      </c>
      <c r="O33" s="110">
        <f>IF('Indicador Fecha'!O33="","x",'Indicador Fecha'!O33)</f>
        <v>2011</v>
      </c>
      <c r="P33" s="110">
        <f>IF('Indicador Fecha'!P33="","x",'Indicador Fecha'!P33)</f>
        <v>2008</v>
      </c>
      <c r="Q33" s="110">
        <f>IF('Indicador Fecha'!Q33="","x",'Indicador Fecha'!Q33)</f>
        <v>2010</v>
      </c>
      <c r="R33" s="110">
        <f>IF('Indicador Fecha'!R33="","x",'Indicador Fecha'!R33)</f>
        <v>2010</v>
      </c>
      <c r="S33" s="110">
        <f>IF('Indicador Fecha'!S33="","x",'Indicador Fecha'!S33)</f>
        <v>2010</v>
      </c>
      <c r="T33" s="110">
        <f>IF('Indicador Fecha'!T33="","x",'Indicador Fecha'!T33)</f>
        <v>2010</v>
      </c>
      <c r="U33" s="110">
        <f>IF('Indicador Fecha'!U33="","x",'Indicador Fecha'!U33)</f>
        <v>2015</v>
      </c>
      <c r="V33" s="110">
        <f>IF('Indicador Fecha'!V33="","x",'Indicador Fecha'!V33)</f>
        <v>2015</v>
      </c>
      <c r="W33" s="110">
        <f>IF('Indicador Fecha'!W33="","x",'Indicador Fecha'!W33)</f>
        <v>2015</v>
      </c>
      <c r="X33" s="110">
        <f>IF('Indicador Fecha'!X33="","x",'Indicador Fecha'!X33)</f>
        <v>2018</v>
      </c>
      <c r="Y33" s="110">
        <f>IF('Indicador Fecha'!Y33="","x",'Indicador Fecha'!Y33)</f>
        <v>2018</v>
      </c>
      <c r="Z33" s="110">
        <f>IF('Indicador Fecha'!Z33="","x",'Indicador Fecha'!Z33)</f>
        <v>2017</v>
      </c>
      <c r="AA33" s="110">
        <f>IF('Indicador Fecha'!AA33="","x",'Indicador Fecha'!AA33)</f>
        <v>2017</v>
      </c>
      <c r="AB33" s="110" t="str">
        <f>IF('Indicador Fecha'!AB33="","x",'Indicador Fecha'!AB33)</f>
        <v>x</v>
      </c>
      <c r="AC33" s="110">
        <f>IF('Indicador Fecha'!AC33="","x",'Indicador Fecha'!AC33)</f>
        <v>2018</v>
      </c>
      <c r="AD33" s="110">
        <f>IF('Indicador Fecha'!AD33="","x",'Indicador Fecha'!AD33)</f>
        <v>2019</v>
      </c>
      <c r="AE33" s="110">
        <f>IF('Indicador Fecha'!AE33="","x",'Indicador Fecha'!AE33)</f>
        <v>2019</v>
      </c>
      <c r="AF33" s="110">
        <f>IF('Indicador Fecha'!AF33="","x",'Indicador Fecha'!AF33)</f>
        <v>2019</v>
      </c>
      <c r="AG33" s="110">
        <f>IF('Indicador Fecha'!AG33="","x",'Indicador Fecha'!AG33)</f>
        <v>2018</v>
      </c>
      <c r="AH33" s="110">
        <f>IF('Indicador Fecha'!AH33="","x",'Indicador Fecha'!AH33)</f>
        <v>2018</v>
      </c>
      <c r="AI33" s="110">
        <f>IF('Indicador Fecha'!AI33="","x",'Indicador Fecha'!AI33)</f>
        <v>2017</v>
      </c>
      <c r="AJ33" s="110">
        <f>IF('Indicador Fecha'!AJ33="","x",'Indicador Fecha'!AJ33)</f>
        <v>2017</v>
      </c>
      <c r="AK33" s="110">
        <f>IF('Indicador Fecha'!AK33="","x",'Indicador Fecha'!AK33)</f>
        <v>2018</v>
      </c>
      <c r="AL33" s="110">
        <f>IF('Indicador Fecha'!AL33="","x",'Indicador Fecha'!AL33)</f>
        <v>2017</v>
      </c>
      <c r="AM33" s="110" t="str">
        <f>IF('Indicador Fecha'!AM33="","x",'Indicador Fecha'!AM33)</f>
        <v>2012</v>
      </c>
      <c r="AN33" s="110" t="str">
        <f>IF('Indicador Fecha'!AN33="","x",'Indicador Fecha'!AN33)</f>
        <v>2012</v>
      </c>
      <c r="AO33" s="110" t="str">
        <f>IF('Indicador Fecha'!AO33="","x",'Indicador Fecha'!AO33)</f>
        <v>2017</v>
      </c>
      <c r="AP33" s="110">
        <f>IF('Indicador Fecha'!AP33="","x",'Indicador Fecha'!AP33)</f>
        <v>2018</v>
      </c>
      <c r="AQ33" s="110">
        <f>IF('Indicador Fecha'!AQ33="","x",'Indicador Fecha'!AQ33)</f>
        <v>2018</v>
      </c>
      <c r="AR33" s="110">
        <f>IF('Indicador Fecha'!AR33="","x",'Indicador Fecha'!AR33)</f>
        <v>2018</v>
      </c>
      <c r="AS33" s="110">
        <f>IF('Indicador Fecha'!AS33="","x",'Indicador Fecha'!AS33)</f>
        <v>2015</v>
      </c>
      <c r="AT33" s="110">
        <f>IF('Indicador Fecha'!AT33="","x",'Indicador Fecha'!AT33)</f>
        <v>2017</v>
      </c>
      <c r="AU33" s="110">
        <f>IF('Indicador Fecha'!AU33="","x",'Indicador Fecha'!AU33)</f>
        <v>2016</v>
      </c>
      <c r="AV33" s="110" t="str">
        <f>IF('Indicador Fecha'!AV33="","x",'Indicador Fecha'!AV33)</f>
        <v>2015</v>
      </c>
      <c r="AW33" s="110">
        <f>IF('Indicador Fecha'!AW33="","x",'Indicador Fecha'!AW33)</f>
        <v>2016</v>
      </c>
      <c r="AX33" s="110">
        <f>IF('Indicador Fecha'!AX33="","x",'Indicador Fecha'!AX33)</f>
        <v>2017</v>
      </c>
      <c r="AY33" s="110">
        <f>IF('Indicador Fecha'!AY33="","x",'Indicador Fecha'!AY33)</f>
        <v>2017</v>
      </c>
      <c r="AZ33" s="110">
        <f>IF('Indicador Fecha'!AZ33="","x",'Indicador Fecha'!AZ33)</f>
        <v>2017</v>
      </c>
      <c r="BA33" s="110">
        <f>IF('Indicador Fecha'!BA33="","x",'Indicador Fecha'!BA33)</f>
        <v>2017</v>
      </c>
      <c r="BB33" s="110">
        <f>IF('Indicador Fecha'!BB33="","x",'Indicador Fecha'!BB33)</f>
        <v>2017</v>
      </c>
      <c r="BC33" s="110">
        <f>IF('Indicador Fecha'!BC33="","x",'Indicador Fecha'!BC33)</f>
        <v>2017</v>
      </c>
      <c r="BD33" s="110">
        <f>IF('Indicador Fecha'!BD33="","x",'Indicador Fecha'!BD33)</f>
        <v>2018</v>
      </c>
      <c r="BE33" s="110">
        <f>IF('Indicador Fecha'!BE33="","x",'Indicador Fecha'!BE33)</f>
        <v>2017</v>
      </c>
      <c r="BF33" s="110">
        <f>IF('Indicador Fecha'!BF33="","x",'Indicador Fecha'!BF33)</f>
        <v>2016</v>
      </c>
      <c r="BG33" s="110">
        <f>IF('Indicador Fecha'!BG33="","x",'Indicador Fecha'!BG33)</f>
        <v>2015</v>
      </c>
      <c r="BH33" s="110">
        <f>IF('Indicador Fecha'!BH33="","x",'Indicador Fecha'!BH33)</f>
        <v>2015</v>
      </c>
      <c r="BI33" s="110">
        <f>IF('Indicador Fecha'!BI33="","x",'Indicador Fecha'!BI33)</f>
        <v>2015</v>
      </c>
      <c r="BJ33" s="110">
        <f>IF('Indicador Fecha'!BJ33="","x",'Indicador Fecha'!BJ33)</f>
        <v>2017</v>
      </c>
      <c r="BK33" s="110">
        <f>IF('Indicador Fecha'!BK33="","x",'Indicador Fecha'!BK33)</f>
        <v>2017</v>
      </c>
      <c r="BL33" s="110">
        <f>IF('Indicador Fecha'!BL33="","x",'Indicador Fecha'!BL33)</f>
        <v>2016</v>
      </c>
      <c r="BM33" s="110">
        <f>IF('Indicador Fecha'!BM33="","x",'Indicador Fecha'!BM33)</f>
        <v>2017</v>
      </c>
      <c r="BN33" s="110">
        <f>IF('Indicador Fecha'!BN33="","x",'Indicador Fecha'!BN33)</f>
        <v>2018</v>
      </c>
      <c r="BO33" s="110">
        <f>IF('Indicador Fecha'!BO33="","x",'Indicador Fecha'!BO33)</f>
        <v>2019</v>
      </c>
      <c r="BP33" s="110" t="str">
        <f>IF('Indicador Fecha'!BP33="","x",RIGHT(TEXT('Indicador Fecha'!BP33,"dd/mm/yyyy"),4))</f>
        <v>x</v>
      </c>
      <c r="BQ33" s="110" t="str">
        <f>IF('Indicador Fecha'!BQ33="","x",RIGHT('Indicador Fecha'!BQ33,4))</f>
        <v>2018</v>
      </c>
      <c r="BR33" s="110" t="str">
        <f>IF('Indicador Fecha'!BR33="","x",RIGHT('Indicador Fecha'!BR33,4))</f>
        <v>2018</v>
      </c>
      <c r="BS33" s="110">
        <f>IF('Indicador Fecha'!BS33="","x",'Indicador Fecha'!BS33)</f>
        <v>2017</v>
      </c>
      <c r="BT33" s="110">
        <f>IF('Indicador Fecha'!BT33="","x",'Indicador Fecha'!BT33)</f>
        <v>2017</v>
      </c>
      <c r="BU33" s="110">
        <f>IF('Indicador Fecha'!BU33="","x",'Indicador Fecha'!BU33)</f>
        <v>2018</v>
      </c>
      <c r="BV33" s="110">
        <f>IF('Indicador Fecha'!BV33="","x",'Indicador Fecha'!BV33)</f>
        <v>2018</v>
      </c>
      <c r="BW33" s="110">
        <f>IF('Indicador Fecha'!BW33="","x",'Indicador Fecha'!BW33)</f>
        <v>2016</v>
      </c>
      <c r="BX33" s="110">
        <f>IF('Indicador Fecha'!BX33="","x",'Indicador Fecha'!BX33)</f>
        <v>2015</v>
      </c>
      <c r="BY33" s="110">
        <f>IF('Indicador Fecha'!BY33="","x",'Indicador Fecha'!BY33)</f>
        <v>2013</v>
      </c>
      <c r="BZ33" s="110">
        <f>IF('Indicador Fecha'!BZ33="","x",'Indicador Fecha'!BZ33)</f>
        <v>2017</v>
      </c>
      <c r="CA33" s="110">
        <f>IF('Indicador Fecha'!CA33="","x",'Indicador Fecha'!CA33)</f>
        <v>2018</v>
      </c>
      <c r="CB33" s="110">
        <f>IF('Indicador Fecha'!CB33="","x",'Indicador Fecha'!CB33)</f>
        <v>2014</v>
      </c>
      <c r="CC33" s="110">
        <f>IF('Indicador Fecha'!CC33="","x",'Indicador Fecha'!CC33)</f>
        <v>2018</v>
      </c>
      <c r="CD33" s="110">
        <f>IF('Indicador Fecha'!CD33="","x",'Indicador Fecha'!CD33)</f>
        <v>2018</v>
      </c>
      <c r="CE33" s="110">
        <f>IF('Indicador Fecha'!CE33="","x",'Indicador Fecha'!CE33)</f>
        <v>2019</v>
      </c>
      <c r="CF33" s="110">
        <f>IF('Indicador Fecha'!CF33="","x",'Indicador Fecha'!CF33)</f>
        <v>2017</v>
      </c>
      <c r="CG33" s="110">
        <f>IF('Indicador Fecha'!CG33="","x",'Indicador Fecha'!CG33)</f>
        <v>2016</v>
      </c>
      <c r="CH33" s="110">
        <f>IF('Indicador Fecha'!CH33="","x",'Indicador Fecha'!CH33)</f>
        <v>2017</v>
      </c>
      <c r="CI33" s="110">
        <f>IF('Indicador Fecha'!CI33="","x",'Indicador Fecha'!CI33)</f>
        <v>2014</v>
      </c>
      <c r="CJ33" s="110">
        <f>IF('Indicador Fecha'!CJ33="","x",'Indicador Fecha'!CJ33)</f>
        <v>2017</v>
      </c>
      <c r="CK33" s="110">
        <f>IF('Indicador Fecha'!CK33="","x",'Indicador Fecha'!CK33)</f>
        <v>2017</v>
      </c>
      <c r="CL33" s="110">
        <f>IF('Indicador Fecha'!CL33="","x",'Indicador Fecha'!CL33)</f>
        <v>2016</v>
      </c>
      <c r="CM33" s="110">
        <f>IF('Indicador Fecha'!CM33="","x",'Indicador Fecha'!CM33)</f>
        <v>2016</v>
      </c>
      <c r="CN33" s="110">
        <f>IF('Indicador Fecha'!CN33="","x",'Indicador Fecha'!CN33)</f>
        <v>2016</v>
      </c>
      <c r="CO33" s="110" t="str">
        <f>IF('Indicador Fecha'!CO33="","x",'Indicador Fecha'!CO33)</f>
        <v>2017</v>
      </c>
      <c r="CP33" s="110">
        <f>IF('Indicador Fecha'!CP33="","x",'Indicador Fecha'!CP33)</f>
        <v>2015</v>
      </c>
      <c r="CQ33" s="110">
        <f>IF('Indicador Fecha'!CQ33="","x",'Indicador Fecha'!CQ33)</f>
        <v>2017</v>
      </c>
      <c r="CR33" s="110">
        <f>IF('Indicador Fecha'!CR33="","x",'Indicador Fecha'!CR33)</f>
        <v>2018</v>
      </c>
      <c r="CS33" s="110">
        <f>IF('Indicador Fecha'!CS33="","x",'Indicador Fecha'!CS33)</f>
        <v>2018</v>
      </c>
      <c r="CT33" s="110">
        <f>IF('Indicador Fecha'!CT33="","x",'Indicador Fecha'!CT33)</f>
        <v>2019</v>
      </c>
      <c r="CU33" s="110">
        <f>IF('Indicador Fecha'!CU33="","x",'Indicador Fecha'!CU33)</f>
        <v>2015</v>
      </c>
    </row>
    <row r="34" spans="1:99" x14ac:dyDescent="0.25">
      <c r="A34" s="3" t="str">
        <f>VLOOKUP(C34,Regions!B$3:H$35,7,FALSE)</f>
        <v>South America</v>
      </c>
      <c r="B34" s="94" t="s">
        <v>58</v>
      </c>
      <c r="C34" s="83" t="s">
        <v>57</v>
      </c>
      <c r="D34" s="110">
        <f>IF('Indicador Fecha'!D34="","x",'Indicador Fecha'!D34)</f>
        <v>2015</v>
      </c>
      <c r="E34" s="110">
        <f>IF('Indicador Fecha'!E34="","x",'Indicador Fecha'!E34)</f>
        <v>2015</v>
      </c>
      <c r="F34" s="110">
        <f>IF('Indicador Fecha'!F34="","x",'Indicador Fecha'!F34)</f>
        <v>2015</v>
      </c>
      <c r="G34" s="110">
        <f>IF('Indicador Fecha'!G34="","x",'Indicador Fecha'!G34)</f>
        <v>2015</v>
      </c>
      <c r="H34" s="110">
        <f>IF('Indicador Fecha'!H34="","x",'Indicador Fecha'!H34)</f>
        <v>2015</v>
      </c>
      <c r="I34" s="110">
        <f>IF('Indicador Fecha'!I34="","x",'Indicador Fecha'!I34)</f>
        <v>2015</v>
      </c>
      <c r="J34" s="110">
        <f>IF('Indicador Fecha'!J34="","x",'Indicador Fecha'!J34)</f>
        <v>2015</v>
      </c>
      <c r="K34" s="110">
        <f>IF('Indicador Fecha'!K34="","x",'Indicador Fecha'!K34)</f>
        <v>2018</v>
      </c>
      <c r="L34" s="110">
        <f>IF('Indicador Fecha'!L34="","x",'Indicador Fecha'!L34)</f>
        <v>2018</v>
      </c>
      <c r="M34" s="110">
        <f>IF('Indicador Fecha'!M34="","x",'Indicador Fecha'!M34)</f>
        <v>2015</v>
      </c>
      <c r="N34" s="110">
        <f>IF('Indicador Fecha'!N34="","x",'Indicador Fecha'!N34)</f>
        <v>2011</v>
      </c>
      <c r="O34" s="110">
        <f>IF('Indicador Fecha'!O34="","x",'Indicador Fecha'!O34)</f>
        <v>2011</v>
      </c>
      <c r="P34" s="110" t="str">
        <f>IF('Indicador Fecha'!P34="","x",'Indicador Fecha'!P34)</f>
        <v>x</v>
      </c>
      <c r="Q34" s="110">
        <f>IF('Indicador Fecha'!Q34="","x",'Indicador Fecha'!Q34)</f>
        <v>2010</v>
      </c>
      <c r="R34" s="110">
        <f>IF('Indicador Fecha'!R34="","x",'Indicador Fecha'!R34)</f>
        <v>2010</v>
      </c>
      <c r="S34" s="110">
        <f>IF('Indicador Fecha'!S34="","x",'Indicador Fecha'!S34)</f>
        <v>2010</v>
      </c>
      <c r="T34" s="110">
        <f>IF('Indicador Fecha'!T34="","x",'Indicador Fecha'!T34)</f>
        <v>2010</v>
      </c>
      <c r="U34" s="110">
        <f>IF('Indicador Fecha'!U34="","x",'Indicador Fecha'!U34)</f>
        <v>2015</v>
      </c>
      <c r="V34" s="110">
        <f>IF('Indicador Fecha'!V34="","x",'Indicador Fecha'!V34)</f>
        <v>2015</v>
      </c>
      <c r="W34" s="110">
        <f>IF('Indicador Fecha'!W34="","x",'Indicador Fecha'!W34)</f>
        <v>2015</v>
      </c>
      <c r="X34" s="110">
        <f>IF('Indicador Fecha'!X34="","x",'Indicador Fecha'!X34)</f>
        <v>2018</v>
      </c>
      <c r="Y34" s="110">
        <f>IF('Indicador Fecha'!Y34="","x",'Indicador Fecha'!Y34)</f>
        <v>2018</v>
      </c>
      <c r="Z34" s="110">
        <f>IF('Indicador Fecha'!Z34="","x",'Indicador Fecha'!Z34)</f>
        <v>2017</v>
      </c>
      <c r="AA34" s="110">
        <f>IF('Indicador Fecha'!AA34="","x",'Indicador Fecha'!AA34)</f>
        <v>2017</v>
      </c>
      <c r="AB34" s="110">
        <f>IF('Indicador Fecha'!AB34="","x",'Indicador Fecha'!AB34)</f>
        <v>2014</v>
      </c>
      <c r="AC34" s="110">
        <f>IF('Indicador Fecha'!AC34="","x",'Indicador Fecha'!AC34)</f>
        <v>2018</v>
      </c>
      <c r="AD34" s="110">
        <f>IF('Indicador Fecha'!AD34="","x",'Indicador Fecha'!AD34)</f>
        <v>2019</v>
      </c>
      <c r="AE34" s="110">
        <f>IF('Indicador Fecha'!AE34="","x",'Indicador Fecha'!AE34)</f>
        <v>2019</v>
      </c>
      <c r="AF34" s="110">
        <f>IF('Indicador Fecha'!AF34="","x",'Indicador Fecha'!AF34)</f>
        <v>2019</v>
      </c>
      <c r="AG34" s="110">
        <f>IF('Indicador Fecha'!AG34="","x",'Indicador Fecha'!AG34)</f>
        <v>2018</v>
      </c>
      <c r="AH34" s="110">
        <f>IF('Indicador Fecha'!AH34="","x",'Indicador Fecha'!AH34)</f>
        <v>2018</v>
      </c>
      <c r="AI34" s="110">
        <f>IF('Indicador Fecha'!AI34="","x",'Indicador Fecha'!AI34)</f>
        <v>2017</v>
      </c>
      <c r="AJ34" s="110">
        <f>IF('Indicador Fecha'!AJ34="","x",'Indicador Fecha'!AJ34)</f>
        <v>2017</v>
      </c>
      <c r="AK34" s="110">
        <f>IF('Indicador Fecha'!AK34="","x",'Indicador Fecha'!AK34)</f>
        <v>2018</v>
      </c>
      <c r="AL34" s="110">
        <f>IF('Indicador Fecha'!AL34="","x",'Indicador Fecha'!AL34)</f>
        <v>2017</v>
      </c>
      <c r="AM34" s="110" t="str">
        <f>IF('Indicador Fecha'!AM34="","x",'Indicador Fecha'!AM34)</f>
        <v>2010</v>
      </c>
      <c r="AN34" s="110" t="str">
        <f>IF('Indicador Fecha'!AN34="","x",'Indicador Fecha'!AN34)</f>
        <v>2010</v>
      </c>
      <c r="AO34" s="110">
        <f>IF('Indicador Fecha'!AO34="","x",'Indicador Fecha'!AO34)</f>
        <v>2010</v>
      </c>
      <c r="AP34" s="110">
        <f>IF('Indicador Fecha'!AP34="","x",'Indicador Fecha'!AP34)</f>
        <v>2018</v>
      </c>
      <c r="AQ34" s="110">
        <f>IF('Indicador Fecha'!AQ34="","x",'Indicador Fecha'!AQ34)</f>
        <v>2018</v>
      </c>
      <c r="AR34" s="110">
        <f>IF('Indicador Fecha'!AR34="","x",'Indicador Fecha'!AR34)</f>
        <v>2018</v>
      </c>
      <c r="AS34" s="110">
        <f>IF('Indicador Fecha'!AS34="","x",'Indicador Fecha'!AS34)</f>
        <v>2015</v>
      </c>
      <c r="AT34" s="110">
        <f>IF('Indicador Fecha'!AT34="","x",'Indicador Fecha'!AT34)</f>
        <v>2010</v>
      </c>
      <c r="AU34" s="110">
        <f>IF('Indicador Fecha'!AU34="","x",'Indicador Fecha'!AU34)</f>
        <v>2016</v>
      </c>
      <c r="AV34" s="110" t="str">
        <f>IF('Indicador Fecha'!AV34="","x",'Indicador Fecha'!AV34)</f>
        <v>2015</v>
      </c>
      <c r="AW34" s="110">
        <f>IF('Indicador Fecha'!AW34="","x",'Indicador Fecha'!AW34)</f>
        <v>2018</v>
      </c>
      <c r="AX34" s="110">
        <f>IF('Indicador Fecha'!AX34="","x",'Indicador Fecha'!AX34)</f>
        <v>2017</v>
      </c>
      <c r="AY34" s="110">
        <f>IF('Indicador Fecha'!AY34="","x",'Indicador Fecha'!AY34)</f>
        <v>2017</v>
      </c>
      <c r="AZ34" s="110" t="str">
        <f>IF('Indicador Fecha'!AZ34="","x",'Indicador Fecha'!AZ34)</f>
        <v>x</v>
      </c>
      <c r="BA34" s="110">
        <f>IF('Indicador Fecha'!BA34="","x",'Indicador Fecha'!BA34)</f>
        <v>2017</v>
      </c>
      <c r="BB34" s="110">
        <f>IF('Indicador Fecha'!BB34="","x",'Indicador Fecha'!BB34)</f>
        <v>2017</v>
      </c>
      <c r="BC34" s="110">
        <f>IF('Indicador Fecha'!BC34="","x",'Indicador Fecha'!BC34)</f>
        <v>2017</v>
      </c>
      <c r="BD34" s="110">
        <f>IF('Indicador Fecha'!BD34="","x",'Indicador Fecha'!BD34)</f>
        <v>2018</v>
      </c>
      <c r="BE34" s="110">
        <f>IF('Indicador Fecha'!BE34="","x",'Indicador Fecha'!BE34)</f>
        <v>2017</v>
      </c>
      <c r="BF34" s="110">
        <f>IF('Indicador Fecha'!BF34="","x",'Indicador Fecha'!BF34)</f>
        <v>2016</v>
      </c>
      <c r="BG34" s="110">
        <f>IF('Indicador Fecha'!BG34="","x",'Indicador Fecha'!BG34)</f>
        <v>2015</v>
      </c>
      <c r="BH34" s="110">
        <f>IF('Indicador Fecha'!BH34="","x",'Indicador Fecha'!BH34)</f>
        <v>2015</v>
      </c>
      <c r="BI34" s="110">
        <f>IF('Indicador Fecha'!BI34="","x",'Indicador Fecha'!BI34)</f>
        <v>2015</v>
      </c>
      <c r="BJ34" s="110">
        <f>IF('Indicador Fecha'!BJ34="","x",'Indicador Fecha'!BJ34)</f>
        <v>2017</v>
      </c>
      <c r="BK34" s="110" t="str">
        <f>IF('Indicador Fecha'!BK34="","x",'Indicador Fecha'!BK34)</f>
        <v>x</v>
      </c>
      <c r="BL34" s="110">
        <f>IF('Indicador Fecha'!BL34="","x",'Indicador Fecha'!BL34)</f>
        <v>2016</v>
      </c>
      <c r="BM34" s="110">
        <f>IF('Indicador Fecha'!BM34="","x",'Indicador Fecha'!BM34)</f>
        <v>2017</v>
      </c>
      <c r="BN34" s="110">
        <f>IF('Indicador Fecha'!BN34="","x",'Indicador Fecha'!BN34)</f>
        <v>2018</v>
      </c>
      <c r="BO34" s="110">
        <f>IF('Indicador Fecha'!BO34="","x",'Indicador Fecha'!BO34)</f>
        <v>2019</v>
      </c>
      <c r="BP34" s="110" t="str">
        <f>IF('Indicador Fecha'!BP34="","x",RIGHT(TEXT('Indicador Fecha'!BP34,"dd/mm/yyyy"),4))</f>
        <v>x</v>
      </c>
      <c r="BQ34" s="110" t="str">
        <f>IF('Indicador Fecha'!BQ34="","x",RIGHT('Indicador Fecha'!BQ34,4))</f>
        <v>2018</v>
      </c>
      <c r="BR34" s="110" t="str">
        <f>IF('Indicador Fecha'!BR34="","x",RIGHT('Indicador Fecha'!BR34,4))</f>
        <v>2018</v>
      </c>
      <c r="BS34" s="110">
        <f>IF('Indicador Fecha'!BS34="","x",'Indicador Fecha'!BS34)</f>
        <v>2016</v>
      </c>
      <c r="BT34" s="110">
        <f>IF('Indicador Fecha'!BT34="","x",'Indicador Fecha'!BT34)</f>
        <v>2017</v>
      </c>
      <c r="BU34" s="110">
        <f>IF('Indicador Fecha'!BU34="","x",'Indicador Fecha'!BU34)</f>
        <v>2018</v>
      </c>
      <c r="BV34" s="110">
        <f>IF('Indicador Fecha'!BV34="","x",'Indicador Fecha'!BV34)</f>
        <v>2018</v>
      </c>
      <c r="BW34" s="110">
        <f>IF('Indicador Fecha'!BW34="","x",'Indicador Fecha'!BW34)</f>
        <v>2016</v>
      </c>
      <c r="BX34" s="110" t="str">
        <f>IF('Indicador Fecha'!BX34="","x",'Indicador Fecha'!BX34)</f>
        <v>x</v>
      </c>
      <c r="BY34" s="110">
        <f>IF('Indicador Fecha'!BY34="","x",'Indicador Fecha'!BY34)</f>
        <v>2012</v>
      </c>
      <c r="BZ34" s="110">
        <f>IF('Indicador Fecha'!BZ34="","x",'Indicador Fecha'!BZ34)</f>
        <v>2017</v>
      </c>
      <c r="CA34" s="110">
        <f>IF('Indicador Fecha'!CA34="","x",'Indicador Fecha'!CA34)</f>
        <v>2018</v>
      </c>
      <c r="CB34" s="110" t="str">
        <f>IF('Indicador Fecha'!CB34="","x",'Indicador Fecha'!CB34)</f>
        <v>x</v>
      </c>
      <c r="CC34" s="110" t="str">
        <f>IF('Indicador Fecha'!CC34="","x",'Indicador Fecha'!CC34)</f>
        <v>x</v>
      </c>
      <c r="CD34" s="110" t="str">
        <f>IF('Indicador Fecha'!CD34="","x",'Indicador Fecha'!CD34)</f>
        <v>x</v>
      </c>
      <c r="CE34" s="110" t="str">
        <f>IF('Indicador Fecha'!CE34="","x",'Indicador Fecha'!CE34)</f>
        <v>x</v>
      </c>
      <c r="CF34" s="110">
        <f>IF('Indicador Fecha'!CF34="","x",'Indicador Fecha'!CF34)</f>
        <v>2017</v>
      </c>
      <c r="CG34" s="110">
        <f>IF('Indicador Fecha'!CG34="","x",'Indicador Fecha'!CG34)</f>
        <v>2016</v>
      </c>
      <c r="CH34" s="110">
        <f>IF('Indicador Fecha'!CH34="","x",'Indicador Fecha'!CH34)</f>
        <v>2017</v>
      </c>
      <c r="CI34" s="110">
        <f>IF('Indicador Fecha'!CI34="","x",'Indicador Fecha'!CI34)</f>
        <v>2014</v>
      </c>
      <c r="CJ34" s="110">
        <f>IF('Indicador Fecha'!CJ34="","x",'Indicador Fecha'!CJ34)</f>
        <v>2017</v>
      </c>
      <c r="CK34" s="110">
        <f>IF('Indicador Fecha'!CK34="","x",'Indicador Fecha'!CK34)</f>
        <v>2017</v>
      </c>
      <c r="CL34" s="110" t="str">
        <f>IF('Indicador Fecha'!CL34="","x",'Indicador Fecha'!CL34)</f>
        <v>x</v>
      </c>
      <c r="CM34" s="110" t="str">
        <f>IF('Indicador Fecha'!CM34="","x",'Indicador Fecha'!CM34)</f>
        <v>x</v>
      </c>
      <c r="CN34" s="110">
        <f>IF('Indicador Fecha'!CN34="","x",'Indicador Fecha'!CN34)</f>
        <v>2015</v>
      </c>
      <c r="CO34" s="110" t="str">
        <f>IF('Indicador Fecha'!CO34="","x",'Indicador Fecha'!CO34)</f>
        <v>2016</v>
      </c>
      <c r="CP34" s="110">
        <f>IF('Indicador Fecha'!CP34="","x",'Indicador Fecha'!CP34)</f>
        <v>2012</v>
      </c>
      <c r="CQ34" s="110">
        <f>IF('Indicador Fecha'!CQ34="","x",'Indicador Fecha'!CQ34)</f>
        <v>2017</v>
      </c>
      <c r="CR34" s="110">
        <f>IF('Indicador Fecha'!CR34="","x",'Indicador Fecha'!CR34)</f>
        <v>2018</v>
      </c>
      <c r="CS34" s="110">
        <f>IF('Indicador Fecha'!CS34="","x",'Indicador Fecha'!CS34)</f>
        <v>2018</v>
      </c>
      <c r="CT34" s="110">
        <f>IF('Indicador Fecha'!CT34="","x",'Indicador Fecha'!CT34)</f>
        <v>2019</v>
      </c>
      <c r="CU34" s="110">
        <f>IF('Indicador Fecha'!CU34="","x",'Indicador Fecha'!CU34)</f>
        <v>2015</v>
      </c>
    </row>
    <row r="35" spans="1:99" x14ac:dyDescent="0.25">
      <c r="A35" s="3" t="str">
        <f>VLOOKUP(C35,Regions!B$3:H$35,7,FALSE)</f>
        <v>South America</v>
      </c>
      <c r="B35" s="94" t="s">
        <v>62</v>
      </c>
      <c r="C35" s="83" t="s">
        <v>61</v>
      </c>
      <c r="D35" s="110">
        <f>IF('Indicador Fecha'!D35="","x",'Indicador Fecha'!D35)</f>
        <v>2015</v>
      </c>
      <c r="E35" s="110">
        <f>IF('Indicador Fecha'!E35="","x",'Indicador Fecha'!E35)</f>
        <v>2015</v>
      </c>
      <c r="F35" s="110">
        <f>IF('Indicador Fecha'!F35="","x",'Indicador Fecha'!F35)</f>
        <v>2015</v>
      </c>
      <c r="G35" s="110">
        <f>IF('Indicador Fecha'!G35="","x",'Indicador Fecha'!G35)</f>
        <v>2015</v>
      </c>
      <c r="H35" s="110">
        <f>IF('Indicador Fecha'!H35="","x",'Indicador Fecha'!H35)</f>
        <v>2015</v>
      </c>
      <c r="I35" s="110">
        <f>IF('Indicador Fecha'!I35="","x",'Indicador Fecha'!I35)</f>
        <v>2015</v>
      </c>
      <c r="J35" s="110">
        <f>IF('Indicador Fecha'!J35="","x",'Indicador Fecha'!J35)</f>
        <v>2015</v>
      </c>
      <c r="K35" s="110">
        <f>IF('Indicador Fecha'!K35="","x",'Indicador Fecha'!K35)</f>
        <v>2018</v>
      </c>
      <c r="L35" s="110">
        <f>IF('Indicador Fecha'!L35="","x",'Indicador Fecha'!L35)</f>
        <v>2018</v>
      </c>
      <c r="M35" s="110">
        <f>IF('Indicador Fecha'!M35="","x",'Indicador Fecha'!M35)</f>
        <v>2015</v>
      </c>
      <c r="N35" s="110">
        <f>IF('Indicador Fecha'!N35="","x",'Indicador Fecha'!N35)</f>
        <v>2011</v>
      </c>
      <c r="O35" s="110">
        <f>IF('Indicador Fecha'!O35="","x",'Indicador Fecha'!O35)</f>
        <v>2011</v>
      </c>
      <c r="P35" s="110" t="str">
        <f>IF('Indicador Fecha'!P35="","x",'Indicador Fecha'!P35)</f>
        <v>x</v>
      </c>
      <c r="Q35" s="110">
        <f>IF('Indicador Fecha'!Q35="","x",'Indicador Fecha'!Q35)</f>
        <v>2010</v>
      </c>
      <c r="R35" s="110">
        <f>IF('Indicador Fecha'!R35="","x",'Indicador Fecha'!R35)</f>
        <v>2010</v>
      </c>
      <c r="S35" s="110">
        <f>IF('Indicador Fecha'!S35="","x",'Indicador Fecha'!S35)</f>
        <v>2010</v>
      </c>
      <c r="T35" s="110">
        <f>IF('Indicador Fecha'!T35="","x",'Indicador Fecha'!T35)</f>
        <v>2010</v>
      </c>
      <c r="U35" s="110">
        <f>IF('Indicador Fecha'!U35="","x",'Indicador Fecha'!U35)</f>
        <v>2015</v>
      </c>
      <c r="V35" s="110">
        <f>IF('Indicador Fecha'!V35="","x",'Indicador Fecha'!V35)</f>
        <v>2015</v>
      </c>
      <c r="W35" s="110">
        <f>IF('Indicador Fecha'!W35="","x",'Indicador Fecha'!W35)</f>
        <v>2015</v>
      </c>
      <c r="X35" s="110">
        <f>IF('Indicador Fecha'!X35="","x",'Indicador Fecha'!X35)</f>
        <v>2018</v>
      </c>
      <c r="Y35" s="110">
        <f>IF('Indicador Fecha'!Y35="","x",'Indicador Fecha'!Y35)</f>
        <v>2018</v>
      </c>
      <c r="Z35" s="110">
        <f>IF('Indicador Fecha'!Z35="","x",'Indicador Fecha'!Z35)</f>
        <v>2017</v>
      </c>
      <c r="AA35" s="110">
        <f>IF('Indicador Fecha'!AA35="","x",'Indicador Fecha'!AA35)</f>
        <v>2017</v>
      </c>
      <c r="AB35" s="110" t="str">
        <f>IF('Indicador Fecha'!AB35="","x",'Indicador Fecha'!AB35)</f>
        <v>x</v>
      </c>
      <c r="AC35" s="110">
        <f>IF('Indicador Fecha'!AC35="","x",'Indicador Fecha'!AC35)</f>
        <v>2018</v>
      </c>
      <c r="AD35" s="110">
        <f>IF('Indicador Fecha'!AD35="","x",'Indicador Fecha'!AD35)</f>
        <v>2019</v>
      </c>
      <c r="AE35" s="110">
        <f>IF('Indicador Fecha'!AE35="","x",'Indicador Fecha'!AE35)</f>
        <v>2019</v>
      </c>
      <c r="AF35" s="110">
        <f>IF('Indicador Fecha'!AF35="","x",'Indicador Fecha'!AF35)</f>
        <v>2019</v>
      </c>
      <c r="AG35" s="110">
        <f>IF('Indicador Fecha'!AG35="","x",'Indicador Fecha'!AG35)</f>
        <v>2018</v>
      </c>
      <c r="AH35" s="110">
        <f>IF('Indicador Fecha'!AH35="","x",'Indicador Fecha'!AH35)</f>
        <v>2018</v>
      </c>
      <c r="AI35" s="110">
        <f>IF('Indicador Fecha'!AI35="","x",'Indicador Fecha'!AI35)</f>
        <v>2017</v>
      </c>
      <c r="AJ35" s="110">
        <f>IF('Indicador Fecha'!AJ35="","x",'Indicador Fecha'!AJ35)</f>
        <v>2017</v>
      </c>
      <c r="AK35" s="110">
        <f>IF('Indicador Fecha'!AK35="","x",'Indicador Fecha'!AK35)</f>
        <v>2018</v>
      </c>
      <c r="AL35" s="110">
        <f>IF('Indicador Fecha'!AL35="","x",'Indicador Fecha'!AL35)</f>
        <v>2017</v>
      </c>
      <c r="AM35" s="110" t="str">
        <f>IF('Indicador Fecha'!AM35="","x",'Indicador Fecha'!AM35)</f>
        <v>x</v>
      </c>
      <c r="AN35" s="110" t="str">
        <f>IF('Indicador Fecha'!AN35="","x",'Indicador Fecha'!AN35)</f>
        <v>x</v>
      </c>
      <c r="AO35" s="110" t="str">
        <f>IF('Indicador Fecha'!AO35="","x",'Indicador Fecha'!AO35)</f>
        <v>2017</v>
      </c>
      <c r="AP35" s="110">
        <f>IF('Indicador Fecha'!AP35="","x",'Indicador Fecha'!AP35)</f>
        <v>2018</v>
      </c>
      <c r="AQ35" s="110">
        <f>IF('Indicador Fecha'!AQ35="","x",'Indicador Fecha'!AQ35)</f>
        <v>2018</v>
      </c>
      <c r="AR35" s="110">
        <f>IF('Indicador Fecha'!AR35="","x",'Indicador Fecha'!AR35)</f>
        <v>2018</v>
      </c>
      <c r="AS35" s="110">
        <f>IF('Indicador Fecha'!AS35="","x",'Indicador Fecha'!AS35)</f>
        <v>2015</v>
      </c>
      <c r="AT35" s="110">
        <f>IF('Indicador Fecha'!AT35="","x",'Indicador Fecha'!AT35)</f>
        <v>2011</v>
      </c>
      <c r="AU35" s="110">
        <f>IF('Indicador Fecha'!AU35="","x",'Indicador Fecha'!AU35)</f>
        <v>2016</v>
      </c>
      <c r="AV35" s="110" t="str">
        <f>IF('Indicador Fecha'!AV35="","x",'Indicador Fecha'!AV35)</f>
        <v>2015</v>
      </c>
      <c r="AW35" s="110">
        <f>IF('Indicador Fecha'!AW35="","x",'Indicador Fecha'!AW35)</f>
        <v>2017</v>
      </c>
      <c r="AX35" s="110">
        <f>IF('Indicador Fecha'!AX35="","x",'Indicador Fecha'!AX35)</f>
        <v>2017</v>
      </c>
      <c r="AY35" s="110">
        <f>IF('Indicador Fecha'!AY35="","x",'Indicador Fecha'!AY35)</f>
        <v>2017</v>
      </c>
      <c r="AZ35" s="110">
        <f>IF('Indicador Fecha'!AZ35="","x",'Indicador Fecha'!AZ35)</f>
        <v>2017</v>
      </c>
      <c r="BA35" s="110">
        <f>IF('Indicador Fecha'!BA35="","x",'Indicador Fecha'!BA35)</f>
        <v>2017</v>
      </c>
      <c r="BB35" s="110">
        <f>IF('Indicador Fecha'!BB35="","x",'Indicador Fecha'!BB35)</f>
        <v>2017</v>
      </c>
      <c r="BC35" s="110">
        <f>IF('Indicador Fecha'!BC35="","x",'Indicador Fecha'!BC35)</f>
        <v>2017</v>
      </c>
      <c r="BD35" s="110">
        <f>IF('Indicador Fecha'!BD35="","x",'Indicador Fecha'!BD35)</f>
        <v>2018</v>
      </c>
      <c r="BE35" s="110">
        <f>IF('Indicador Fecha'!BE35="","x",'Indicador Fecha'!BE35)</f>
        <v>2017</v>
      </c>
      <c r="BF35" s="110">
        <f>IF('Indicador Fecha'!BF35="","x",'Indicador Fecha'!BF35)</f>
        <v>2016</v>
      </c>
      <c r="BG35" s="110">
        <f>IF('Indicador Fecha'!BG35="","x",'Indicador Fecha'!BG35)</f>
        <v>2015</v>
      </c>
      <c r="BH35" s="110">
        <f>IF('Indicador Fecha'!BH35="","x",'Indicador Fecha'!BH35)</f>
        <v>2015</v>
      </c>
      <c r="BI35" s="110">
        <f>IF('Indicador Fecha'!BI35="","x",'Indicador Fecha'!BI35)</f>
        <v>2015</v>
      </c>
      <c r="BJ35" s="110">
        <f>IF('Indicador Fecha'!BJ35="","x",'Indicador Fecha'!BJ35)</f>
        <v>2017</v>
      </c>
      <c r="BK35" s="110">
        <f>IF('Indicador Fecha'!BK35="","x",'Indicador Fecha'!BK35)</f>
        <v>2017</v>
      </c>
      <c r="BL35" s="110" t="str">
        <f>IF('Indicador Fecha'!BL35="","x",'Indicador Fecha'!BL35)</f>
        <v>x</v>
      </c>
      <c r="BM35" s="110">
        <f>IF('Indicador Fecha'!BM35="","x",'Indicador Fecha'!BM35)</f>
        <v>2017</v>
      </c>
      <c r="BN35" s="110">
        <f>IF('Indicador Fecha'!BN35="","x",'Indicador Fecha'!BN35)</f>
        <v>2018</v>
      </c>
      <c r="BO35" s="110">
        <f>IF('Indicador Fecha'!BO35="","x",'Indicador Fecha'!BO35)</f>
        <v>2019</v>
      </c>
      <c r="BP35" s="110" t="str">
        <f>IF('Indicador Fecha'!BP35="","x",RIGHT(TEXT('Indicador Fecha'!BP35,"dd/mm/yyyy"),4))</f>
        <v>x</v>
      </c>
      <c r="BQ35" s="110" t="str">
        <f>IF('Indicador Fecha'!BQ35="","x",RIGHT('Indicador Fecha'!BQ35,4))</f>
        <v>2018</v>
      </c>
      <c r="BR35" s="110" t="str">
        <f>IF('Indicador Fecha'!BR35="","x",RIGHT('Indicador Fecha'!BR35,4))</f>
        <v>2018</v>
      </c>
      <c r="BS35" s="110">
        <f>IF('Indicador Fecha'!BS35="","x",'Indicador Fecha'!BS35)</f>
        <v>2018</v>
      </c>
      <c r="BT35" s="110">
        <f>IF('Indicador Fecha'!BT35="","x",'Indicador Fecha'!BT35)</f>
        <v>2017</v>
      </c>
      <c r="BU35" s="110">
        <f>IF('Indicador Fecha'!BU35="","x",'Indicador Fecha'!BU35)</f>
        <v>2018</v>
      </c>
      <c r="BV35" s="110">
        <f>IF('Indicador Fecha'!BV35="","x",'Indicador Fecha'!BV35)</f>
        <v>2018</v>
      </c>
      <c r="BW35" s="110">
        <f>IF('Indicador Fecha'!BW35="","x",'Indicador Fecha'!BW35)</f>
        <v>2016</v>
      </c>
      <c r="BX35" s="110">
        <f>IF('Indicador Fecha'!BX35="","x",'Indicador Fecha'!BX35)</f>
        <v>2013</v>
      </c>
      <c r="BY35" s="110">
        <f>IF('Indicador Fecha'!BY35="","x",'Indicador Fecha'!BY35)</f>
        <v>2010</v>
      </c>
      <c r="BZ35" s="110">
        <f>IF('Indicador Fecha'!BZ35="","x",'Indicador Fecha'!BZ35)</f>
        <v>2017</v>
      </c>
      <c r="CA35" s="110">
        <f>IF('Indicador Fecha'!CA35="","x",'Indicador Fecha'!CA35)</f>
        <v>2018</v>
      </c>
      <c r="CB35" s="110">
        <f>IF('Indicador Fecha'!CB35="","x",'Indicador Fecha'!CB35)</f>
        <v>2012</v>
      </c>
      <c r="CC35" s="110">
        <f>IF('Indicador Fecha'!CC35="","x",'Indicador Fecha'!CC35)</f>
        <v>2018</v>
      </c>
      <c r="CD35" s="110">
        <f>IF('Indicador Fecha'!CD35="","x",'Indicador Fecha'!CD35)</f>
        <v>2018</v>
      </c>
      <c r="CE35" s="110">
        <f>IF('Indicador Fecha'!CE35="","x",'Indicador Fecha'!CE35)</f>
        <v>2019</v>
      </c>
      <c r="CF35" s="110">
        <f>IF('Indicador Fecha'!CF35="","x",'Indicador Fecha'!CF35)</f>
        <v>2017</v>
      </c>
      <c r="CG35" s="110">
        <f>IF('Indicador Fecha'!CG35="","x",'Indicador Fecha'!CG35)</f>
        <v>2016</v>
      </c>
      <c r="CH35" s="110">
        <f>IF('Indicador Fecha'!CH35="","x",'Indicador Fecha'!CH35)</f>
        <v>2017</v>
      </c>
      <c r="CI35" s="110">
        <f>IF('Indicador Fecha'!CI35="","x",'Indicador Fecha'!CI35)</f>
        <v>2014</v>
      </c>
      <c r="CJ35" s="110">
        <f>IF('Indicador Fecha'!CJ35="","x",'Indicador Fecha'!CJ35)</f>
        <v>2017</v>
      </c>
      <c r="CK35" s="110">
        <f>IF('Indicador Fecha'!CK35="","x",'Indicador Fecha'!CK35)</f>
        <v>2017</v>
      </c>
      <c r="CL35" s="110">
        <f>IF('Indicador Fecha'!CL35="","x",'Indicador Fecha'!CL35)</f>
        <v>2016</v>
      </c>
      <c r="CM35" s="110">
        <f>IF('Indicador Fecha'!CM35="","x",'Indicador Fecha'!CM35)</f>
        <v>2016</v>
      </c>
      <c r="CN35" s="110">
        <f>IF('Indicador Fecha'!CN35="","x",'Indicador Fecha'!CN35)</f>
        <v>2015</v>
      </c>
      <c r="CO35" s="110" t="str">
        <f>IF('Indicador Fecha'!CO35="","x",'Indicador Fecha'!CO35)</f>
        <v>x</v>
      </c>
      <c r="CP35" s="110">
        <f>IF('Indicador Fecha'!CP35="","x",'Indicador Fecha'!CP35)</f>
        <v>2017</v>
      </c>
      <c r="CQ35" s="110">
        <f>IF('Indicador Fecha'!CQ35="","x",'Indicador Fecha'!CQ35)</f>
        <v>2017</v>
      </c>
      <c r="CR35" s="110">
        <f>IF('Indicador Fecha'!CR35="","x",'Indicador Fecha'!CR35)</f>
        <v>2017</v>
      </c>
      <c r="CS35" s="110">
        <f>IF('Indicador Fecha'!CS35="","x",'Indicador Fecha'!CS35)</f>
        <v>2018</v>
      </c>
      <c r="CT35" s="110">
        <f>IF('Indicador Fecha'!CT35="","x",'Indicador Fecha'!CT35)</f>
        <v>2019</v>
      </c>
      <c r="CU35" s="110">
        <f>IF('Indicador Fecha'!CU35="","x",'Indicador Fecha'!CU35)</f>
        <v>2015</v>
      </c>
    </row>
    <row r="36" spans="1:99" x14ac:dyDescent="0.25">
      <c r="A36" s="3" t="str">
        <f>VLOOKUP(C36,Regions!B$3:H$35,7,FALSE)</f>
        <v>South America</v>
      </c>
      <c r="B36" s="94" t="s">
        <v>108</v>
      </c>
      <c r="C36" s="83" t="s">
        <v>63</v>
      </c>
      <c r="D36" s="110">
        <f>IF('Indicador Fecha'!D36="","x",'Indicador Fecha'!D36)</f>
        <v>2015</v>
      </c>
      <c r="E36" s="110">
        <f>IF('Indicador Fecha'!E36="","x",'Indicador Fecha'!E36)</f>
        <v>2015</v>
      </c>
      <c r="F36" s="110">
        <f>IF('Indicador Fecha'!F36="","x",'Indicador Fecha'!F36)</f>
        <v>2015</v>
      </c>
      <c r="G36" s="110">
        <f>IF('Indicador Fecha'!G36="","x",'Indicador Fecha'!G36)</f>
        <v>2015</v>
      </c>
      <c r="H36" s="110">
        <f>IF('Indicador Fecha'!H36="","x",'Indicador Fecha'!H36)</f>
        <v>2015</v>
      </c>
      <c r="I36" s="110">
        <f>IF('Indicador Fecha'!I36="","x",'Indicador Fecha'!I36)</f>
        <v>2015</v>
      </c>
      <c r="J36" s="110">
        <f>IF('Indicador Fecha'!J36="","x",'Indicador Fecha'!J36)</f>
        <v>2015</v>
      </c>
      <c r="K36" s="110">
        <f>IF('Indicador Fecha'!K36="","x",'Indicador Fecha'!K36)</f>
        <v>2018</v>
      </c>
      <c r="L36" s="110">
        <f>IF('Indicador Fecha'!L36="","x",'Indicador Fecha'!L36)</f>
        <v>2018</v>
      </c>
      <c r="M36" s="110">
        <f>IF('Indicador Fecha'!M36="","x",'Indicador Fecha'!M36)</f>
        <v>2015</v>
      </c>
      <c r="N36" s="110">
        <f>IF('Indicador Fecha'!N36="","x",'Indicador Fecha'!N36)</f>
        <v>2011</v>
      </c>
      <c r="O36" s="110">
        <f>IF('Indicador Fecha'!O36="","x",'Indicador Fecha'!O36)</f>
        <v>2011</v>
      </c>
      <c r="P36" s="110">
        <f>IF('Indicador Fecha'!P36="","x",'Indicador Fecha'!P36)</f>
        <v>2008</v>
      </c>
      <c r="Q36" s="110">
        <f>IF('Indicador Fecha'!Q36="","x",'Indicador Fecha'!Q36)</f>
        <v>2010</v>
      </c>
      <c r="R36" s="110">
        <f>IF('Indicador Fecha'!R36="","x",'Indicador Fecha'!R36)</f>
        <v>2010</v>
      </c>
      <c r="S36" s="110">
        <f>IF('Indicador Fecha'!S36="","x",'Indicador Fecha'!S36)</f>
        <v>2010</v>
      </c>
      <c r="T36" s="110">
        <f>IF('Indicador Fecha'!T36="","x",'Indicador Fecha'!T36)</f>
        <v>2010</v>
      </c>
      <c r="U36" s="110">
        <f>IF('Indicador Fecha'!U36="","x",'Indicador Fecha'!U36)</f>
        <v>2015</v>
      </c>
      <c r="V36" s="110">
        <f>IF('Indicador Fecha'!V36="","x",'Indicador Fecha'!V36)</f>
        <v>2015</v>
      </c>
      <c r="W36" s="110">
        <f>IF('Indicador Fecha'!W36="","x",'Indicador Fecha'!W36)</f>
        <v>2015</v>
      </c>
      <c r="X36" s="110">
        <f>IF('Indicador Fecha'!X36="","x",'Indicador Fecha'!X36)</f>
        <v>2018</v>
      </c>
      <c r="Y36" s="110">
        <f>IF('Indicador Fecha'!Y36="","x",'Indicador Fecha'!Y36)</f>
        <v>2018</v>
      </c>
      <c r="Z36" s="110">
        <f>IF('Indicador Fecha'!Z36="","x",'Indicador Fecha'!Z36)</f>
        <v>2017</v>
      </c>
      <c r="AA36" s="110">
        <f>IF('Indicador Fecha'!AA36="","x",'Indicador Fecha'!AA36)</f>
        <v>2017</v>
      </c>
      <c r="AB36" s="110" t="str">
        <f>IF('Indicador Fecha'!AB36="","x",'Indicador Fecha'!AB36)</f>
        <v>x</v>
      </c>
      <c r="AC36" s="110">
        <f>IF('Indicador Fecha'!AC36="","x",'Indicador Fecha'!AC36)</f>
        <v>2018</v>
      </c>
      <c r="AD36" s="110">
        <f>IF('Indicador Fecha'!AD36="","x",'Indicador Fecha'!AD36)</f>
        <v>2019</v>
      </c>
      <c r="AE36" s="110">
        <f>IF('Indicador Fecha'!AE36="","x",'Indicador Fecha'!AE36)</f>
        <v>2019</v>
      </c>
      <c r="AF36" s="110">
        <f>IF('Indicador Fecha'!AF36="","x",'Indicador Fecha'!AF36)</f>
        <v>2019</v>
      </c>
      <c r="AG36" s="110">
        <f>IF('Indicador Fecha'!AG36="","x",'Indicador Fecha'!AG36)</f>
        <v>2018</v>
      </c>
      <c r="AH36" s="110">
        <f>IF('Indicador Fecha'!AH36="","x",'Indicador Fecha'!AH36)</f>
        <v>2018</v>
      </c>
      <c r="AI36" s="110">
        <f>IF('Indicador Fecha'!AI36="","x",'Indicador Fecha'!AI36)</f>
        <v>2016</v>
      </c>
      <c r="AJ36" s="110">
        <f>IF('Indicador Fecha'!AJ36="","x",'Indicador Fecha'!AJ36)</f>
        <v>2016</v>
      </c>
      <c r="AK36" s="110">
        <f>IF('Indicador Fecha'!AK36="","x",'Indicador Fecha'!AK36)</f>
        <v>2018</v>
      </c>
      <c r="AL36" s="110">
        <f>IF('Indicador Fecha'!AL36="","x",'Indicador Fecha'!AL36)</f>
        <v>2017</v>
      </c>
      <c r="AM36" s="110" t="str">
        <f>IF('Indicador Fecha'!AM36="","x",'Indicador Fecha'!AM36)</f>
        <v>x</v>
      </c>
      <c r="AN36" s="110" t="str">
        <f>IF('Indicador Fecha'!AN36="","x",'Indicador Fecha'!AN36)</f>
        <v>x</v>
      </c>
      <c r="AO36" s="110" t="str">
        <f>IF('Indicador Fecha'!AO36="","x",'Indicador Fecha'!AO36)</f>
        <v>2015</v>
      </c>
      <c r="AP36" s="110">
        <f>IF('Indicador Fecha'!AP36="","x",'Indicador Fecha'!AP36)</f>
        <v>2018</v>
      </c>
      <c r="AQ36" s="110">
        <f>IF('Indicador Fecha'!AQ36="","x",'Indicador Fecha'!AQ36)</f>
        <v>2014</v>
      </c>
      <c r="AR36" s="110">
        <f>IF('Indicador Fecha'!AR36="","x",'Indicador Fecha'!AR36)</f>
        <v>2018</v>
      </c>
      <c r="AS36" s="110">
        <f>IF('Indicador Fecha'!AS36="","x",'Indicador Fecha'!AS36)</f>
        <v>2015</v>
      </c>
      <c r="AT36" s="110">
        <f>IF('Indicador Fecha'!AT36="","x",'Indicador Fecha'!AT36)</f>
        <v>2009</v>
      </c>
      <c r="AU36" s="110">
        <f>IF('Indicador Fecha'!AU36="","x",'Indicador Fecha'!AU36)</f>
        <v>2016</v>
      </c>
      <c r="AV36" s="110" t="str">
        <f>IF('Indicador Fecha'!AV36="","x",'Indicador Fecha'!AV36)</f>
        <v>2015</v>
      </c>
      <c r="AW36" s="110" t="str">
        <f>IF('Indicador Fecha'!AW36="","x",'Indicador Fecha'!AW36)</f>
        <v>x</v>
      </c>
      <c r="AX36" s="110">
        <f>IF('Indicador Fecha'!AX36="","x",'Indicador Fecha'!AX36)</f>
        <v>2017</v>
      </c>
      <c r="AY36" s="110">
        <f>IF('Indicador Fecha'!AY36="","x",'Indicador Fecha'!AY36)</f>
        <v>2017</v>
      </c>
      <c r="AZ36" s="110">
        <f>IF('Indicador Fecha'!AZ36="","x",'Indicador Fecha'!AZ36)</f>
        <v>2017</v>
      </c>
      <c r="BA36" s="110">
        <f>IF('Indicador Fecha'!BA36="","x",'Indicador Fecha'!BA36)</f>
        <v>2017</v>
      </c>
      <c r="BB36" s="110">
        <f>IF('Indicador Fecha'!BB36="","x",'Indicador Fecha'!BB36)</f>
        <v>2016</v>
      </c>
      <c r="BC36" s="110" t="str">
        <f>IF('Indicador Fecha'!BC36="","x",'Indicador Fecha'!BC36)</f>
        <v>x</v>
      </c>
      <c r="BD36" s="110">
        <f>IF('Indicador Fecha'!BD36="","x",'Indicador Fecha'!BD36)</f>
        <v>2018</v>
      </c>
      <c r="BE36" s="110">
        <f>IF('Indicador Fecha'!BE36="","x",'Indicador Fecha'!BE36)</f>
        <v>2017</v>
      </c>
      <c r="BF36" s="110">
        <f>IF('Indicador Fecha'!BF36="","x",'Indicador Fecha'!BF36)</f>
        <v>2015</v>
      </c>
      <c r="BG36" s="110">
        <f>IF('Indicador Fecha'!BG36="","x",'Indicador Fecha'!BG36)</f>
        <v>2015</v>
      </c>
      <c r="BH36" s="110">
        <f>IF('Indicador Fecha'!BH36="","x",'Indicador Fecha'!BH36)</f>
        <v>2015</v>
      </c>
      <c r="BI36" s="110">
        <f>IF('Indicador Fecha'!BI36="","x",'Indicador Fecha'!BI36)</f>
        <v>2015</v>
      </c>
      <c r="BJ36" s="110">
        <f>IF('Indicador Fecha'!BJ36="","x",'Indicador Fecha'!BJ36)</f>
        <v>2017</v>
      </c>
      <c r="BK36" s="110" t="str">
        <f>IF('Indicador Fecha'!BK36="","x",'Indicador Fecha'!BK36)</f>
        <v>x</v>
      </c>
      <c r="BL36" s="110">
        <f>IF('Indicador Fecha'!BL36="","x",'Indicador Fecha'!BL36)</f>
        <v>2016</v>
      </c>
      <c r="BM36" s="110">
        <f>IF('Indicador Fecha'!BM36="","x",'Indicador Fecha'!BM36)</f>
        <v>2017</v>
      </c>
      <c r="BN36" s="110">
        <f>IF('Indicador Fecha'!BN36="","x",'Indicador Fecha'!BN36)</f>
        <v>2018</v>
      </c>
      <c r="BO36" s="110">
        <f>IF('Indicador Fecha'!BO36="","x",'Indicador Fecha'!BO36)</f>
        <v>2019</v>
      </c>
      <c r="BP36" s="110" t="str">
        <f>IF('Indicador Fecha'!BP36="","x",RIGHT(TEXT('Indicador Fecha'!BP36,"dd/mm/yyyy"),4))</f>
        <v>x</v>
      </c>
      <c r="BQ36" s="110" t="str">
        <f>IF('Indicador Fecha'!BQ36="","x",RIGHT('Indicador Fecha'!BQ36,4))</f>
        <v>2018</v>
      </c>
      <c r="BR36" s="110" t="str">
        <f>IF('Indicador Fecha'!BR36="","x",RIGHT('Indicador Fecha'!BR36,4))</f>
        <v>2018</v>
      </c>
      <c r="BS36" s="110">
        <f>IF('Indicador Fecha'!BS36="","x",'Indicador Fecha'!BS36)</f>
        <v>2012</v>
      </c>
      <c r="BT36" s="110">
        <f>IF('Indicador Fecha'!BT36="","x",'Indicador Fecha'!BT36)</f>
        <v>2017</v>
      </c>
      <c r="BU36" s="110">
        <f>IF('Indicador Fecha'!BU36="","x",'Indicador Fecha'!BU36)</f>
        <v>2018</v>
      </c>
      <c r="BV36" s="110">
        <f>IF('Indicador Fecha'!BV36="","x",'Indicador Fecha'!BV36)</f>
        <v>2018</v>
      </c>
      <c r="BW36" s="110">
        <f>IF('Indicador Fecha'!BW36="","x",'Indicador Fecha'!BW36)</f>
        <v>2016</v>
      </c>
      <c r="BX36" s="110">
        <f>IF('Indicador Fecha'!BX36="","x",'Indicador Fecha'!BX36)</f>
        <v>2015</v>
      </c>
      <c r="BY36" s="110">
        <f>IF('Indicador Fecha'!BY36="","x",'Indicador Fecha'!BY36)</f>
        <v>2013</v>
      </c>
      <c r="BZ36" s="110">
        <f>IF('Indicador Fecha'!BZ36="","x",'Indicador Fecha'!BZ36)</f>
        <v>2017</v>
      </c>
      <c r="CA36" s="110">
        <f>IF('Indicador Fecha'!CA36="","x",'Indicador Fecha'!CA36)</f>
        <v>2018</v>
      </c>
      <c r="CB36" s="110" t="str">
        <f>IF('Indicador Fecha'!CB36="","x",'Indicador Fecha'!CB36)</f>
        <v>x</v>
      </c>
      <c r="CC36" s="110">
        <f>IF('Indicador Fecha'!CC36="","x",'Indicador Fecha'!CC36)</f>
        <v>2018</v>
      </c>
      <c r="CD36" s="110">
        <f>IF('Indicador Fecha'!CD36="","x",'Indicador Fecha'!CD36)</f>
        <v>2018</v>
      </c>
      <c r="CE36" s="110">
        <f>IF('Indicador Fecha'!CE36="","x",'Indicador Fecha'!CE36)</f>
        <v>2019</v>
      </c>
      <c r="CF36" s="110">
        <f>IF('Indicador Fecha'!CF36="","x",'Indicador Fecha'!CF36)</f>
        <v>2017</v>
      </c>
      <c r="CG36" s="110">
        <f>IF('Indicador Fecha'!CG36="","x",'Indicador Fecha'!CG36)</f>
        <v>2016</v>
      </c>
      <c r="CH36" s="110">
        <f>IF('Indicador Fecha'!CH36="","x",'Indicador Fecha'!CH36)</f>
        <v>2017</v>
      </c>
      <c r="CI36" s="110">
        <f>IF('Indicador Fecha'!CI36="","x",'Indicador Fecha'!CI36)</f>
        <v>2014</v>
      </c>
      <c r="CJ36" s="110">
        <f>IF('Indicador Fecha'!CJ36="","x",'Indicador Fecha'!CJ36)</f>
        <v>2017</v>
      </c>
      <c r="CK36" s="110">
        <f>IF('Indicador Fecha'!CK36="","x",'Indicador Fecha'!CK36)</f>
        <v>2017</v>
      </c>
      <c r="CL36" s="110">
        <f>IF('Indicador Fecha'!CL36="","x",'Indicador Fecha'!CL36)</f>
        <v>2016</v>
      </c>
      <c r="CM36" s="110">
        <f>IF('Indicador Fecha'!CM36="","x",'Indicador Fecha'!CM36)</f>
        <v>2016</v>
      </c>
      <c r="CN36" s="110">
        <f>IF('Indicador Fecha'!CN36="","x",'Indicador Fecha'!CN36)</f>
        <v>2016</v>
      </c>
      <c r="CO36" s="110" t="str">
        <f>IF('Indicador Fecha'!CO36="","x",'Indicador Fecha'!CO36)</f>
        <v>2016</v>
      </c>
      <c r="CP36" s="110">
        <f>IF('Indicador Fecha'!CP36="","x",'Indicador Fecha'!CP36)</f>
        <v>2016</v>
      </c>
      <c r="CQ36" s="110">
        <f>IF('Indicador Fecha'!CQ36="","x",'Indicador Fecha'!CQ36)</f>
        <v>2017</v>
      </c>
      <c r="CR36" s="110" t="str">
        <f>IF('Indicador Fecha'!CR36="","x",'Indicador Fecha'!CR36)</f>
        <v>x</v>
      </c>
      <c r="CS36" s="110">
        <f>IF('Indicador Fecha'!CS36="","x",'Indicador Fecha'!CS36)</f>
        <v>2014</v>
      </c>
      <c r="CT36" s="110">
        <f>IF('Indicador Fecha'!CT36="","x",'Indicador Fecha'!CT36)</f>
        <v>2019</v>
      </c>
      <c r="CU36" s="110">
        <f>IF('Indicador Fecha'!CU36="","x",'Indicador Fecha'!CU36)</f>
        <v>2015</v>
      </c>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J36"/>
  <sheetViews>
    <sheetView showGridLines="0" zoomScaleNormal="100" workbookViewId="0">
      <pane xSplit="3" ySplit="3" topLeftCell="CN25" activePane="bottomRight" state="frozen"/>
      <selection activeCell="AP3" sqref="AP3"/>
      <selection pane="topRight" activeCell="AP3" sqref="AP3"/>
      <selection pane="bottomLeft" activeCell="AP3" sqref="AP3"/>
      <selection pane="bottomRight" activeCell="CW36" sqref="CW36"/>
    </sheetView>
  </sheetViews>
  <sheetFormatPr defaultColWidth="9.140625" defaultRowHeight="15" x14ac:dyDescent="0.25"/>
  <cols>
    <col min="1" max="1" width="21.42578125" style="3" customWidth="1"/>
    <col min="2" max="2" width="49.42578125" style="3" bestFit="1" customWidth="1"/>
    <col min="3" max="3" width="5.5703125" style="3" bestFit="1" customWidth="1"/>
    <col min="4" max="7" width="5.5703125" style="132" bestFit="1" customWidth="1"/>
    <col min="8" max="9" width="7.7109375" style="132" bestFit="1" customWidth="1"/>
    <col min="10" max="13" width="5.5703125" style="132" bestFit="1" customWidth="1"/>
    <col min="14" max="15" width="7.7109375" style="132" bestFit="1" customWidth="1"/>
    <col min="16" max="23" width="5.5703125" style="132" bestFit="1" customWidth="1"/>
    <col min="24" max="25" width="9.28515625" style="132" customWidth="1"/>
    <col min="26" max="26" width="5.5703125" style="132" bestFit="1" customWidth="1"/>
    <col min="27" max="27" width="5.5703125" style="132" customWidth="1"/>
    <col min="28" max="31" width="5.5703125" style="132" bestFit="1" customWidth="1"/>
    <col min="32" max="32" width="5.5703125" style="132" customWidth="1"/>
    <col min="33" max="34" width="5.5703125" style="132" bestFit="1" customWidth="1"/>
    <col min="35" max="35" width="7.7109375" style="132" bestFit="1" customWidth="1"/>
    <col min="36" max="37" width="5.5703125" style="132" bestFit="1" customWidth="1"/>
    <col min="38" max="38" width="7.7109375" style="132" bestFit="1" customWidth="1"/>
    <col min="39" max="49" width="5.5703125" style="132" bestFit="1" customWidth="1"/>
    <col min="50" max="51" width="8.28515625" style="132" customWidth="1"/>
    <col min="52" max="53" width="5.5703125" style="132" bestFit="1" customWidth="1"/>
    <col min="54" max="54" width="7.7109375" style="132" bestFit="1" customWidth="1"/>
    <col min="55" max="71" width="5.5703125" style="132" bestFit="1" customWidth="1"/>
    <col min="72" max="72" width="7.7109375" style="132" bestFit="1" customWidth="1"/>
    <col min="73" max="76" width="5.5703125" style="132" bestFit="1" customWidth="1"/>
    <col min="77" max="78" width="7.7109375" style="132" bestFit="1" customWidth="1"/>
    <col min="79" max="79" width="5.5703125" style="132" bestFit="1" customWidth="1"/>
    <col min="80" max="80" width="7.7109375" style="132" bestFit="1" customWidth="1"/>
    <col min="81" max="84" width="5.5703125" style="132" bestFit="1" customWidth="1"/>
    <col min="85" max="99" width="5.5703125" style="132" customWidth="1"/>
    <col min="100" max="100" width="8.5703125" style="132" bestFit="1" customWidth="1"/>
    <col min="101" max="101" width="8.28515625" style="132" bestFit="1" customWidth="1"/>
    <col min="102" max="102" width="10" style="132" bestFit="1" customWidth="1"/>
    <col min="103" max="104" width="7.140625" style="132" bestFit="1" customWidth="1"/>
    <col min="105" max="16384" width="9.140625" style="3"/>
  </cols>
  <sheetData>
    <row r="1" spans="1:114" x14ac:dyDescent="0.25">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c r="BT1" s="121"/>
      <c r="BU1" s="121"/>
      <c r="BV1" s="121"/>
      <c r="BW1" s="121"/>
      <c r="BX1" s="121"/>
      <c r="BY1" s="121"/>
      <c r="BZ1" s="121"/>
      <c r="CA1" s="121"/>
      <c r="CB1" s="121"/>
      <c r="CC1" s="121"/>
      <c r="CD1" s="121"/>
      <c r="CE1" s="121"/>
      <c r="CF1" s="121"/>
      <c r="CG1" s="121"/>
      <c r="CH1" s="121"/>
      <c r="CI1" s="121"/>
      <c r="CJ1" s="121"/>
      <c r="CK1" s="121"/>
      <c r="CL1" s="121"/>
      <c r="CM1" s="121"/>
      <c r="CN1" s="121"/>
      <c r="CO1" s="121"/>
      <c r="CP1" s="121"/>
      <c r="CQ1" s="121"/>
      <c r="CR1" s="121"/>
      <c r="CS1" s="121"/>
      <c r="CT1" s="121"/>
      <c r="CU1" s="121"/>
      <c r="CV1" s="121"/>
      <c r="CW1" s="121"/>
      <c r="CX1" s="121"/>
      <c r="CY1" s="121"/>
      <c r="CZ1" s="121"/>
      <c r="DA1" s="234"/>
      <c r="DB1" s="234"/>
      <c r="DC1" s="234"/>
      <c r="DD1" s="234"/>
      <c r="DE1" s="234"/>
      <c r="DF1" s="234"/>
      <c r="DG1" s="234"/>
      <c r="DH1" s="234"/>
      <c r="DI1" s="234"/>
      <c r="DJ1" s="234"/>
    </row>
    <row r="2" spans="1:114" s="14" customFormat="1" ht="121.5" customHeight="1" x14ac:dyDescent="0.2">
      <c r="A2" s="14" t="s">
        <v>124</v>
      </c>
      <c r="B2" s="98" t="s">
        <v>66</v>
      </c>
      <c r="C2" s="99" t="s">
        <v>64</v>
      </c>
      <c r="D2" s="97" t="e">
        <f>'Indicador Fecha'!#REF!</f>
        <v>#REF!</v>
      </c>
      <c r="E2" s="97" t="e">
        <f>'Indicador Fecha'!#REF!</f>
        <v>#REF!</v>
      </c>
      <c r="F2" s="97" t="e">
        <f>'Indicador Fecha'!#REF!</f>
        <v>#REF!</v>
      </c>
      <c r="G2" s="97" t="e">
        <f>'Indicador Fecha'!#REF!</f>
        <v>#REF!</v>
      </c>
      <c r="H2" s="97" t="e">
        <f>'Indicador Fecha'!#REF!</f>
        <v>#REF!</v>
      </c>
      <c r="I2" s="97" t="e">
        <f>'Indicador Fecha'!#REF!</f>
        <v>#REF!</v>
      </c>
      <c r="J2" s="97" t="e">
        <f>'Indicador Fecha'!#REF!</f>
        <v>#REF!</v>
      </c>
      <c r="K2" s="97" t="e">
        <f>'Indicador Fecha'!#REF!</f>
        <v>#REF!</v>
      </c>
      <c r="L2" s="97" t="e">
        <f>'Indicador Fecha'!#REF!</f>
        <v>#REF!</v>
      </c>
      <c r="M2" s="97" t="e">
        <f>'Indicador Fecha'!#REF!</f>
        <v>#REF!</v>
      </c>
      <c r="N2" s="97" t="e">
        <f>'Indicador Fecha'!#REF!</f>
        <v>#REF!</v>
      </c>
      <c r="O2" s="97" t="e">
        <f>'Indicador Fecha'!#REF!</f>
        <v>#REF!</v>
      </c>
      <c r="P2" s="97" t="e">
        <f>'Indicador Fecha'!#REF!</f>
        <v>#REF!</v>
      </c>
      <c r="Q2" s="97" t="e">
        <f>'Indicador Fecha'!#REF!</f>
        <v>#REF!</v>
      </c>
      <c r="R2" s="97" t="e">
        <f>'Indicador Fecha'!#REF!</f>
        <v>#REF!</v>
      </c>
      <c r="S2" s="97" t="e">
        <f>'Indicador Fecha'!#REF!</f>
        <v>#REF!</v>
      </c>
      <c r="T2" s="97" t="e">
        <f>'Indicador Fecha'!#REF!</f>
        <v>#REF!</v>
      </c>
      <c r="U2" s="97" t="e">
        <f>'Indicador Fecha'!#REF!</f>
        <v>#REF!</v>
      </c>
      <c r="V2" s="97" t="e">
        <f>'Indicador Fecha'!#REF!</f>
        <v>#REF!</v>
      </c>
      <c r="W2" s="97" t="e">
        <f>'Indicador Fecha'!#REF!</f>
        <v>#REF!</v>
      </c>
      <c r="X2" s="97" t="e">
        <f>'Indicador Fecha'!#REF!</f>
        <v>#REF!</v>
      </c>
      <c r="Y2" s="97" t="e">
        <f>'Indicador Fecha'!#REF!</f>
        <v>#REF!</v>
      </c>
      <c r="Z2" s="97" t="e">
        <f>'Indicador Fecha'!#REF!</f>
        <v>#REF!</v>
      </c>
      <c r="AA2" s="97" t="e">
        <f>'Indicador Fecha'!#REF!</f>
        <v>#REF!</v>
      </c>
      <c r="AB2" s="97" t="e">
        <f>'Indicador Fecha'!#REF!</f>
        <v>#REF!</v>
      </c>
      <c r="AC2" s="97" t="e">
        <f>'Indicador Fecha'!#REF!</f>
        <v>#REF!</v>
      </c>
      <c r="AD2" s="97" t="e">
        <f>'Indicador Fecha'!#REF!</f>
        <v>#REF!</v>
      </c>
      <c r="AE2" s="97" t="e">
        <f>'Indicador Fecha'!#REF!</f>
        <v>#REF!</v>
      </c>
      <c r="AF2" s="97" t="e">
        <f>'Indicador Fecha'!#REF!</f>
        <v>#REF!</v>
      </c>
      <c r="AG2" s="97" t="e">
        <f>'Indicador Fecha'!#REF!</f>
        <v>#REF!</v>
      </c>
      <c r="AH2" s="97" t="e">
        <f>'Indicador Fecha'!#REF!</f>
        <v>#REF!</v>
      </c>
      <c r="AI2" s="97" t="e">
        <f>'Indicador Fecha'!#REF!</f>
        <v>#REF!</v>
      </c>
      <c r="AJ2" s="97" t="e">
        <f>'Indicador Fecha'!#REF!</f>
        <v>#REF!</v>
      </c>
      <c r="AK2" s="97" t="e">
        <f>'Indicador Fecha'!#REF!</f>
        <v>#REF!</v>
      </c>
      <c r="AL2" s="97" t="e">
        <f>'Indicador Fecha'!#REF!</f>
        <v>#REF!</v>
      </c>
      <c r="AM2" s="97" t="e">
        <f>'Indicador Fecha'!#REF!</f>
        <v>#REF!</v>
      </c>
      <c r="AN2" s="97" t="e">
        <f>'Indicador Fecha'!#REF!</f>
        <v>#REF!</v>
      </c>
      <c r="AO2" s="97" t="e">
        <f>'Indicador Fecha'!#REF!</f>
        <v>#REF!</v>
      </c>
      <c r="AP2" s="97" t="e">
        <f>'Indicador Fecha'!#REF!</f>
        <v>#REF!</v>
      </c>
      <c r="AQ2" s="97" t="e">
        <f>'Indicador Fecha'!#REF!</f>
        <v>#REF!</v>
      </c>
      <c r="AR2" s="97" t="e">
        <f>'Indicador Fecha'!#REF!</f>
        <v>#REF!</v>
      </c>
      <c r="AS2" s="97" t="e">
        <f>'Indicador Fecha'!#REF!</f>
        <v>#REF!</v>
      </c>
      <c r="AT2" s="97" t="e">
        <f>'Indicador Fecha'!#REF!</f>
        <v>#REF!</v>
      </c>
      <c r="AU2" s="97" t="e">
        <f>'Indicador Fecha'!#REF!</f>
        <v>#REF!</v>
      </c>
      <c r="AV2" s="97" t="e">
        <f>'Indicador Fecha'!#REF!</f>
        <v>#REF!</v>
      </c>
      <c r="AW2" s="97" t="e">
        <f>'Indicador Fecha'!#REF!</f>
        <v>#REF!</v>
      </c>
      <c r="AX2" s="97" t="e">
        <f>'Indicador Fecha'!#REF!</f>
        <v>#REF!</v>
      </c>
      <c r="AY2" s="97" t="e">
        <f>'Indicador Fecha'!#REF!</f>
        <v>#REF!</v>
      </c>
      <c r="AZ2" s="97" t="e">
        <f>'Indicador Fecha'!#REF!</f>
        <v>#REF!</v>
      </c>
      <c r="BA2" s="97" t="e">
        <f>'Indicador Fecha'!#REF!</f>
        <v>#REF!</v>
      </c>
      <c r="BB2" s="97" t="e">
        <f>'Indicador Fecha'!#REF!</f>
        <v>#REF!</v>
      </c>
      <c r="BC2" s="97" t="e">
        <f>'Indicador Fecha'!#REF!</f>
        <v>#REF!</v>
      </c>
      <c r="BD2" s="97" t="e">
        <f>'Indicador Fecha'!#REF!</f>
        <v>#REF!</v>
      </c>
      <c r="BE2" s="97" t="e">
        <f>'Indicador Fecha'!#REF!</f>
        <v>#REF!</v>
      </c>
      <c r="BF2" s="97" t="e">
        <f>'Indicador Fecha'!#REF!</f>
        <v>#REF!</v>
      </c>
      <c r="BG2" s="97" t="e">
        <f>'Indicador Fecha'!#REF!</f>
        <v>#REF!</v>
      </c>
      <c r="BH2" s="97" t="e">
        <f>'Indicador Fecha'!#REF!</f>
        <v>#REF!</v>
      </c>
      <c r="BI2" s="97" t="e">
        <f>'Indicador Fecha'!#REF!</f>
        <v>#REF!</v>
      </c>
      <c r="BJ2" s="97" t="e">
        <f>'Indicador Fecha'!#REF!</f>
        <v>#REF!</v>
      </c>
      <c r="BK2" s="97" t="e">
        <f>'Indicador Fecha'!#REF!</f>
        <v>#REF!</v>
      </c>
      <c r="BL2" s="97" t="e">
        <f>'Indicador Fecha'!#REF!</f>
        <v>#REF!</v>
      </c>
      <c r="BM2" s="97" t="e">
        <f>'Indicador Fecha'!#REF!</f>
        <v>#REF!</v>
      </c>
      <c r="BN2" s="97" t="e">
        <f>'Indicador Fecha'!#REF!</f>
        <v>#REF!</v>
      </c>
      <c r="BO2" s="97" t="e">
        <f>'Indicador Fecha'!#REF!</f>
        <v>#REF!</v>
      </c>
      <c r="BP2" s="97" t="e">
        <f>'Indicador Fecha'!#REF!</f>
        <v>#REF!</v>
      </c>
      <c r="BQ2" s="97" t="e">
        <f>'Indicador Fecha'!#REF!</f>
        <v>#REF!</v>
      </c>
      <c r="BR2" s="97" t="e">
        <f>'Indicador Fecha'!#REF!</f>
        <v>#REF!</v>
      </c>
      <c r="BS2" s="97" t="e">
        <f>'Indicador Fecha'!#REF!</f>
        <v>#REF!</v>
      </c>
      <c r="BT2" s="97" t="e">
        <f>'Indicador Fecha'!#REF!</f>
        <v>#REF!</v>
      </c>
      <c r="BU2" s="97" t="e">
        <f>'Indicador Fecha'!#REF!</f>
        <v>#REF!</v>
      </c>
      <c r="BV2" s="97" t="e">
        <f>'Indicador Fecha'!#REF!</f>
        <v>#REF!</v>
      </c>
      <c r="BW2" s="97" t="e">
        <f>'Indicador Fecha'!#REF!</f>
        <v>#REF!</v>
      </c>
      <c r="BX2" s="97" t="e">
        <f>'Indicador Fecha'!#REF!</f>
        <v>#REF!</v>
      </c>
      <c r="BY2" s="97" t="e">
        <f>'Indicador Fecha'!#REF!</f>
        <v>#REF!</v>
      </c>
      <c r="BZ2" s="97" t="e">
        <f>'Indicador Fecha'!#REF!</f>
        <v>#REF!</v>
      </c>
      <c r="CA2" s="97" t="e">
        <f>'Indicador Fecha'!#REF!</f>
        <v>#REF!</v>
      </c>
      <c r="CB2" s="97" t="e">
        <f>'Indicador Fecha'!#REF!</f>
        <v>#REF!</v>
      </c>
      <c r="CC2" s="97" t="e">
        <f>'Indicador Fecha'!#REF!</f>
        <v>#REF!</v>
      </c>
      <c r="CD2" s="97" t="e">
        <f>'Indicador Fecha'!#REF!</f>
        <v>#REF!</v>
      </c>
      <c r="CE2" s="97" t="e">
        <f>'Indicador Fecha'!#REF!</f>
        <v>#REF!</v>
      </c>
      <c r="CF2" s="97" t="e">
        <f>'Indicador Fecha'!#REF!</f>
        <v>#REF!</v>
      </c>
      <c r="CG2" s="97" t="e">
        <f>'Indicador Fecha'!#REF!</f>
        <v>#REF!</v>
      </c>
      <c r="CH2" s="97" t="e">
        <f>'Indicador Fecha'!#REF!</f>
        <v>#REF!</v>
      </c>
      <c r="CI2" s="97" t="e">
        <f>'Indicador Fecha'!#REF!</f>
        <v>#REF!</v>
      </c>
      <c r="CJ2" s="97" t="e">
        <f>'Indicador Fecha'!#REF!</f>
        <v>#REF!</v>
      </c>
      <c r="CK2" s="97" t="e">
        <f>'Indicador Fecha'!#REF!</f>
        <v>#REF!</v>
      </c>
      <c r="CL2" s="97" t="e">
        <f>'Indicador Fecha'!#REF!</f>
        <v>#REF!</v>
      </c>
      <c r="CM2" s="97" t="e">
        <f>'Indicador Fecha'!#REF!</f>
        <v>#REF!</v>
      </c>
      <c r="CN2" s="97" t="e">
        <f>'Indicador Fecha'!#REF!</f>
        <v>#REF!</v>
      </c>
      <c r="CO2" s="97" t="e">
        <f>'Indicador Fecha'!#REF!</f>
        <v>#REF!</v>
      </c>
      <c r="CP2" s="97" t="e">
        <f>'Indicador Fecha'!#REF!</f>
        <v>#REF!</v>
      </c>
      <c r="CQ2" s="97" t="e">
        <f>'Indicador Fecha'!#REF!</f>
        <v>#REF!</v>
      </c>
      <c r="CR2" s="97" t="e">
        <f>'Indicador Fecha'!#REF!</f>
        <v>#REF!</v>
      </c>
      <c r="CS2" s="97" t="e">
        <f>'Indicador Fecha'!#REF!</f>
        <v>#REF!</v>
      </c>
      <c r="CT2" s="97" t="e">
        <f>'Indicador Fecha'!#REF!</f>
        <v>#REF!</v>
      </c>
      <c r="CU2" s="97" t="e">
        <f>'Indicador Fecha'!#REF!</f>
        <v>#REF!</v>
      </c>
      <c r="CV2" s="97"/>
      <c r="CW2" s="97"/>
      <c r="CX2" s="97"/>
      <c r="CY2" s="97"/>
      <c r="CZ2" s="97"/>
      <c r="DA2" s="97"/>
      <c r="DB2" s="97"/>
      <c r="DC2" s="97"/>
      <c r="DD2" s="97"/>
      <c r="DE2" s="97"/>
      <c r="DF2" s="97"/>
      <c r="DG2" s="97"/>
      <c r="DH2" s="97"/>
      <c r="DI2" s="97"/>
      <c r="DJ2" s="97"/>
    </row>
    <row r="3" spans="1:114" x14ac:dyDescent="0.25">
      <c r="B3" s="95" t="s">
        <v>142</v>
      </c>
      <c r="C3" s="83"/>
      <c r="D3" s="84">
        <f>'Indicador Fecha'!D3</f>
        <v>2015</v>
      </c>
      <c r="E3" s="84">
        <f>'Indicador Fecha'!E3</f>
        <v>2015</v>
      </c>
      <c r="F3" s="84">
        <f>'Indicador Fecha'!F3</f>
        <v>2015</v>
      </c>
      <c r="G3" s="84">
        <f>'Indicador Fecha'!G3</f>
        <v>2015</v>
      </c>
      <c r="H3" s="84">
        <f>'Indicador Fecha'!H3</f>
        <v>2015</v>
      </c>
      <c r="I3" s="84">
        <f>'Indicador Fecha'!I3</f>
        <v>2015</v>
      </c>
      <c r="J3" s="84">
        <f>'Indicador Fecha'!J3</f>
        <v>2015</v>
      </c>
      <c r="K3" s="84">
        <v>2018</v>
      </c>
      <c r="L3" s="84">
        <v>2018</v>
      </c>
      <c r="M3" s="84">
        <v>2015</v>
      </c>
      <c r="N3" s="84">
        <f>'Indicador Fecha'!N3</f>
        <v>2011</v>
      </c>
      <c r="O3" s="84">
        <f>'Indicador Fecha'!O3</f>
        <v>2011</v>
      </c>
      <c r="P3" s="84">
        <v>2017</v>
      </c>
      <c r="Q3" s="84">
        <f>'Indicador Fecha'!Q3</f>
        <v>2010</v>
      </c>
      <c r="R3" s="84">
        <f>'Indicador Fecha'!R3</f>
        <v>2010</v>
      </c>
      <c r="S3" s="84">
        <f>'Indicador Fecha'!S3</f>
        <v>2010</v>
      </c>
      <c r="T3" s="84">
        <f>'Indicador Fecha'!T3</f>
        <v>2010</v>
      </c>
      <c r="U3" s="84">
        <f>'Indicador Fecha'!U3</f>
        <v>2015</v>
      </c>
      <c r="V3" s="84">
        <f>'Indicador Fecha'!V3</f>
        <v>2015</v>
      </c>
      <c r="W3" s="84">
        <f>'Indicador Fecha'!W3</f>
        <v>2015</v>
      </c>
      <c r="X3" s="84">
        <f>'Indicador Fecha'!X3</f>
        <v>2018</v>
      </c>
      <c r="Y3" s="84">
        <f>'Indicador Fecha'!Y3</f>
        <v>2018</v>
      </c>
      <c r="Z3" s="84">
        <v>2017</v>
      </c>
      <c r="AA3" s="84">
        <v>2017</v>
      </c>
      <c r="AB3" s="84">
        <v>2017</v>
      </c>
      <c r="AC3" s="84">
        <f>'Indicador Fecha'!AC3</f>
        <v>2018</v>
      </c>
      <c r="AD3" s="84">
        <f>'Indicador Fecha'!AD3</f>
        <v>2019</v>
      </c>
      <c r="AE3" s="84">
        <f>'Indicador Fecha'!AE3</f>
        <v>2019</v>
      </c>
      <c r="AF3" s="84">
        <f>'Indicador Fecha'!AF3</f>
        <v>2019</v>
      </c>
      <c r="AG3" s="84">
        <f>'Indicador Fecha'!AG3</f>
        <v>2018</v>
      </c>
      <c r="AH3" s="84">
        <f>'Indicador Fecha'!AH3</f>
        <v>2018</v>
      </c>
      <c r="AI3" s="84">
        <v>2017</v>
      </c>
      <c r="AJ3" s="84">
        <v>2017</v>
      </c>
      <c r="AK3" s="84">
        <f>'Indicador Fecha'!AK3</f>
        <v>2018</v>
      </c>
      <c r="AL3" s="84">
        <f>'Indicador Fecha'!AL3</f>
        <v>2017</v>
      </c>
      <c r="AM3" s="84">
        <v>2017</v>
      </c>
      <c r="AN3" s="84">
        <v>2017</v>
      </c>
      <c r="AO3" s="84">
        <v>2018</v>
      </c>
      <c r="AP3" s="84">
        <f>'Indicador Fecha'!AP3</f>
        <v>2018</v>
      </c>
      <c r="AQ3" s="84">
        <v>2018</v>
      </c>
      <c r="AR3" s="84">
        <f>'Indicador Fecha'!AR3</f>
        <v>2018</v>
      </c>
      <c r="AS3" s="84">
        <f>'Indicador Fecha'!AS3</f>
        <v>2017</v>
      </c>
      <c r="AT3" s="84">
        <v>2017</v>
      </c>
      <c r="AU3" s="84">
        <f>'Indicador Fecha'!AU3</f>
        <v>2016</v>
      </c>
      <c r="AV3" s="84">
        <f>'Indicador Fecha'!AV3</f>
        <v>2015</v>
      </c>
      <c r="AW3" s="84">
        <v>2018</v>
      </c>
      <c r="AX3" s="84">
        <f>'Indicador Fecha'!AX3</f>
        <v>2017</v>
      </c>
      <c r="AY3" s="84">
        <f>'Indicador Fecha'!AY3</f>
        <v>2017</v>
      </c>
      <c r="AZ3" s="84">
        <f>'Indicador Fecha'!AZ3</f>
        <v>2017</v>
      </c>
      <c r="BA3" s="84">
        <f>'Indicador Fecha'!BA3</f>
        <v>2017</v>
      </c>
      <c r="BB3" s="84">
        <f>'Indicador Fecha'!BB3</f>
        <v>2017</v>
      </c>
      <c r="BC3" s="84">
        <f>'Indicador Fecha'!BC3</f>
        <v>2017</v>
      </c>
      <c r="BD3" s="84">
        <f>'Indicador Fecha'!BD3</f>
        <v>2018</v>
      </c>
      <c r="BE3" s="84">
        <f>'Indicador Fecha'!BE3</f>
        <v>2017</v>
      </c>
      <c r="BF3" s="84">
        <v>2016</v>
      </c>
      <c r="BG3" s="84">
        <f>'Indicador Fecha'!BG3</f>
        <v>2015</v>
      </c>
      <c r="BH3" s="84">
        <f>'Indicador Fecha'!BH3</f>
        <v>2015</v>
      </c>
      <c r="BI3" s="84">
        <f>'Indicador Fecha'!BI3</f>
        <v>2015</v>
      </c>
      <c r="BJ3" s="84">
        <f>'Indicador Fecha'!BJ3</f>
        <v>2017</v>
      </c>
      <c r="BK3" s="84">
        <v>2017</v>
      </c>
      <c r="BL3" s="84">
        <v>2016</v>
      </c>
      <c r="BM3" s="84">
        <f>'Indicador Fecha'!BM3</f>
        <v>2017</v>
      </c>
      <c r="BN3" s="84">
        <f>'Indicador Fecha'!BN3</f>
        <v>2018</v>
      </c>
      <c r="BO3" s="84">
        <f>'Indicador Fecha'!BO3</f>
        <v>2019</v>
      </c>
      <c r="BP3" s="84">
        <f>'Indicador Fecha'!BP3</f>
        <v>2019</v>
      </c>
      <c r="BQ3" s="84">
        <f>'Indicador Fecha'!BQ3</f>
        <v>2019</v>
      </c>
      <c r="BR3" s="84">
        <f>'Indicador Fecha'!BR3</f>
        <v>2018</v>
      </c>
      <c r="BS3" s="84">
        <v>2018</v>
      </c>
      <c r="BT3" s="84">
        <f>'Indicador Fecha'!BT3</f>
        <v>2017</v>
      </c>
      <c r="BU3" s="84">
        <v>2018</v>
      </c>
      <c r="BV3" s="84">
        <v>2018</v>
      </c>
      <c r="BW3" s="84">
        <f>'Indicador Fecha'!BW3</f>
        <v>2016</v>
      </c>
      <c r="BX3" s="84">
        <v>2015</v>
      </c>
      <c r="BY3" s="84">
        <v>2013</v>
      </c>
      <c r="BZ3" s="84">
        <f>'Indicador Fecha'!BZ3</f>
        <v>2017</v>
      </c>
      <c r="CA3" s="84">
        <f>'Indicador Fecha'!CA3</f>
        <v>2018</v>
      </c>
      <c r="CB3" s="84">
        <v>2015</v>
      </c>
      <c r="CC3" s="84">
        <f>'Indicador Fecha'!CC3</f>
        <v>2018</v>
      </c>
      <c r="CD3" s="84">
        <v>2018</v>
      </c>
      <c r="CE3" s="84">
        <f>'Indicador Fecha'!CE3</f>
        <v>2019</v>
      </c>
      <c r="CF3" s="84">
        <f>'Indicador Fecha'!CF3</f>
        <v>2017</v>
      </c>
      <c r="CG3" s="84">
        <f>'Indicador Fecha'!CG3</f>
        <v>2016</v>
      </c>
      <c r="CH3" s="84">
        <f>'Indicador Fecha'!CH3</f>
        <v>2017</v>
      </c>
      <c r="CI3" s="84">
        <f>'Indicador Fecha'!CI3</f>
        <v>2014</v>
      </c>
      <c r="CJ3" s="84">
        <v>2017</v>
      </c>
      <c r="CK3" s="84">
        <v>2017</v>
      </c>
      <c r="CL3" s="84">
        <f>'Indicador Fecha'!CL3</f>
        <v>2016</v>
      </c>
      <c r="CM3" s="84">
        <f>'Indicador Fecha'!CM3</f>
        <v>2016</v>
      </c>
      <c r="CN3" s="84">
        <v>2016</v>
      </c>
      <c r="CO3" s="84">
        <v>2017</v>
      </c>
      <c r="CP3" s="84">
        <v>2017</v>
      </c>
      <c r="CQ3" s="84">
        <f>'Indicador Fecha'!CQ3</f>
        <v>2017</v>
      </c>
      <c r="CR3" s="84">
        <v>2018</v>
      </c>
      <c r="CS3" s="84">
        <f>'Indicador Fecha'!CS3</f>
        <v>2018</v>
      </c>
      <c r="CT3" s="84">
        <f>'Indicador Fecha'!CT3</f>
        <v>2019</v>
      </c>
      <c r="CU3" s="84">
        <f>'Indicador Fecha'!CU3</f>
        <v>2015</v>
      </c>
      <c r="CV3" s="134" t="s">
        <v>117</v>
      </c>
      <c r="CW3" s="134" t="s">
        <v>116</v>
      </c>
      <c r="CX3" s="134" t="s">
        <v>118</v>
      </c>
      <c r="CY3" s="134" t="s">
        <v>121</v>
      </c>
      <c r="CZ3" s="134" t="s">
        <v>122</v>
      </c>
    </row>
    <row r="4" spans="1:114" x14ac:dyDescent="0.25">
      <c r="A4" s="3" t="str">
        <f>VLOOKUP(C4,Regions!B$3:H$35,7,FALSE)</f>
        <v>Caribbean</v>
      </c>
      <c r="B4" s="94" t="s">
        <v>1</v>
      </c>
      <c r="C4" s="83" t="s">
        <v>0</v>
      </c>
      <c r="D4" s="135">
        <f>IF('Indicator Date hidden'!D4="x","x",$D$3-'Indicator Date hidden'!D4)</f>
        <v>0</v>
      </c>
      <c r="E4" s="135">
        <f>IF('Indicator Date hidden'!E4="x","x",$E$3-'Indicator Date hidden'!E4)</f>
        <v>0</v>
      </c>
      <c r="F4" s="135">
        <f>IF('Indicator Date hidden'!F4="x","x",$F$3-'Indicator Date hidden'!F4)</f>
        <v>0</v>
      </c>
      <c r="G4" s="135">
        <f>IF('Indicator Date hidden'!G4="x","x",$G$3-'Indicator Date hidden'!G4)</f>
        <v>0</v>
      </c>
      <c r="H4" s="135">
        <f>IF('Indicator Date hidden'!H4="x","x",$H$3-'Indicator Date hidden'!H4)</f>
        <v>0</v>
      </c>
      <c r="I4" s="135">
        <f>IF('Indicator Date hidden'!I4="x","x",$I$3-'Indicator Date hidden'!I4)</f>
        <v>0</v>
      </c>
      <c r="J4" s="135">
        <f>IF('Indicator Date hidden'!J4="x","x",$J$3-'Indicator Date hidden'!J4)</f>
        <v>0</v>
      </c>
      <c r="K4" s="135">
        <f>IF('Indicator Date hidden'!K4="x","x",$K$3-'Indicator Date hidden'!K4)</f>
        <v>0</v>
      </c>
      <c r="L4" s="135">
        <f>IF('Indicator Date hidden'!L4="x","x",$L$3-'Indicator Date hidden'!L4)</f>
        <v>0</v>
      </c>
      <c r="M4" s="135">
        <f>IF('Indicator Date hidden'!M4="x","x",$M$3-'Indicator Date hidden'!M4)</f>
        <v>0</v>
      </c>
      <c r="N4" s="135">
        <f>IF('Indicator Date hidden'!N4="x","x",$N$3-'Indicator Date hidden'!N4)</f>
        <v>0</v>
      </c>
      <c r="O4" s="135">
        <f>IF('Indicator Date hidden'!O4="x","x",$O$3-'Indicator Date hidden'!O4)</f>
        <v>0</v>
      </c>
      <c r="P4" s="135">
        <f>IF('Indicator Date hidden'!P4="x","x",$P$3-'Indicator Date hidden'!P4)</f>
        <v>5</v>
      </c>
      <c r="Q4" s="135">
        <f>IF('Indicator Date hidden'!Q4="x","x",$Q$3-'Indicator Date hidden'!Q4)</f>
        <v>0</v>
      </c>
      <c r="R4" s="135">
        <f>IF('Indicator Date hidden'!R4="x","x",$R$3-'Indicator Date hidden'!R4)</f>
        <v>0</v>
      </c>
      <c r="S4" s="135">
        <f>IF('Indicator Date hidden'!S4="x","x",$S$3-'Indicator Date hidden'!S4)</f>
        <v>0</v>
      </c>
      <c r="T4" s="135">
        <f>IF('Indicator Date hidden'!T4="x","x",$T$3-'Indicator Date hidden'!T4)</f>
        <v>0</v>
      </c>
      <c r="U4" s="135">
        <f>IF('Indicator Date hidden'!U4="x","x",$U$3-'Indicator Date hidden'!U4)</f>
        <v>0</v>
      </c>
      <c r="V4" s="135">
        <f>IF('Indicator Date hidden'!V4="x","x",$V$3-'Indicator Date hidden'!V4)</f>
        <v>0</v>
      </c>
      <c r="W4" s="135">
        <f>IF('Indicator Date hidden'!W4="x","x",$W$3-'Indicator Date hidden'!W4)</f>
        <v>0</v>
      </c>
      <c r="X4" s="135">
        <f>IF('Indicator Date hidden'!X4="x","x",$X$3-'Indicator Date hidden'!X4)</f>
        <v>0</v>
      </c>
      <c r="Y4" s="135">
        <f>IF('Indicator Date hidden'!Y4="x","x",$Y$3-'Indicator Date hidden'!Y4)</f>
        <v>0</v>
      </c>
      <c r="Z4" s="135">
        <f>IF('Indicator Date hidden'!Z4="x","x",$Z$3-'Indicator Date hidden'!Z4)</f>
        <v>0</v>
      </c>
      <c r="AA4" s="135">
        <f>IF('Indicator Date hidden'!AA4="x","x",$AA$3-'Indicator Date hidden'!AA4)</f>
        <v>0</v>
      </c>
      <c r="AB4" s="135" t="str">
        <f>IF('Indicator Date hidden'!AB4="x","x",$AB$3-'Indicator Date hidden'!AB4)</f>
        <v>x</v>
      </c>
      <c r="AC4" s="135">
        <f>IF('Indicator Date hidden'!AC4="x","x",$AC$3-'Indicator Date hidden'!AC4)</f>
        <v>0</v>
      </c>
      <c r="AD4" s="135">
        <f>IF('Indicator Date hidden'!AD4="x","x",$AD$3-'Indicator Date hidden'!AD4)</f>
        <v>0</v>
      </c>
      <c r="AE4" s="135">
        <f>IF('Indicator Date hidden'!AE4="x","x",$AE$3-'Indicator Date hidden'!AE4)</f>
        <v>0</v>
      </c>
      <c r="AF4" s="212">
        <f>IF('Indicator Date hidden'!AF4="x","x",$AF$3-'Indicator Date hidden'!AF4)</f>
        <v>0</v>
      </c>
      <c r="AG4" s="135">
        <f>IF('Indicator Date hidden'!AG4="x","x",$AG$3-'Indicator Date hidden'!AG4)</f>
        <v>0</v>
      </c>
      <c r="AH4" s="135">
        <f>IF('Indicator Date hidden'!AH4="x","x",$AH$3-'Indicator Date hidden'!AH4)</f>
        <v>0</v>
      </c>
      <c r="AI4" s="135" t="str">
        <f>IF('Indicator Date hidden'!AI4="x","x",$AI$3-'Indicator Date hidden'!AI4)</f>
        <v>x</v>
      </c>
      <c r="AJ4" s="135" t="str">
        <f>IF('Indicator Date hidden'!AJ4="x","x",$AJ$3-'Indicator Date hidden'!AJ4)</f>
        <v>x</v>
      </c>
      <c r="AK4" s="135">
        <f>IF('Indicator Date hidden'!AK4="x","x",$AK$3-'Indicator Date hidden'!AK4)</f>
        <v>0</v>
      </c>
      <c r="AL4" s="135">
        <f>IF('Indicator Date hidden'!AL4="x","x",$AL$3-'Indicator Date hidden'!AL4)</f>
        <v>0</v>
      </c>
      <c r="AM4" s="135" t="str">
        <f>IF('Indicator Date hidden'!AM4="x","x",$AM$3-'Indicator Date hidden'!AM4)</f>
        <v>x</v>
      </c>
      <c r="AN4" s="135" t="str">
        <f>IF('Indicator Date hidden'!AN4="x","x",$AN$3-'Indicator Date hidden'!AN4)</f>
        <v>x</v>
      </c>
      <c r="AO4" s="135" t="str">
        <f>IF('Indicator Date hidden'!AO4="x","x",$AO$3-'Indicator Date hidden'!AO4)</f>
        <v>x</v>
      </c>
      <c r="AP4" s="135">
        <f>IF('Indicator Date hidden'!AP4="x","x",$AP$3-'Indicator Date hidden'!AP4)</f>
        <v>0</v>
      </c>
      <c r="AQ4" s="135">
        <f>IF('Indicator Date hidden'!AQ4="x","x",$AQ$3-'Indicator Date hidden'!AQ4)</f>
        <v>0</v>
      </c>
      <c r="AR4" s="135" t="str">
        <f>IF('Indicator Date hidden'!AR4="x","x",$AR$3-'Indicator Date hidden'!AR4)</f>
        <v>x</v>
      </c>
      <c r="AS4" s="135">
        <f>IF('Indicator Date hidden'!AS4="x","x",$AS$3-'Indicator Date hidden'!AS4)</f>
        <v>0</v>
      </c>
      <c r="AT4" s="135" t="str">
        <f>IF('Indicator Date hidden'!AT4="x","x",$AT$3-'Indicator Date hidden'!AT4)</f>
        <v>x</v>
      </c>
      <c r="AU4" s="135">
        <f>IF('Indicator Date hidden'!AU4="x","x",$AU$3-'Indicator Date hidden'!AU4)</f>
        <v>0</v>
      </c>
      <c r="AV4" s="135">
        <f>IF('Indicator Date hidden'!AV4="x","x",$AV$3-'Indicator Date hidden'!AV4)</f>
        <v>0</v>
      </c>
      <c r="AW4" s="135">
        <f>IF('Indicator Date hidden'!AW4="x","x",$AW$3-'Indicator Date hidden'!AW4)</f>
        <v>1</v>
      </c>
      <c r="AX4" s="135">
        <f>IF('Indicator Date hidden'!AX4="x","x",$AX$3-'Indicator Date hidden'!AX4)</f>
        <v>0</v>
      </c>
      <c r="AY4" s="135">
        <f>IF('Indicator Date hidden'!AY4="x","x",$AY$3-'Indicator Date hidden'!AY4)</f>
        <v>0</v>
      </c>
      <c r="AZ4" s="135" t="str">
        <f>IF('Indicator Date hidden'!AZ4="x","x",$AZ$3-'Indicator Date hidden'!AZ4)</f>
        <v>x</v>
      </c>
      <c r="BA4" s="135">
        <f>IF('Indicator Date hidden'!BA4="x","x",$BA$3-'Indicator Date hidden'!BA4)</f>
        <v>0</v>
      </c>
      <c r="BB4" s="135" t="str">
        <f>IF('Indicator Date hidden'!BB4="x","x",$BB$3-'Indicator Date hidden'!BB4)</f>
        <v>x</v>
      </c>
      <c r="BC4" s="135" t="str">
        <f>IF('Indicator Date hidden'!BC4="x","x",$BC$3-'Indicator Date hidden'!BC4)</f>
        <v>x</v>
      </c>
      <c r="BD4" s="135">
        <f>IF('Indicator Date hidden'!BD4="x","x",$BD$3-'Indicator Date hidden'!BD4)</f>
        <v>0</v>
      </c>
      <c r="BE4" s="135">
        <f>IF('Indicator Date hidden'!BE4="x","x",$BE$3-'Indicator Date hidden'!BE4)</f>
        <v>0</v>
      </c>
      <c r="BF4" s="135">
        <f>IF('Indicator Date hidden'!BF4="x","x",$BF$3-'Indicator Date hidden'!BF4)</f>
        <v>0</v>
      </c>
      <c r="BG4" s="135">
        <f>IF('Indicator Date hidden'!BG4="x","x",$BG$3-'Indicator Date hidden'!BG4)</f>
        <v>0</v>
      </c>
      <c r="BH4" s="135">
        <f>IF('Indicator Date hidden'!BH4="x","x",$BH$3-'Indicator Date hidden'!BH4)</f>
        <v>0</v>
      </c>
      <c r="BI4" s="135" t="str">
        <f>IF('Indicator Date hidden'!BI4="x","x",$BI$3-'Indicator Date hidden'!BI4)</f>
        <v>x</v>
      </c>
      <c r="BJ4" s="135" t="str">
        <f>IF('Indicator Date hidden'!BJ4="x","x",$BJ$3-'Indicator Date hidden'!BJ4)</f>
        <v>x</v>
      </c>
      <c r="BK4" s="135" t="str">
        <f>IF('Indicator Date hidden'!BK4="x","x",$BK$3-'Indicator Date hidden'!BK4)</f>
        <v>x</v>
      </c>
      <c r="BL4" s="135" t="str">
        <f>IF('Indicator Date hidden'!BL4="x","x",$BL$3-'Indicator Date hidden'!BL4)</f>
        <v>x</v>
      </c>
      <c r="BM4" s="135">
        <f>IF('Indicator Date hidden'!BM4="x","x",$BM$3-'Indicator Date hidden'!BM4)</f>
        <v>0</v>
      </c>
      <c r="BN4" s="135">
        <f>IF('Indicator Date hidden'!BN4="x","x",$BN$3-'Indicator Date hidden'!BN4)</f>
        <v>0</v>
      </c>
      <c r="BO4" s="135">
        <f>IF('Indicator Date hidden'!BO4="x","x",$BO$3-'Indicator Date hidden'!BO4)</f>
        <v>0</v>
      </c>
      <c r="BP4" s="135" t="str">
        <f>IF('Indicator Date hidden'!BP4="x","x",$BP$3-'Indicator Date hidden'!BP4)</f>
        <v>x</v>
      </c>
      <c r="BQ4" s="135">
        <f>IF('Indicator Date hidden'!BQ4="x","x",$BQ$3-'Indicator Date hidden'!BQ4)</f>
        <v>1</v>
      </c>
      <c r="BR4" s="135">
        <f>IF('Indicator Date hidden'!BR4="x","x",$BR$3-'Indicator Date hidden'!BR4)</f>
        <v>0</v>
      </c>
      <c r="BS4" s="135" t="str">
        <f>IF('Indicator Date hidden'!BS4="x","x",$BS$3-'Indicator Date hidden'!BS4)</f>
        <v>x</v>
      </c>
      <c r="BT4" s="135">
        <f>IF('Indicator Date hidden'!BT4="x","x",$BT$3-'Indicator Date hidden'!BT4)</f>
        <v>0</v>
      </c>
      <c r="BU4" s="135">
        <f>IF('Indicator Date hidden'!BU4="x","x",$BU$3-'Indicator Date hidden'!BU4)</f>
        <v>0</v>
      </c>
      <c r="BV4" s="135">
        <f>IF('Indicator Date hidden'!BV4="x","x",$BV$3-'Indicator Date hidden'!BV4)</f>
        <v>0</v>
      </c>
      <c r="BW4" s="135">
        <f>IF('Indicator Date hidden'!BW4="x","x",$BW$3-'Indicator Date hidden'!BW4)</f>
        <v>0</v>
      </c>
      <c r="BX4" s="135">
        <f>IF('Indicator Date hidden'!BX4="x","x",$BX$3-'Indicator Date hidden'!BX4)</f>
        <v>2</v>
      </c>
      <c r="BY4" s="135" t="str">
        <f>IF('Indicator Date hidden'!BY4="x","x",$BY$3-'Indicator Date hidden'!BY4)</f>
        <v>x</v>
      </c>
      <c r="BZ4" s="135">
        <f>IF('Indicator Date hidden'!BZ4="x","x",$BZ$3-'Indicator Date hidden'!BZ4)</f>
        <v>0</v>
      </c>
      <c r="CA4" s="135" t="str">
        <f>IF('Indicator Date hidden'!CA4="x","x",$CA$3-'Indicator Date hidden'!CA4)</f>
        <v>x</v>
      </c>
      <c r="CB4" s="135" t="str">
        <f>IF('Indicator Date hidden'!CB4="x","x",$CB$3-'Indicator Date hidden'!CB4)</f>
        <v>x</v>
      </c>
      <c r="CC4" s="135" t="str">
        <f>IF('Indicator Date hidden'!CC4="x","x",$CC$3-'Indicator Date hidden'!CC4)</f>
        <v>x</v>
      </c>
      <c r="CD4" s="135" t="str">
        <f>IF('Indicator Date hidden'!CD4="x","x",$CD$3-'Indicator Date hidden'!CD4)</f>
        <v>x</v>
      </c>
      <c r="CE4" s="135" t="str">
        <f>IF('Indicator Date hidden'!CE4="x","x",$CE$3-'Indicator Date hidden'!CE4)</f>
        <v>x</v>
      </c>
      <c r="CF4" s="135">
        <f>IF('Indicator Date hidden'!CF4="x","x",$CF$3-'Indicator Date hidden'!CF4)</f>
        <v>0</v>
      </c>
      <c r="CG4" s="135">
        <f>IF('Indicator Date hidden'!CG4="x","x",$CG$3-'Indicator Date hidden'!CG4)</f>
        <v>0</v>
      </c>
      <c r="CH4" s="135">
        <f>IF('Indicator Date hidden'!CH4="x","x",$CH$3-'Indicator Date hidden'!CH4)</f>
        <v>0</v>
      </c>
      <c r="CI4" s="135">
        <f>IF('Indicator Date hidden'!CI4="x","x",$CI$3-'Indicator Date hidden'!CI4)</f>
        <v>0</v>
      </c>
      <c r="CJ4" s="135">
        <f>IF('Indicator Date hidden'!CJ4="x","x",$CJ$3-'Indicator Date hidden'!CJ4)</f>
        <v>0</v>
      </c>
      <c r="CK4" s="135">
        <f>IF('Indicator Date hidden'!CK4="x","x",$CK$3-'Indicator Date hidden'!CK4)</f>
        <v>0</v>
      </c>
      <c r="CL4" s="135" t="str">
        <f>IF('Indicator Date hidden'!CL4="x","x",$CL$3-'Indicator Date hidden'!CL4)</f>
        <v>x</v>
      </c>
      <c r="CM4" s="135" t="str">
        <f>IF('Indicator Date hidden'!CM4="x","x",$CM$3-'Indicator Date hidden'!CM4)</f>
        <v>x</v>
      </c>
      <c r="CN4" s="135" t="str">
        <f>IF('Indicator Date hidden'!CN4="x","x",$CN$3-'Indicator Date hidden'!CN4)</f>
        <v>x</v>
      </c>
      <c r="CO4" s="135">
        <f>IF('Indicator Date hidden'!CO4="x","x",$CO$3-'Indicator Date hidden'!CO4)</f>
        <v>3</v>
      </c>
      <c r="CP4" s="135" t="str">
        <f>IF('Indicator Date hidden'!CP4="x","x",$CP$3-'Indicator Date hidden'!CP4)</f>
        <v>x</v>
      </c>
      <c r="CQ4" s="135">
        <f>IF('Indicator Date hidden'!CQ4="x","x",$CQ$3-'Indicator Date hidden'!CQ4)</f>
        <v>0</v>
      </c>
      <c r="CR4" s="135">
        <f>IF('Indicator Date hidden'!CR4="x","x",$CR$3-'Indicator Date hidden'!CR4)</f>
        <v>0</v>
      </c>
      <c r="CS4" s="135">
        <f>IF('Indicator Date hidden'!CS4="x","x",$CS$3-'Indicator Date hidden'!CS4)</f>
        <v>0</v>
      </c>
      <c r="CT4" s="135">
        <f>IF('Indicator Date hidden'!CT4="x","x",$CT$3-'Indicator Date hidden'!CT4)</f>
        <v>0</v>
      </c>
      <c r="CU4" s="135">
        <f>IF('Indicator Date hidden'!CU4="x","x",$CU$3-'Indicator Date hidden'!CU4)</f>
        <v>0</v>
      </c>
      <c r="CV4" s="136">
        <f t="shared" ref="CV4:CV36" si="0">SUM(D4:CU4)</f>
        <v>12</v>
      </c>
      <c r="CW4" s="137">
        <f t="shared" ref="CW4:CW36" si="1">CV4/96</f>
        <v>0.125</v>
      </c>
      <c r="CX4" s="136">
        <f t="shared" ref="CX4:CX36" si="2">COUNTIF(D4:CU4,"&gt;0")</f>
        <v>5</v>
      </c>
      <c r="CY4" s="137">
        <f t="shared" ref="CY4:CY36" si="3">_xlfn.STDEV.P(D4:CU4)</f>
        <v>0.74125865811851721</v>
      </c>
      <c r="CZ4" s="138">
        <f>MEDIAN(D4:CU4)</f>
        <v>0</v>
      </c>
    </row>
    <row r="5" spans="1:114" x14ac:dyDescent="0.25">
      <c r="A5" s="3" t="str">
        <f>VLOOKUP(C5,Regions!B$3:H$35,7,FALSE)</f>
        <v>Caribbean</v>
      </c>
      <c r="B5" s="94" t="s">
        <v>5</v>
      </c>
      <c r="C5" s="83" t="s">
        <v>4</v>
      </c>
      <c r="D5" s="135">
        <f>IF('Indicator Date hidden'!D5="x","x",$D$3-'Indicator Date hidden'!D5)</f>
        <v>0</v>
      </c>
      <c r="E5" s="135">
        <f>IF('Indicator Date hidden'!E5="x","x",$E$3-'Indicator Date hidden'!E5)</f>
        <v>0</v>
      </c>
      <c r="F5" s="135">
        <f>IF('Indicator Date hidden'!F5="x","x",$F$3-'Indicator Date hidden'!F5)</f>
        <v>0</v>
      </c>
      <c r="G5" s="135">
        <f>IF('Indicator Date hidden'!G5="x","x",$G$3-'Indicator Date hidden'!G5)</f>
        <v>0</v>
      </c>
      <c r="H5" s="135">
        <f>IF('Indicator Date hidden'!H5="x","x",$H$3-'Indicator Date hidden'!H5)</f>
        <v>0</v>
      </c>
      <c r="I5" s="135">
        <f>IF('Indicator Date hidden'!I5="x","x",$I$3-'Indicator Date hidden'!I5)</f>
        <v>0</v>
      </c>
      <c r="J5" s="135">
        <f>IF('Indicator Date hidden'!J5="x","x",$J$3-'Indicator Date hidden'!J5)</f>
        <v>0</v>
      </c>
      <c r="K5" s="135">
        <f>IF('Indicator Date hidden'!K5="x","x",$K$3-'Indicator Date hidden'!K5)</f>
        <v>0</v>
      </c>
      <c r="L5" s="135">
        <f>IF('Indicator Date hidden'!L5="x","x",$L$3-'Indicator Date hidden'!L5)</f>
        <v>0</v>
      </c>
      <c r="M5" s="135">
        <f>IF('Indicator Date hidden'!M5="x","x",$M$3-'Indicator Date hidden'!M5)</f>
        <v>0</v>
      </c>
      <c r="N5" s="135">
        <f>IF('Indicator Date hidden'!N5="x","x",$N$3-'Indicator Date hidden'!N5)</f>
        <v>0</v>
      </c>
      <c r="O5" s="135">
        <f>IF('Indicator Date hidden'!O5="x","x",$O$3-'Indicator Date hidden'!O5)</f>
        <v>0</v>
      </c>
      <c r="P5" s="135" t="str">
        <f>IF('Indicator Date hidden'!P5="x","x",$P$3-'Indicator Date hidden'!P5)</f>
        <v>x</v>
      </c>
      <c r="Q5" s="135">
        <f>IF('Indicator Date hidden'!Q5="x","x",$Q$3-'Indicator Date hidden'!Q5)</f>
        <v>0</v>
      </c>
      <c r="R5" s="135">
        <f>IF('Indicator Date hidden'!R5="x","x",$R$3-'Indicator Date hidden'!R5)</f>
        <v>0</v>
      </c>
      <c r="S5" s="135">
        <f>IF('Indicator Date hidden'!S5="x","x",$S$3-'Indicator Date hidden'!S5)</f>
        <v>0</v>
      </c>
      <c r="T5" s="135">
        <f>IF('Indicator Date hidden'!T5="x","x",$T$3-'Indicator Date hidden'!T5)</f>
        <v>0</v>
      </c>
      <c r="U5" s="135">
        <f>IF('Indicator Date hidden'!U5="x","x",$U$3-'Indicator Date hidden'!U5)</f>
        <v>0</v>
      </c>
      <c r="V5" s="135">
        <f>IF('Indicator Date hidden'!V5="x","x",$V$3-'Indicator Date hidden'!V5)</f>
        <v>0</v>
      </c>
      <c r="W5" s="135">
        <f>IF('Indicator Date hidden'!W5="x","x",$W$3-'Indicator Date hidden'!W5)</f>
        <v>0</v>
      </c>
      <c r="X5" s="135">
        <f>IF('Indicator Date hidden'!X5="x","x",$X$3-'Indicator Date hidden'!X5)</f>
        <v>0</v>
      </c>
      <c r="Y5" s="135">
        <f>IF('Indicator Date hidden'!Y5="x","x",$Y$3-'Indicator Date hidden'!Y5)</f>
        <v>0</v>
      </c>
      <c r="Z5" s="135">
        <f>IF('Indicator Date hidden'!Z5="x","x",$Z$3-'Indicator Date hidden'!Z5)</f>
        <v>0</v>
      </c>
      <c r="AA5" s="135">
        <f>IF('Indicator Date hidden'!AA5="x","x",$AA$3-'Indicator Date hidden'!AA5)</f>
        <v>0</v>
      </c>
      <c r="AB5" s="135" t="str">
        <f>IF('Indicator Date hidden'!AB5="x","x",$AB$3-'Indicator Date hidden'!AB5)</f>
        <v>x</v>
      </c>
      <c r="AC5" s="135">
        <f>IF('Indicator Date hidden'!AC5="x","x",$AC$3-'Indicator Date hidden'!AC5)</f>
        <v>0</v>
      </c>
      <c r="AD5" s="135">
        <f>IF('Indicator Date hidden'!AD5="x","x",$AD$3-'Indicator Date hidden'!AD5)</f>
        <v>0</v>
      </c>
      <c r="AE5" s="135">
        <f>IF('Indicator Date hidden'!AE5="x","x",$AE$3-'Indicator Date hidden'!AE5)</f>
        <v>0</v>
      </c>
      <c r="AF5" s="212">
        <f>IF('Indicator Date hidden'!AF5="x","x",$AF$3-'Indicator Date hidden'!AF5)</f>
        <v>0</v>
      </c>
      <c r="AG5" s="135">
        <f>IF('Indicator Date hidden'!AG5="x","x",$AG$3-'Indicator Date hidden'!AG5)</f>
        <v>0</v>
      </c>
      <c r="AH5" s="135">
        <f>IF('Indicator Date hidden'!AH5="x","x",$AH$3-'Indicator Date hidden'!AH5)</f>
        <v>0</v>
      </c>
      <c r="AI5" s="135">
        <f>IF('Indicator Date hidden'!AI5="x","x",$AI$3-'Indicator Date hidden'!AI5)</f>
        <v>0</v>
      </c>
      <c r="AJ5" s="135">
        <f>IF('Indicator Date hidden'!AJ5="x","x",$AJ$3-'Indicator Date hidden'!AJ5)</f>
        <v>0</v>
      </c>
      <c r="AK5" s="135">
        <f>IF('Indicator Date hidden'!AK5="x","x",$AK$3-'Indicator Date hidden'!AK5)</f>
        <v>0</v>
      </c>
      <c r="AL5" s="135">
        <f>IF('Indicator Date hidden'!AL5="x","x",$AL$3-'Indicator Date hidden'!AL5)</f>
        <v>0</v>
      </c>
      <c r="AM5" s="135" t="str">
        <f>IF('Indicator Date hidden'!AM5="x","x",$AM$3-'Indicator Date hidden'!AM5)</f>
        <v>x</v>
      </c>
      <c r="AN5" s="135" t="str">
        <f>IF('Indicator Date hidden'!AN5="x","x",$AN$3-'Indicator Date hidden'!AN5)</f>
        <v>x</v>
      </c>
      <c r="AO5" s="135">
        <f>IF('Indicator Date hidden'!AO5="x","x",$AO$3-'Indicator Date hidden'!AO5)</f>
        <v>5</v>
      </c>
      <c r="AP5" s="135">
        <f>IF('Indicator Date hidden'!AP5="x","x",$AP$3-'Indicator Date hidden'!AP5)</f>
        <v>0</v>
      </c>
      <c r="AQ5" s="135" t="str">
        <f>IF('Indicator Date hidden'!AQ5="x","x",$AQ$3-'Indicator Date hidden'!AQ5)</f>
        <v>x</v>
      </c>
      <c r="AR5" s="135">
        <f>IF('Indicator Date hidden'!AR5="x","x",$AR$3-'Indicator Date hidden'!AR5)</f>
        <v>0</v>
      </c>
      <c r="AS5" s="135">
        <f>IF('Indicator Date hidden'!AS5="x","x",$AS$3-'Indicator Date hidden'!AS5)</f>
        <v>0</v>
      </c>
      <c r="AT5" s="135" t="str">
        <f>IF('Indicator Date hidden'!AT5="x","x",$AT$3-'Indicator Date hidden'!AT5)</f>
        <v>x</v>
      </c>
      <c r="AU5" s="135">
        <f>IF('Indicator Date hidden'!AU5="x","x",$AU$3-'Indicator Date hidden'!AU5)</f>
        <v>0</v>
      </c>
      <c r="AV5" s="135">
        <f>IF('Indicator Date hidden'!AV5="x","x",$AV$3-'Indicator Date hidden'!AV5)</f>
        <v>0</v>
      </c>
      <c r="AW5" s="135">
        <f>IF('Indicator Date hidden'!AW5="x","x",$AW$3-'Indicator Date hidden'!AW5)</f>
        <v>1</v>
      </c>
      <c r="AX5" s="135">
        <f>IF('Indicator Date hidden'!AX5="x","x",$AX$3-'Indicator Date hidden'!AX5)</f>
        <v>0</v>
      </c>
      <c r="AY5" s="135">
        <f>IF('Indicator Date hidden'!AY5="x","x",$AY$3-'Indicator Date hidden'!AY5)</f>
        <v>0</v>
      </c>
      <c r="AZ5" s="135">
        <f>IF('Indicator Date hidden'!AZ5="x","x",$AZ$3-'Indicator Date hidden'!AZ5)</f>
        <v>0</v>
      </c>
      <c r="BA5" s="135">
        <f>IF('Indicator Date hidden'!BA5="x","x",$BA$3-'Indicator Date hidden'!BA5)</f>
        <v>0</v>
      </c>
      <c r="BB5" s="135">
        <f>IF('Indicator Date hidden'!BB5="x","x",$BB$3-'Indicator Date hidden'!BB5)</f>
        <v>0</v>
      </c>
      <c r="BC5" s="135">
        <f>IF('Indicator Date hidden'!BC5="x","x",$BC$3-'Indicator Date hidden'!BC5)</f>
        <v>0</v>
      </c>
      <c r="BD5" s="135">
        <f>IF('Indicator Date hidden'!BD5="x","x",$BD$3-'Indicator Date hidden'!BD5)</f>
        <v>0</v>
      </c>
      <c r="BE5" s="135">
        <f>IF('Indicator Date hidden'!BE5="x","x",$BE$3-'Indicator Date hidden'!BE5)</f>
        <v>0</v>
      </c>
      <c r="BF5" s="135">
        <f>IF('Indicator Date hidden'!BF5="x","x",$BF$3-'Indicator Date hidden'!BF5)</f>
        <v>0</v>
      </c>
      <c r="BG5" s="135">
        <f>IF('Indicator Date hidden'!BG5="x","x",$BG$3-'Indicator Date hidden'!BG5)</f>
        <v>0</v>
      </c>
      <c r="BH5" s="135">
        <f>IF('Indicator Date hidden'!BH5="x","x",$BH$3-'Indicator Date hidden'!BH5)</f>
        <v>0</v>
      </c>
      <c r="BI5" s="135">
        <f>IF('Indicator Date hidden'!BI5="x","x",$BI$3-'Indicator Date hidden'!BI5)</f>
        <v>0</v>
      </c>
      <c r="BJ5" s="135">
        <f>IF('Indicator Date hidden'!BJ5="x","x",$BJ$3-'Indicator Date hidden'!BJ5)</f>
        <v>0</v>
      </c>
      <c r="BK5" s="135" t="str">
        <f>IF('Indicator Date hidden'!BK5="x","x",$BK$3-'Indicator Date hidden'!BK5)</f>
        <v>x</v>
      </c>
      <c r="BL5" s="135" t="str">
        <f>IF('Indicator Date hidden'!BL5="x","x",$BL$3-'Indicator Date hidden'!BL5)</f>
        <v>x</v>
      </c>
      <c r="BM5" s="135">
        <f>IF('Indicator Date hidden'!BM5="x","x",$BM$3-'Indicator Date hidden'!BM5)</f>
        <v>0</v>
      </c>
      <c r="BN5" s="135">
        <f>IF('Indicator Date hidden'!BN5="x","x",$BN$3-'Indicator Date hidden'!BN5)</f>
        <v>0</v>
      </c>
      <c r="BO5" s="135">
        <f>IF('Indicator Date hidden'!BO5="x","x",$BO$3-'Indicator Date hidden'!BO5)</f>
        <v>0</v>
      </c>
      <c r="BP5" s="135" t="str">
        <f>IF('Indicator Date hidden'!BP5="x","x",$BP$3-'Indicator Date hidden'!BP5)</f>
        <v>x</v>
      </c>
      <c r="BQ5" s="135">
        <f>IF('Indicator Date hidden'!BQ5="x","x",$BQ$3-'Indicator Date hidden'!BQ5)</f>
        <v>1</v>
      </c>
      <c r="BR5" s="135">
        <f>IF('Indicator Date hidden'!BR5="x","x",$BR$3-'Indicator Date hidden'!BR5)</f>
        <v>0</v>
      </c>
      <c r="BS5" s="135">
        <f>IF('Indicator Date hidden'!BS5="x","x",$BS$3-'Indicator Date hidden'!BS5)</f>
        <v>6</v>
      </c>
      <c r="BT5" s="135">
        <f>IF('Indicator Date hidden'!BT5="x","x",$BT$3-'Indicator Date hidden'!BT5)</f>
        <v>0</v>
      </c>
      <c r="BU5" s="135">
        <f>IF('Indicator Date hidden'!BU5="x","x",$BU$3-'Indicator Date hidden'!BU5)</f>
        <v>0</v>
      </c>
      <c r="BV5" s="135">
        <f>IF('Indicator Date hidden'!BV5="x","x",$BV$3-'Indicator Date hidden'!BV5)</f>
        <v>0</v>
      </c>
      <c r="BW5" s="135">
        <f>IF('Indicator Date hidden'!BW5="x","x",$BW$3-'Indicator Date hidden'!BW5)</f>
        <v>0</v>
      </c>
      <c r="BX5" s="135" t="str">
        <f>IF('Indicator Date hidden'!BX5="x","x",$BX$3-'Indicator Date hidden'!BX5)</f>
        <v>x</v>
      </c>
      <c r="BY5" s="135">
        <f>IF('Indicator Date hidden'!BY5="x","x",$BY$3-'Indicator Date hidden'!BY5)</f>
        <v>3</v>
      </c>
      <c r="BZ5" s="135">
        <f>IF('Indicator Date hidden'!BZ5="x","x",$BZ$3-'Indicator Date hidden'!BZ5)</f>
        <v>0</v>
      </c>
      <c r="CA5" s="135">
        <f>IF('Indicator Date hidden'!CA5="x","x",$CA$3-'Indicator Date hidden'!CA5)</f>
        <v>0</v>
      </c>
      <c r="CB5" s="135" t="str">
        <f>IF('Indicator Date hidden'!CB5="x","x",$CB$3-'Indicator Date hidden'!CB5)</f>
        <v>x</v>
      </c>
      <c r="CC5" s="135" t="str">
        <f>IF('Indicator Date hidden'!CC5="x","x",$CC$3-'Indicator Date hidden'!CC5)</f>
        <v>x</v>
      </c>
      <c r="CD5" s="135" t="str">
        <f>IF('Indicator Date hidden'!CD5="x","x",$CD$3-'Indicator Date hidden'!CD5)</f>
        <v>x</v>
      </c>
      <c r="CE5" s="135" t="str">
        <f>IF('Indicator Date hidden'!CE5="x","x",$CE$3-'Indicator Date hidden'!CE5)</f>
        <v>x</v>
      </c>
      <c r="CF5" s="135">
        <f>IF('Indicator Date hidden'!CF5="x","x",$CF$3-'Indicator Date hidden'!CF5)</f>
        <v>0</v>
      </c>
      <c r="CG5" s="135">
        <f>IF('Indicator Date hidden'!CG5="x","x",$CG$3-'Indicator Date hidden'!CG5)</f>
        <v>0</v>
      </c>
      <c r="CH5" s="135">
        <f>IF('Indicator Date hidden'!CH5="x","x",$CH$3-'Indicator Date hidden'!CH5)</f>
        <v>0</v>
      </c>
      <c r="CI5" s="135">
        <f>IF('Indicator Date hidden'!CI5="x","x",$CI$3-'Indicator Date hidden'!CI5)</f>
        <v>0</v>
      </c>
      <c r="CJ5" s="135">
        <f>IF('Indicator Date hidden'!CJ5="x","x",$CJ$3-'Indicator Date hidden'!CJ5)</f>
        <v>0</v>
      </c>
      <c r="CK5" s="135">
        <f>IF('Indicator Date hidden'!CK5="x","x",$CK$3-'Indicator Date hidden'!CK5)</f>
        <v>0</v>
      </c>
      <c r="CL5" s="135" t="str">
        <f>IF('Indicator Date hidden'!CL5="x","x",$CL$3-'Indicator Date hidden'!CL5)</f>
        <v>x</v>
      </c>
      <c r="CM5" s="135" t="str">
        <f>IF('Indicator Date hidden'!CM5="x","x",$CM$3-'Indicator Date hidden'!CM5)</f>
        <v>x</v>
      </c>
      <c r="CN5" s="135" t="str">
        <f>IF('Indicator Date hidden'!CN5="x","x",$CN$3-'Indicator Date hidden'!CN5)</f>
        <v>x</v>
      </c>
      <c r="CO5" s="135" t="str">
        <f>IF('Indicator Date hidden'!CO5="x","x",$CO$3-'Indicator Date hidden'!CO5)</f>
        <v>x</v>
      </c>
      <c r="CP5" s="135" t="str">
        <f>IF('Indicator Date hidden'!CP5="x","x",$CP$3-'Indicator Date hidden'!CP5)</f>
        <v>x</v>
      </c>
      <c r="CQ5" s="135">
        <f>IF('Indicator Date hidden'!CQ5="x","x",$CQ$3-'Indicator Date hidden'!CQ5)</f>
        <v>0</v>
      </c>
      <c r="CR5" s="135">
        <f>IF('Indicator Date hidden'!CR5="x","x",$CR$3-'Indicator Date hidden'!CR5)</f>
        <v>2</v>
      </c>
      <c r="CS5" s="135">
        <f>IF('Indicator Date hidden'!CS5="x","x",$CS$3-'Indicator Date hidden'!CS5)</f>
        <v>1</v>
      </c>
      <c r="CT5" s="135">
        <f>IF('Indicator Date hidden'!CT5="x","x",$CT$3-'Indicator Date hidden'!CT5)</f>
        <v>0</v>
      </c>
      <c r="CU5" s="135">
        <f>IF('Indicator Date hidden'!CU5="x","x",$CU$3-'Indicator Date hidden'!CU5)</f>
        <v>0</v>
      </c>
      <c r="CV5" s="136">
        <f t="shared" si="0"/>
        <v>19</v>
      </c>
      <c r="CW5" s="137">
        <f t="shared" si="1"/>
        <v>0.19791666666666666</v>
      </c>
      <c r="CX5" s="136">
        <f t="shared" si="2"/>
        <v>7</v>
      </c>
      <c r="CY5" s="137">
        <f t="shared" si="3"/>
        <v>0.96907834317805863</v>
      </c>
      <c r="CZ5" s="138">
        <f t="shared" ref="CZ5:CZ36" si="4">MEDIAN(D5:CU5)</f>
        <v>0</v>
      </c>
    </row>
    <row r="6" spans="1:114" x14ac:dyDescent="0.25">
      <c r="A6" s="3" t="str">
        <f>VLOOKUP(C6,Regions!B$3:H$35,7,FALSE)</f>
        <v>Caribbean</v>
      </c>
      <c r="B6" s="94" t="s">
        <v>7</v>
      </c>
      <c r="C6" s="83" t="s">
        <v>6</v>
      </c>
      <c r="D6" s="135">
        <f>IF('Indicator Date hidden'!D6="x","x",$D$3-'Indicator Date hidden'!D6)</f>
        <v>0</v>
      </c>
      <c r="E6" s="135">
        <f>IF('Indicator Date hidden'!E6="x","x",$E$3-'Indicator Date hidden'!E6)</f>
        <v>0</v>
      </c>
      <c r="F6" s="135">
        <f>IF('Indicator Date hidden'!F6="x","x",$F$3-'Indicator Date hidden'!F6)</f>
        <v>0</v>
      </c>
      <c r="G6" s="135">
        <f>IF('Indicator Date hidden'!G6="x","x",$G$3-'Indicator Date hidden'!G6)</f>
        <v>0</v>
      </c>
      <c r="H6" s="135">
        <f>IF('Indicator Date hidden'!H6="x","x",$H$3-'Indicator Date hidden'!H6)</f>
        <v>0</v>
      </c>
      <c r="I6" s="135">
        <f>IF('Indicator Date hidden'!I6="x","x",$I$3-'Indicator Date hidden'!I6)</f>
        <v>0</v>
      </c>
      <c r="J6" s="135">
        <f>IF('Indicator Date hidden'!J6="x","x",$J$3-'Indicator Date hidden'!J6)</f>
        <v>0</v>
      </c>
      <c r="K6" s="135">
        <f>IF('Indicator Date hidden'!K6="x","x",$K$3-'Indicator Date hidden'!K6)</f>
        <v>0</v>
      </c>
      <c r="L6" s="135">
        <f>IF('Indicator Date hidden'!L6="x","x",$L$3-'Indicator Date hidden'!L6)</f>
        <v>0</v>
      </c>
      <c r="M6" s="135">
        <f>IF('Indicator Date hidden'!M6="x","x",$M$3-'Indicator Date hidden'!M6)</f>
        <v>0</v>
      </c>
      <c r="N6" s="135" t="str">
        <f>IF('Indicator Date hidden'!N6="x","x",$N$3-'Indicator Date hidden'!N6)</f>
        <v>x</v>
      </c>
      <c r="O6" s="135" t="str">
        <f>IF('Indicator Date hidden'!O6="x","x",$O$3-'Indicator Date hidden'!O6)</f>
        <v>x</v>
      </c>
      <c r="P6" s="135" t="str">
        <f>IF('Indicator Date hidden'!P6="x","x",$P$3-'Indicator Date hidden'!P6)</f>
        <v>x</v>
      </c>
      <c r="Q6" s="135">
        <f>IF('Indicator Date hidden'!Q6="x","x",$Q$3-'Indicator Date hidden'!Q6)</f>
        <v>0</v>
      </c>
      <c r="R6" s="135">
        <f>IF('Indicator Date hidden'!R6="x","x",$R$3-'Indicator Date hidden'!R6)</f>
        <v>0</v>
      </c>
      <c r="S6" s="135">
        <f>IF('Indicator Date hidden'!S6="x","x",$S$3-'Indicator Date hidden'!S6)</f>
        <v>0</v>
      </c>
      <c r="T6" s="135">
        <f>IF('Indicator Date hidden'!T6="x","x",$T$3-'Indicator Date hidden'!T6)</f>
        <v>0</v>
      </c>
      <c r="U6" s="135">
        <f>IF('Indicator Date hidden'!U6="x","x",$U$3-'Indicator Date hidden'!U6)</f>
        <v>0</v>
      </c>
      <c r="V6" s="135">
        <f>IF('Indicator Date hidden'!V6="x","x",$V$3-'Indicator Date hidden'!V6)</f>
        <v>0</v>
      </c>
      <c r="W6" s="135">
        <f>IF('Indicator Date hidden'!W6="x","x",$W$3-'Indicator Date hidden'!W6)</f>
        <v>0</v>
      </c>
      <c r="X6" s="135">
        <f>IF('Indicator Date hidden'!X6="x","x",$X$3-'Indicator Date hidden'!X6)</f>
        <v>0</v>
      </c>
      <c r="Y6" s="135">
        <f>IF('Indicator Date hidden'!Y6="x","x",$Y$3-'Indicator Date hidden'!Y6)</f>
        <v>0</v>
      </c>
      <c r="Z6" s="135">
        <f>IF('Indicator Date hidden'!Z6="x","x",$Z$3-'Indicator Date hidden'!Z6)</f>
        <v>0</v>
      </c>
      <c r="AA6" s="135">
        <f>IF('Indicator Date hidden'!AA6="x","x",$AA$3-'Indicator Date hidden'!AA6)</f>
        <v>0</v>
      </c>
      <c r="AB6" s="135">
        <f>IF('Indicator Date hidden'!AB6="x","x",$AB$3-'Indicator Date hidden'!AB6)</f>
        <v>1</v>
      </c>
      <c r="AC6" s="135">
        <f>IF('Indicator Date hidden'!AC6="x","x",$AC$3-'Indicator Date hidden'!AC6)</f>
        <v>0</v>
      </c>
      <c r="AD6" s="135">
        <f>IF('Indicator Date hidden'!AD6="x","x",$AD$3-'Indicator Date hidden'!AD6)</f>
        <v>0</v>
      </c>
      <c r="AE6" s="135">
        <f>IF('Indicator Date hidden'!AE6="x","x",$AE$3-'Indicator Date hidden'!AE6)</f>
        <v>0</v>
      </c>
      <c r="AF6" s="212">
        <f>IF('Indicator Date hidden'!AF6="x","x",$AF$3-'Indicator Date hidden'!AF6)</f>
        <v>0</v>
      </c>
      <c r="AG6" s="135">
        <f>IF('Indicator Date hidden'!AG6="x","x",$AG$3-'Indicator Date hidden'!AG6)</f>
        <v>0</v>
      </c>
      <c r="AH6" s="135">
        <f>IF('Indicator Date hidden'!AH6="x","x",$AH$3-'Indicator Date hidden'!AH6)</f>
        <v>0</v>
      </c>
      <c r="AI6" s="135">
        <f>IF('Indicator Date hidden'!AI6="x","x",$AI$3-'Indicator Date hidden'!AI6)</f>
        <v>0</v>
      </c>
      <c r="AJ6" s="135">
        <f>IF('Indicator Date hidden'!AJ6="x","x",$AJ$3-'Indicator Date hidden'!AJ6)</f>
        <v>0</v>
      </c>
      <c r="AK6" s="135">
        <f>IF('Indicator Date hidden'!AK6="x","x",$AK$3-'Indicator Date hidden'!AK6)</f>
        <v>0</v>
      </c>
      <c r="AL6" s="135">
        <f>IF('Indicator Date hidden'!AL6="x","x",$AL$3-'Indicator Date hidden'!AL6)</f>
        <v>0</v>
      </c>
      <c r="AM6" s="135">
        <f>IF('Indicator Date hidden'!AM6="x","x",$AM$3-'Indicator Date hidden'!AM6)</f>
        <v>5</v>
      </c>
      <c r="AN6" s="135">
        <f>IF('Indicator Date hidden'!AN6="x","x",$AN$3-'Indicator Date hidden'!AN6)</f>
        <v>5</v>
      </c>
      <c r="AO6" s="135">
        <f>IF('Indicator Date hidden'!AO6="x","x",$AO$3-'Indicator Date hidden'!AO6)</f>
        <v>8</v>
      </c>
      <c r="AP6" s="135">
        <f>IF('Indicator Date hidden'!AP6="x","x",$AP$3-'Indicator Date hidden'!AP6)</f>
        <v>0</v>
      </c>
      <c r="AQ6" s="135">
        <f>IF('Indicator Date hidden'!AQ6="x","x",$AQ$3-'Indicator Date hidden'!AQ6)</f>
        <v>1</v>
      </c>
      <c r="AR6" s="135">
        <f>IF('Indicator Date hidden'!AR6="x","x",$AR$3-'Indicator Date hidden'!AR6)</f>
        <v>0</v>
      </c>
      <c r="AS6" s="135">
        <f>IF('Indicator Date hidden'!AS6="x","x",$AS$3-'Indicator Date hidden'!AS6)</f>
        <v>0</v>
      </c>
      <c r="AT6" s="135">
        <f>IF('Indicator Date hidden'!AT6="x","x",$AT$3-'Indicator Date hidden'!AT6)</f>
        <v>5</v>
      </c>
      <c r="AU6" s="135">
        <f>IF('Indicator Date hidden'!AU6="x","x",$AU$3-'Indicator Date hidden'!AU6)</f>
        <v>0</v>
      </c>
      <c r="AV6" s="135" t="str">
        <f>IF('Indicator Date hidden'!AV6="x","x",$AV$3-'Indicator Date hidden'!AV6)</f>
        <v>x</v>
      </c>
      <c r="AW6" s="135">
        <f>IF('Indicator Date hidden'!AW6="x","x",$AW$3-'Indicator Date hidden'!AW6)</f>
        <v>1</v>
      </c>
      <c r="AX6" s="135">
        <f>IF('Indicator Date hidden'!AX6="x","x",$AX$3-'Indicator Date hidden'!AX6)</f>
        <v>0</v>
      </c>
      <c r="AY6" s="135">
        <f>IF('Indicator Date hidden'!AY6="x","x",$AY$3-'Indicator Date hidden'!AY6)</f>
        <v>0</v>
      </c>
      <c r="AZ6" s="135">
        <f>IF('Indicator Date hidden'!AZ6="x","x",$AZ$3-'Indicator Date hidden'!AZ6)</f>
        <v>0</v>
      </c>
      <c r="BA6" s="135">
        <f>IF('Indicator Date hidden'!BA6="x","x",$BA$3-'Indicator Date hidden'!BA6)</f>
        <v>0</v>
      </c>
      <c r="BB6" s="135">
        <f>IF('Indicator Date hidden'!BB6="x","x",$BB$3-'Indicator Date hidden'!BB6)</f>
        <v>0</v>
      </c>
      <c r="BC6" s="135">
        <f>IF('Indicator Date hidden'!BC6="x","x",$BC$3-'Indicator Date hidden'!BC6)</f>
        <v>0</v>
      </c>
      <c r="BD6" s="135">
        <f>IF('Indicator Date hidden'!BD6="x","x",$BD$3-'Indicator Date hidden'!BD6)</f>
        <v>0</v>
      </c>
      <c r="BE6" s="135">
        <f>IF('Indicator Date hidden'!BE6="x","x",$BE$3-'Indicator Date hidden'!BE6)</f>
        <v>0</v>
      </c>
      <c r="BF6" s="135">
        <f>IF('Indicator Date hidden'!BF6="x","x",$BF$3-'Indicator Date hidden'!BF6)</f>
        <v>0</v>
      </c>
      <c r="BG6" s="135">
        <f>IF('Indicator Date hidden'!BG6="x","x",$BG$3-'Indicator Date hidden'!BG6)</f>
        <v>0</v>
      </c>
      <c r="BH6" s="135">
        <f>IF('Indicator Date hidden'!BH6="x","x",$BH$3-'Indicator Date hidden'!BH6)</f>
        <v>0</v>
      </c>
      <c r="BI6" s="135">
        <f>IF('Indicator Date hidden'!BI6="x","x",$BI$3-'Indicator Date hidden'!BI6)</f>
        <v>0</v>
      </c>
      <c r="BJ6" s="135">
        <f>IF('Indicator Date hidden'!BJ6="x","x",$BJ$3-'Indicator Date hidden'!BJ6)</f>
        <v>0</v>
      </c>
      <c r="BK6" s="135" t="str">
        <f>IF('Indicator Date hidden'!BK6="x","x",$BK$3-'Indicator Date hidden'!BK6)</f>
        <v>x</v>
      </c>
      <c r="BL6" s="135" t="str">
        <f>IF('Indicator Date hidden'!BL6="x","x",$BL$3-'Indicator Date hidden'!BL6)</f>
        <v>x</v>
      </c>
      <c r="BM6" s="135">
        <f>IF('Indicator Date hidden'!BM6="x","x",$BM$3-'Indicator Date hidden'!BM6)</f>
        <v>0</v>
      </c>
      <c r="BN6" s="135">
        <f>IF('Indicator Date hidden'!BN6="x","x",$BN$3-'Indicator Date hidden'!BN6)</f>
        <v>0</v>
      </c>
      <c r="BO6" s="135">
        <f>IF('Indicator Date hidden'!BO6="x","x",$BO$3-'Indicator Date hidden'!BO6)</f>
        <v>0</v>
      </c>
      <c r="BP6" s="135" t="str">
        <f>IF('Indicator Date hidden'!BP6="x","x",$BP$3-'Indicator Date hidden'!BP6)</f>
        <v>x</v>
      </c>
      <c r="BQ6" s="135">
        <f>IF('Indicator Date hidden'!BQ6="x","x",$BQ$3-'Indicator Date hidden'!BQ6)</f>
        <v>1</v>
      </c>
      <c r="BR6" s="135">
        <f>IF('Indicator Date hidden'!BR6="x","x",$BR$3-'Indicator Date hidden'!BR6)</f>
        <v>0</v>
      </c>
      <c r="BS6" s="135" t="str">
        <f>IF('Indicator Date hidden'!BS6="x","x",$BS$3-'Indicator Date hidden'!BS6)</f>
        <v>x</v>
      </c>
      <c r="BT6" s="135">
        <f>IF('Indicator Date hidden'!BT6="x","x",$BT$3-'Indicator Date hidden'!BT6)</f>
        <v>0</v>
      </c>
      <c r="BU6" s="135">
        <f>IF('Indicator Date hidden'!BU6="x","x",$BU$3-'Indicator Date hidden'!BU6)</f>
        <v>0</v>
      </c>
      <c r="BV6" s="135">
        <f>IF('Indicator Date hidden'!BV6="x","x",$BV$3-'Indicator Date hidden'!BV6)</f>
        <v>0</v>
      </c>
      <c r="BW6" s="135">
        <f>IF('Indicator Date hidden'!BW6="x","x",$BW$3-'Indicator Date hidden'!BW6)</f>
        <v>0</v>
      </c>
      <c r="BX6" s="135">
        <f>IF('Indicator Date hidden'!BX6="x","x",$BX$3-'Indicator Date hidden'!BX6)</f>
        <v>2</v>
      </c>
      <c r="BY6" s="135">
        <f>IF('Indicator Date hidden'!BY6="x","x",$BY$3-'Indicator Date hidden'!BY6)</f>
        <v>5</v>
      </c>
      <c r="BZ6" s="135">
        <f>IF('Indicator Date hidden'!BZ6="x","x",$BZ$3-'Indicator Date hidden'!BZ6)</f>
        <v>0</v>
      </c>
      <c r="CA6" s="135">
        <f>IF('Indicator Date hidden'!CA6="x","x",$CA$3-'Indicator Date hidden'!CA6)</f>
        <v>0</v>
      </c>
      <c r="CB6" s="135" t="str">
        <f>IF('Indicator Date hidden'!CB6="x","x",$CB$3-'Indicator Date hidden'!CB6)</f>
        <v>x</v>
      </c>
      <c r="CC6" s="135" t="str">
        <f>IF('Indicator Date hidden'!CC6="x","x",$CC$3-'Indicator Date hidden'!CC6)</f>
        <v>x</v>
      </c>
      <c r="CD6" s="135" t="str">
        <f>IF('Indicator Date hidden'!CD6="x","x",$CD$3-'Indicator Date hidden'!CD6)</f>
        <v>x</v>
      </c>
      <c r="CE6" s="135" t="str">
        <f>IF('Indicator Date hidden'!CE6="x","x",$CE$3-'Indicator Date hidden'!CE6)</f>
        <v>x</v>
      </c>
      <c r="CF6" s="135">
        <f>IF('Indicator Date hidden'!CF6="x","x",$CF$3-'Indicator Date hidden'!CF6)</f>
        <v>0</v>
      </c>
      <c r="CG6" s="135">
        <f>IF('Indicator Date hidden'!CG6="x","x",$CG$3-'Indicator Date hidden'!CG6)</f>
        <v>0</v>
      </c>
      <c r="CH6" s="135">
        <f>IF('Indicator Date hidden'!CH6="x","x",$CH$3-'Indicator Date hidden'!CH6)</f>
        <v>0</v>
      </c>
      <c r="CI6" s="135">
        <f>IF('Indicator Date hidden'!CI6="x","x",$CI$3-'Indicator Date hidden'!CI6)</f>
        <v>0</v>
      </c>
      <c r="CJ6" s="135">
        <f>IF('Indicator Date hidden'!CJ6="x","x",$CJ$3-'Indicator Date hidden'!CJ6)</f>
        <v>0</v>
      </c>
      <c r="CK6" s="135">
        <f>IF('Indicator Date hidden'!CK6="x","x",$CK$3-'Indicator Date hidden'!CK6)</f>
        <v>0</v>
      </c>
      <c r="CL6" s="135">
        <f>IF('Indicator Date hidden'!CL6="x","x",$CL$3-'Indicator Date hidden'!CL6)</f>
        <v>0</v>
      </c>
      <c r="CM6" s="135">
        <f>IF('Indicator Date hidden'!CM6="x","x",$CM$3-'Indicator Date hidden'!CM6)</f>
        <v>0</v>
      </c>
      <c r="CN6" s="135" t="str">
        <f>IF('Indicator Date hidden'!CN6="x","x",$CN$3-'Indicator Date hidden'!CN6)</f>
        <v>x</v>
      </c>
      <c r="CO6" s="135" t="str">
        <f>IF('Indicator Date hidden'!CO6="x","x",$CO$3-'Indicator Date hidden'!CO6)</f>
        <v>x</v>
      </c>
      <c r="CP6" s="135">
        <f>IF('Indicator Date hidden'!CP6="x","x",$CP$3-'Indicator Date hidden'!CP6)</f>
        <v>5</v>
      </c>
      <c r="CQ6" s="135">
        <f>IF('Indicator Date hidden'!CQ6="x","x",$CQ$3-'Indicator Date hidden'!CQ6)</f>
        <v>0</v>
      </c>
      <c r="CR6" s="135">
        <f>IF('Indicator Date hidden'!CR6="x","x",$CR$3-'Indicator Date hidden'!CR6)</f>
        <v>0</v>
      </c>
      <c r="CS6" s="135">
        <f>IF('Indicator Date hidden'!CS6="x","x",$CS$3-'Indicator Date hidden'!CS6)</f>
        <v>1</v>
      </c>
      <c r="CT6" s="135">
        <f>IF('Indicator Date hidden'!CT6="x","x",$CT$3-'Indicator Date hidden'!CT6)</f>
        <v>0</v>
      </c>
      <c r="CU6" s="135">
        <f>IF('Indicator Date hidden'!CU6="x","x",$CU$3-'Indicator Date hidden'!CU6)</f>
        <v>0</v>
      </c>
      <c r="CV6" s="136">
        <f t="shared" si="0"/>
        <v>40</v>
      </c>
      <c r="CW6" s="137">
        <f t="shared" si="1"/>
        <v>0.41666666666666669</v>
      </c>
      <c r="CX6" s="136">
        <f t="shared" si="2"/>
        <v>12</v>
      </c>
      <c r="CY6" s="137">
        <f t="shared" si="3"/>
        <v>1.4753577692523525</v>
      </c>
      <c r="CZ6" s="138">
        <f t="shared" si="4"/>
        <v>0</v>
      </c>
    </row>
    <row r="7" spans="1:114" x14ac:dyDescent="0.25">
      <c r="A7" s="3" t="str">
        <f>VLOOKUP(C7,Regions!B$3:H$35,7,FALSE)</f>
        <v>Caribbean</v>
      </c>
      <c r="B7" s="94" t="s">
        <v>20</v>
      </c>
      <c r="C7" s="83" t="s">
        <v>19</v>
      </c>
      <c r="D7" s="135">
        <f>IF('Indicator Date hidden'!D7="x","x",$D$3-'Indicator Date hidden'!D7)</f>
        <v>0</v>
      </c>
      <c r="E7" s="135">
        <f>IF('Indicator Date hidden'!E7="x","x",$E$3-'Indicator Date hidden'!E7)</f>
        <v>0</v>
      </c>
      <c r="F7" s="135">
        <f>IF('Indicator Date hidden'!F7="x","x",$F$3-'Indicator Date hidden'!F7)</f>
        <v>0</v>
      </c>
      <c r="G7" s="135">
        <f>IF('Indicator Date hidden'!G7="x","x",$G$3-'Indicator Date hidden'!G7)</f>
        <v>0</v>
      </c>
      <c r="H7" s="135">
        <f>IF('Indicator Date hidden'!H7="x","x",$H$3-'Indicator Date hidden'!H7)</f>
        <v>0</v>
      </c>
      <c r="I7" s="135">
        <f>IF('Indicator Date hidden'!I7="x","x",$I$3-'Indicator Date hidden'!I7)</f>
        <v>0</v>
      </c>
      <c r="J7" s="135">
        <f>IF('Indicator Date hidden'!J7="x","x",$J$3-'Indicator Date hidden'!J7)</f>
        <v>0</v>
      </c>
      <c r="K7" s="135">
        <f>IF('Indicator Date hidden'!K7="x","x",$K$3-'Indicator Date hidden'!K7)</f>
        <v>0</v>
      </c>
      <c r="L7" s="135">
        <f>IF('Indicator Date hidden'!L7="x","x",$L$3-'Indicator Date hidden'!L7)</f>
        <v>0</v>
      </c>
      <c r="M7" s="135">
        <f>IF('Indicator Date hidden'!M7="x","x",$M$3-'Indicator Date hidden'!M7)</f>
        <v>0</v>
      </c>
      <c r="N7" s="135">
        <f>IF('Indicator Date hidden'!N7="x","x",$N$3-'Indicator Date hidden'!N7)</f>
        <v>0</v>
      </c>
      <c r="O7" s="135">
        <f>IF('Indicator Date hidden'!O7="x","x",$O$3-'Indicator Date hidden'!O7)</f>
        <v>0</v>
      </c>
      <c r="P7" s="135">
        <f>IF('Indicator Date hidden'!P7="x","x",$P$3-'Indicator Date hidden'!P7)</f>
        <v>4</v>
      </c>
      <c r="Q7" s="135">
        <f>IF('Indicator Date hidden'!Q7="x","x",$Q$3-'Indicator Date hidden'!Q7)</f>
        <v>0</v>
      </c>
      <c r="R7" s="135">
        <f>IF('Indicator Date hidden'!R7="x","x",$R$3-'Indicator Date hidden'!R7)</f>
        <v>0</v>
      </c>
      <c r="S7" s="135">
        <f>IF('Indicator Date hidden'!S7="x","x",$S$3-'Indicator Date hidden'!S7)</f>
        <v>0</v>
      </c>
      <c r="T7" s="135">
        <f>IF('Indicator Date hidden'!T7="x","x",$T$3-'Indicator Date hidden'!T7)</f>
        <v>0</v>
      </c>
      <c r="U7" s="135">
        <f>IF('Indicator Date hidden'!U7="x","x",$U$3-'Indicator Date hidden'!U7)</f>
        <v>0</v>
      </c>
      <c r="V7" s="135">
        <f>IF('Indicator Date hidden'!V7="x","x",$V$3-'Indicator Date hidden'!V7)</f>
        <v>0</v>
      </c>
      <c r="W7" s="135">
        <f>IF('Indicator Date hidden'!W7="x","x",$W$3-'Indicator Date hidden'!W7)</f>
        <v>0</v>
      </c>
      <c r="X7" s="135">
        <f>IF('Indicator Date hidden'!X7="x","x",$X$3-'Indicator Date hidden'!X7)</f>
        <v>0</v>
      </c>
      <c r="Y7" s="135">
        <f>IF('Indicator Date hidden'!Y7="x","x",$Y$3-'Indicator Date hidden'!Y7)</f>
        <v>0</v>
      </c>
      <c r="Z7" s="135">
        <f>IF('Indicator Date hidden'!Z7="x","x",$Z$3-'Indicator Date hidden'!Z7)</f>
        <v>0</v>
      </c>
      <c r="AA7" s="135">
        <f>IF('Indicator Date hidden'!AA7="x","x",$AA$3-'Indicator Date hidden'!AA7)</f>
        <v>0</v>
      </c>
      <c r="AB7" s="135">
        <f>IF('Indicator Date hidden'!AB7="x","x",$AB$3-'Indicator Date hidden'!AB7)</f>
        <v>0</v>
      </c>
      <c r="AC7" s="135">
        <f>IF('Indicator Date hidden'!AC7="x","x",$AC$3-'Indicator Date hidden'!AC7)</f>
        <v>0</v>
      </c>
      <c r="AD7" s="135">
        <f>IF('Indicator Date hidden'!AD7="x","x",$AD$3-'Indicator Date hidden'!AD7)</f>
        <v>0</v>
      </c>
      <c r="AE7" s="135">
        <f>IF('Indicator Date hidden'!AE7="x","x",$AE$3-'Indicator Date hidden'!AE7)</f>
        <v>0</v>
      </c>
      <c r="AF7" s="212">
        <f>IF('Indicator Date hidden'!AF7="x","x",$AF$3-'Indicator Date hidden'!AF7)</f>
        <v>0</v>
      </c>
      <c r="AG7" s="135">
        <f>IF('Indicator Date hidden'!AG7="x","x",$AG$3-'Indicator Date hidden'!AG7)</f>
        <v>0</v>
      </c>
      <c r="AH7" s="135">
        <f>IF('Indicator Date hidden'!AH7="x","x",$AH$3-'Indicator Date hidden'!AH7)</f>
        <v>0</v>
      </c>
      <c r="AI7" s="135">
        <f>IF('Indicator Date hidden'!AI7="x","x",$AI$3-'Indicator Date hidden'!AI7)</f>
        <v>1</v>
      </c>
      <c r="AJ7" s="135">
        <f>IF('Indicator Date hidden'!AJ7="x","x",$AJ$3-'Indicator Date hidden'!AJ7)</f>
        <v>1</v>
      </c>
      <c r="AK7" s="135">
        <f>IF('Indicator Date hidden'!AK7="x","x",$AK$3-'Indicator Date hidden'!AK7)</f>
        <v>0</v>
      </c>
      <c r="AL7" s="135">
        <f>IF('Indicator Date hidden'!AL7="x","x",$AL$3-'Indicator Date hidden'!AL7)</f>
        <v>0</v>
      </c>
      <c r="AM7" s="135" t="str">
        <f>IF('Indicator Date hidden'!AM7="x","x",$AM$3-'Indicator Date hidden'!AM7)</f>
        <v>x</v>
      </c>
      <c r="AN7" s="135" t="str">
        <f>IF('Indicator Date hidden'!AN7="x","x",$AN$3-'Indicator Date hidden'!AN7)</f>
        <v>x</v>
      </c>
      <c r="AO7" s="135" t="str">
        <f>IF('Indicator Date hidden'!AO7="x","x",$AO$3-'Indicator Date hidden'!AO7)</f>
        <v>x</v>
      </c>
      <c r="AP7" s="135">
        <f>IF('Indicator Date hidden'!AP7="x","x",$AP$3-'Indicator Date hidden'!AP7)</f>
        <v>0</v>
      </c>
      <c r="AQ7" s="135" t="str">
        <f>IF('Indicator Date hidden'!AQ7="x","x",$AQ$3-'Indicator Date hidden'!AQ7)</f>
        <v>x</v>
      </c>
      <c r="AR7" s="135">
        <f>IF('Indicator Date hidden'!AR7="x","x",$AR$3-'Indicator Date hidden'!AR7)</f>
        <v>0</v>
      </c>
      <c r="AS7" s="135">
        <f>IF('Indicator Date hidden'!AS7="x","x",$AS$3-'Indicator Date hidden'!AS7)</f>
        <v>0</v>
      </c>
      <c r="AT7" s="135" t="str">
        <f>IF('Indicator Date hidden'!AT7="x","x",$AT$3-'Indicator Date hidden'!AT7)</f>
        <v>x</v>
      </c>
      <c r="AU7" s="135">
        <f>IF('Indicator Date hidden'!AU7="x","x",$AU$3-'Indicator Date hidden'!AU7)</f>
        <v>0</v>
      </c>
      <c r="AV7" s="135">
        <f>IF('Indicator Date hidden'!AV7="x","x",$AV$3-'Indicator Date hidden'!AV7)</f>
        <v>0</v>
      </c>
      <c r="AW7" s="135">
        <f>IF('Indicator Date hidden'!AW7="x","x",$AW$3-'Indicator Date hidden'!AW7)</f>
        <v>1</v>
      </c>
      <c r="AX7" s="135">
        <f>IF('Indicator Date hidden'!AX7="x","x",$AX$3-'Indicator Date hidden'!AX7)</f>
        <v>0</v>
      </c>
      <c r="AY7" s="135">
        <f>IF('Indicator Date hidden'!AY7="x","x",$AY$3-'Indicator Date hidden'!AY7)</f>
        <v>0</v>
      </c>
      <c r="AZ7" s="135" t="str">
        <f>IF('Indicator Date hidden'!AZ7="x","x",$AZ$3-'Indicator Date hidden'!AZ7)</f>
        <v>x</v>
      </c>
      <c r="BA7" s="135">
        <f>IF('Indicator Date hidden'!BA7="x","x",$BA$3-'Indicator Date hidden'!BA7)</f>
        <v>0</v>
      </c>
      <c r="BB7" s="135">
        <f>IF('Indicator Date hidden'!BB7="x","x",$BB$3-'Indicator Date hidden'!BB7)</f>
        <v>0</v>
      </c>
      <c r="BC7" s="135">
        <f>IF('Indicator Date hidden'!BC7="x","x",$BC$3-'Indicator Date hidden'!BC7)</f>
        <v>0</v>
      </c>
      <c r="BD7" s="135">
        <f>IF('Indicator Date hidden'!BD7="x","x",$BD$3-'Indicator Date hidden'!BD7)</f>
        <v>0</v>
      </c>
      <c r="BE7" s="135">
        <f>IF('Indicator Date hidden'!BE7="x","x",$BE$3-'Indicator Date hidden'!BE7)</f>
        <v>0</v>
      </c>
      <c r="BF7" s="135">
        <f>IF('Indicator Date hidden'!BF7="x","x",$BF$3-'Indicator Date hidden'!BF7)</f>
        <v>0</v>
      </c>
      <c r="BG7" s="135">
        <f>IF('Indicator Date hidden'!BG7="x","x",$BG$3-'Indicator Date hidden'!BG7)</f>
        <v>0</v>
      </c>
      <c r="BH7" s="135">
        <f>IF('Indicator Date hidden'!BH7="x","x",$BH$3-'Indicator Date hidden'!BH7)</f>
        <v>0</v>
      </c>
      <c r="BI7" s="135">
        <f>IF('Indicator Date hidden'!BI7="x","x",$BI$3-'Indicator Date hidden'!BI7)</f>
        <v>0</v>
      </c>
      <c r="BJ7" s="135">
        <f>IF('Indicator Date hidden'!BJ7="x","x",$BJ$3-'Indicator Date hidden'!BJ7)</f>
        <v>0</v>
      </c>
      <c r="BK7" s="135" t="str">
        <f>IF('Indicator Date hidden'!BK7="x","x",$BK$3-'Indicator Date hidden'!BK7)</f>
        <v>x</v>
      </c>
      <c r="BL7" s="135">
        <f>IF('Indicator Date hidden'!BL7="x","x",$BL$3-'Indicator Date hidden'!BL7)</f>
        <v>0</v>
      </c>
      <c r="BM7" s="135">
        <f>IF('Indicator Date hidden'!BM7="x","x",$BM$3-'Indicator Date hidden'!BM7)</f>
        <v>0</v>
      </c>
      <c r="BN7" s="135">
        <f>IF('Indicator Date hidden'!BN7="x","x",$BN$3-'Indicator Date hidden'!BN7)</f>
        <v>0</v>
      </c>
      <c r="BO7" s="135">
        <f>IF('Indicator Date hidden'!BO7="x","x",$BO$3-'Indicator Date hidden'!BO7)</f>
        <v>0</v>
      </c>
      <c r="BP7" s="135" t="str">
        <f>IF('Indicator Date hidden'!BP7="x","x",$BP$3-'Indicator Date hidden'!BP7)</f>
        <v>x</v>
      </c>
      <c r="BQ7" s="135">
        <f>IF('Indicator Date hidden'!BQ7="x","x",$BQ$3-'Indicator Date hidden'!BQ7)</f>
        <v>1</v>
      </c>
      <c r="BR7" s="135">
        <f>IF('Indicator Date hidden'!BR7="x","x",$BR$3-'Indicator Date hidden'!BR7)</f>
        <v>0</v>
      </c>
      <c r="BS7" s="135">
        <f>IF('Indicator Date hidden'!BS7="x","x",$BS$3-'Indicator Date hidden'!BS7)</f>
        <v>1</v>
      </c>
      <c r="BT7" s="135">
        <f>IF('Indicator Date hidden'!BT7="x","x",$BT$3-'Indicator Date hidden'!BT7)</f>
        <v>0</v>
      </c>
      <c r="BU7" s="135">
        <f>IF('Indicator Date hidden'!BU7="x","x",$BU$3-'Indicator Date hidden'!BU7)</f>
        <v>0</v>
      </c>
      <c r="BV7" s="135">
        <f>IF('Indicator Date hidden'!BV7="x","x",$BV$3-'Indicator Date hidden'!BV7)</f>
        <v>0</v>
      </c>
      <c r="BW7" s="135">
        <f>IF('Indicator Date hidden'!BW7="x","x",$BW$3-'Indicator Date hidden'!BW7)</f>
        <v>0</v>
      </c>
      <c r="BX7" s="135">
        <f>IF('Indicator Date hidden'!BX7="x","x",$BX$3-'Indicator Date hidden'!BX7)</f>
        <v>2</v>
      </c>
      <c r="BY7" s="135" t="str">
        <f>IF('Indicator Date hidden'!BY7="x","x",$BY$3-'Indicator Date hidden'!BY7)</f>
        <v>x</v>
      </c>
      <c r="BZ7" s="135">
        <f>IF('Indicator Date hidden'!BZ7="x","x",$BZ$3-'Indicator Date hidden'!BZ7)</f>
        <v>0</v>
      </c>
      <c r="CA7" s="135">
        <f>IF('Indicator Date hidden'!CA7="x","x",$CA$3-'Indicator Date hidden'!CA7)</f>
        <v>0</v>
      </c>
      <c r="CB7" s="135" t="str">
        <f>IF('Indicator Date hidden'!CB7="x","x",$CB$3-'Indicator Date hidden'!CB7)</f>
        <v>x</v>
      </c>
      <c r="CC7" s="135" t="str">
        <f>IF('Indicator Date hidden'!CC7="x","x",$CC$3-'Indicator Date hidden'!CC7)</f>
        <v>x</v>
      </c>
      <c r="CD7" s="135" t="str">
        <f>IF('Indicator Date hidden'!CD7="x","x",$CD$3-'Indicator Date hidden'!CD7)</f>
        <v>x</v>
      </c>
      <c r="CE7" s="135">
        <f>IF('Indicator Date hidden'!CE7="x","x",$CE$3-'Indicator Date hidden'!CE7)</f>
        <v>0</v>
      </c>
      <c r="CF7" s="135">
        <f>IF('Indicator Date hidden'!CF7="x","x",$CF$3-'Indicator Date hidden'!CF7)</f>
        <v>0</v>
      </c>
      <c r="CG7" s="135">
        <f>IF('Indicator Date hidden'!CG7="x","x",$CG$3-'Indicator Date hidden'!CG7)</f>
        <v>0</v>
      </c>
      <c r="CH7" s="135">
        <f>IF('Indicator Date hidden'!CH7="x","x",$CH$3-'Indicator Date hidden'!CH7)</f>
        <v>0</v>
      </c>
      <c r="CI7" s="135">
        <f>IF('Indicator Date hidden'!CI7="x","x",$CI$3-'Indicator Date hidden'!CI7)</f>
        <v>0</v>
      </c>
      <c r="CJ7" s="135">
        <f>IF('Indicator Date hidden'!CJ7="x","x",$CJ$3-'Indicator Date hidden'!CJ7)</f>
        <v>0</v>
      </c>
      <c r="CK7" s="135">
        <f>IF('Indicator Date hidden'!CK7="x","x",$CK$3-'Indicator Date hidden'!CK7)</f>
        <v>0</v>
      </c>
      <c r="CL7" s="135" t="str">
        <f>IF('Indicator Date hidden'!CL7="x","x",$CL$3-'Indicator Date hidden'!CL7)</f>
        <v>x</v>
      </c>
      <c r="CM7" s="135" t="str">
        <f>IF('Indicator Date hidden'!CM7="x","x",$CM$3-'Indicator Date hidden'!CM7)</f>
        <v>x</v>
      </c>
      <c r="CN7" s="135">
        <f>IF('Indicator Date hidden'!CN7="x","x",$CN$3-'Indicator Date hidden'!CN7)</f>
        <v>0</v>
      </c>
      <c r="CO7" s="135">
        <f>IF('Indicator Date hidden'!CO7="x","x",$CO$3-'Indicator Date hidden'!CO7)</f>
        <v>1</v>
      </c>
      <c r="CP7" s="135">
        <f>IF('Indicator Date hidden'!CP7="x","x",$CP$3-'Indicator Date hidden'!CP7)</f>
        <v>5</v>
      </c>
      <c r="CQ7" s="135">
        <f>IF('Indicator Date hidden'!CQ7="x","x",$CQ$3-'Indicator Date hidden'!CQ7)</f>
        <v>0</v>
      </c>
      <c r="CR7" s="135">
        <f>IF('Indicator Date hidden'!CR7="x","x",$CR$3-'Indicator Date hidden'!CR7)</f>
        <v>0</v>
      </c>
      <c r="CS7" s="135">
        <f>IF('Indicator Date hidden'!CS7="x","x",$CS$3-'Indicator Date hidden'!CS7)</f>
        <v>1</v>
      </c>
      <c r="CT7" s="135">
        <f>IF('Indicator Date hidden'!CT7="x","x",$CT$3-'Indicator Date hidden'!CT7)</f>
        <v>0</v>
      </c>
      <c r="CU7" s="135">
        <f>IF('Indicator Date hidden'!CU7="x","x",$CU$3-'Indicator Date hidden'!CU7)</f>
        <v>0</v>
      </c>
      <c r="CV7" s="136">
        <f t="shared" si="0"/>
        <v>18</v>
      </c>
      <c r="CW7" s="137">
        <f t="shared" si="1"/>
        <v>0.1875</v>
      </c>
      <c r="CX7" s="136">
        <f t="shared" si="2"/>
        <v>10</v>
      </c>
      <c r="CY7" s="137">
        <f t="shared" si="3"/>
        <v>0.76548072324269345</v>
      </c>
      <c r="CZ7" s="138">
        <f t="shared" si="4"/>
        <v>0</v>
      </c>
    </row>
    <row r="8" spans="1:114" x14ac:dyDescent="0.25">
      <c r="A8" s="3" t="str">
        <f>VLOOKUP(C8,Regions!B$3:H$35,7,FALSE)</f>
        <v>Caribbean</v>
      </c>
      <c r="B8" s="94" t="s">
        <v>22</v>
      </c>
      <c r="C8" s="83" t="s">
        <v>21</v>
      </c>
      <c r="D8" s="135">
        <f>IF('Indicator Date hidden'!D8="x","x",$D$3-'Indicator Date hidden'!D8)</f>
        <v>0</v>
      </c>
      <c r="E8" s="135">
        <f>IF('Indicator Date hidden'!E8="x","x",$E$3-'Indicator Date hidden'!E8)</f>
        <v>0</v>
      </c>
      <c r="F8" s="135">
        <f>IF('Indicator Date hidden'!F8="x","x",$F$3-'Indicator Date hidden'!F8)</f>
        <v>0</v>
      </c>
      <c r="G8" s="135">
        <f>IF('Indicator Date hidden'!G8="x","x",$G$3-'Indicator Date hidden'!G8)</f>
        <v>0</v>
      </c>
      <c r="H8" s="135">
        <f>IF('Indicator Date hidden'!H8="x","x",$H$3-'Indicator Date hidden'!H8)</f>
        <v>0</v>
      </c>
      <c r="I8" s="135">
        <f>IF('Indicator Date hidden'!I8="x","x",$I$3-'Indicator Date hidden'!I8)</f>
        <v>0</v>
      </c>
      <c r="J8" s="135">
        <f>IF('Indicator Date hidden'!J8="x","x",$J$3-'Indicator Date hidden'!J8)</f>
        <v>0</v>
      </c>
      <c r="K8" s="135">
        <f>IF('Indicator Date hidden'!K8="x","x",$K$3-'Indicator Date hidden'!K8)</f>
        <v>0</v>
      </c>
      <c r="L8" s="135">
        <f>IF('Indicator Date hidden'!L8="x","x",$L$3-'Indicator Date hidden'!L8)</f>
        <v>0</v>
      </c>
      <c r="M8" s="135">
        <f>IF('Indicator Date hidden'!M8="x","x",$M$3-'Indicator Date hidden'!M8)</f>
        <v>0</v>
      </c>
      <c r="N8" s="135">
        <f>IF('Indicator Date hidden'!N8="x","x",$N$3-'Indicator Date hidden'!N8)</f>
        <v>0</v>
      </c>
      <c r="O8" s="135">
        <f>IF('Indicator Date hidden'!O8="x","x",$O$3-'Indicator Date hidden'!O8)</f>
        <v>0</v>
      </c>
      <c r="P8" s="135">
        <f>IF('Indicator Date hidden'!P8="x","x",$P$3-'Indicator Date hidden'!P8)</f>
        <v>7</v>
      </c>
      <c r="Q8" s="135">
        <f>IF('Indicator Date hidden'!Q8="x","x",$Q$3-'Indicator Date hidden'!Q8)</f>
        <v>0</v>
      </c>
      <c r="R8" s="135">
        <f>IF('Indicator Date hidden'!R8="x","x",$R$3-'Indicator Date hidden'!R8)</f>
        <v>0</v>
      </c>
      <c r="S8" s="135">
        <f>IF('Indicator Date hidden'!S8="x","x",$S$3-'Indicator Date hidden'!S8)</f>
        <v>0</v>
      </c>
      <c r="T8" s="135">
        <f>IF('Indicator Date hidden'!T8="x","x",$T$3-'Indicator Date hidden'!T8)</f>
        <v>0</v>
      </c>
      <c r="U8" s="135">
        <f>IF('Indicator Date hidden'!U8="x","x",$U$3-'Indicator Date hidden'!U8)</f>
        <v>0</v>
      </c>
      <c r="V8" s="135">
        <f>IF('Indicator Date hidden'!V8="x","x",$V$3-'Indicator Date hidden'!V8)</f>
        <v>0</v>
      </c>
      <c r="W8" s="135">
        <f>IF('Indicator Date hidden'!W8="x","x",$W$3-'Indicator Date hidden'!W8)</f>
        <v>0</v>
      </c>
      <c r="X8" s="135">
        <f>IF('Indicator Date hidden'!X8="x","x",$X$3-'Indicator Date hidden'!X8)</f>
        <v>0</v>
      </c>
      <c r="Y8" s="135">
        <f>IF('Indicator Date hidden'!Y8="x","x",$Y$3-'Indicator Date hidden'!Y8)</f>
        <v>0</v>
      </c>
      <c r="Z8" s="135">
        <f>IF('Indicator Date hidden'!Z8="x","x",$Z$3-'Indicator Date hidden'!Z8)</f>
        <v>2</v>
      </c>
      <c r="AA8" s="135">
        <f>IF('Indicator Date hidden'!AA8="x","x",$AA$3-'Indicator Date hidden'!AA8)</f>
        <v>2</v>
      </c>
      <c r="AB8" s="135" t="str">
        <f>IF('Indicator Date hidden'!AB8="x","x",$AB$3-'Indicator Date hidden'!AB8)</f>
        <v>x</v>
      </c>
      <c r="AC8" s="135">
        <f>IF('Indicator Date hidden'!AC8="x","x",$AC$3-'Indicator Date hidden'!AC8)</f>
        <v>0</v>
      </c>
      <c r="AD8" s="135">
        <f>IF('Indicator Date hidden'!AD8="x","x",$AD$3-'Indicator Date hidden'!AD8)</f>
        <v>0</v>
      </c>
      <c r="AE8" s="135">
        <f>IF('Indicator Date hidden'!AE8="x","x",$AE$3-'Indicator Date hidden'!AE8)</f>
        <v>0</v>
      </c>
      <c r="AF8" s="212">
        <f>IF('Indicator Date hidden'!AF8="x","x",$AF$3-'Indicator Date hidden'!AF8)</f>
        <v>0</v>
      </c>
      <c r="AG8" s="135">
        <f>IF('Indicator Date hidden'!AG8="x","x",$AG$3-'Indicator Date hidden'!AG8)</f>
        <v>0</v>
      </c>
      <c r="AH8" s="135">
        <f>IF('Indicator Date hidden'!AH8="x","x",$AH$3-'Indicator Date hidden'!AH8)</f>
        <v>0</v>
      </c>
      <c r="AI8" s="135">
        <f>IF('Indicator Date hidden'!AI8="x","x",$AI$3-'Indicator Date hidden'!AI8)</f>
        <v>0</v>
      </c>
      <c r="AJ8" s="135">
        <f>IF('Indicator Date hidden'!AJ8="x","x",$AJ$3-'Indicator Date hidden'!AJ8)</f>
        <v>0</v>
      </c>
      <c r="AK8" s="135">
        <f>IF('Indicator Date hidden'!AK8="x","x",$AK$3-'Indicator Date hidden'!AK8)</f>
        <v>0</v>
      </c>
      <c r="AL8" s="135">
        <f>IF('Indicator Date hidden'!AL8="x","x",$AL$3-'Indicator Date hidden'!AL8)</f>
        <v>0</v>
      </c>
      <c r="AM8" s="135" t="str">
        <f>IF('Indicator Date hidden'!AM8="x","x",$AM$3-'Indicator Date hidden'!AM8)</f>
        <v>x</v>
      </c>
      <c r="AN8" s="135" t="str">
        <f>IF('Indicator Date hidden'!AN8="x","x",$AN$3-'Indicator Date hidden'!AN8)</f>
        <v>x</v>
      </c>
      <c r="AO8" s="135">
        <f>IF('Indicator Date hidden'!AO8="x","x",$AO$3-'Indicator Date hidden'!AO8)</f>
        <v>9</v>
      </c>
      <c r="AP8" s="135" t="str">
        <f>IF('Indicator Date hidden'!AP8="x","x",$AP$3-'Indicator Date hidden'!AP8)</f>
        <v>x</v>
      </c>
      <c r="AQ8" s="135">
        <f>IF('Indicator Date hidden'!AQ8="x","x",$AQ$3-'Indicator Date hidden'!AQ8)</f>
        <v>0</v>
      </c>
      <c r="AR8" s="135" t="str">
        <f>IF('Indicator Date hidden'!AR8="x","x",$AR$3-'Indicator Date hidden'!AR8)</f>
        <v>x</v>
      </c>
      <c r="AS8" s="135">
        <f>IF('Indicator Date hidden'!AS8="x","x",$AS$3-'Indicator Date hidden'!AS8)</f>
        <v>0</v>
      </c>
      <c r="AT8" s="135" t="str">
        <f>IF('Indicator Date hidden'!AT8="x","x",$AT$3-'Indicator Date hidden'!AT8)</f>
        <v>x</v>
      </c>
      <c r="AU8" s="135">
        <f>IF('Indicator Date hidden'!AU8="x","x",$AU$3-'Indicator Date hidden'!AU8)</f>
        <v>0</v>
      </c>
      <c r="AV8" s="135" t="str">
        <f>IF('Indicator Date hidden'!AV8="x","x",$AV$3-'Indicator Date hidden'!AV8)</f>
        <v>x</v>
      </c>
      <c r="AW8" s="135">
        <f>IF('Indicator Date hidden'!AW8="x","x",$AW$3-'Indicator Date hidden'!AW8)</f>
        <v>1</v>
      </c>
      <c r="AX8" s="135">
        <f>IF('Indicator Date hidden'!AX8="x","x",$AX$3-'Indicator Date hidden'!AX8)</f>
        <v>0</v>
      </c>
      <c r="AY8" s="135">
        <f>IF('Indicator Date hidden'!AY8="x","x",$AY$3-'Indicator Date hidden'!AY8)</f>
        <v>0</v>
      </c>
      <c r="AZ8" s="135" t="str">
        <f>IF('Indicator Date hidden'!AZ8="x","x",$AZ$3-'Indicator Date hidden'!AZ8)</f>
        <v>x</v>
      </c>
      <c r="BA8" s="135">
        <f>IF('Indicator Date hidden'!BA8="x","x",$BA$3-'Indicator Date hidden'!BA8)</f>
        <v>0</v>
      </c>
      <c r="BB8" s="135" t="str">
        <f>IF('Indicator Date hidden'!BB8="x","x",$BB$3-'Indicator Date hidden'!BB8)</f>
        <v>x</v>
      </c>
      <c r="BC8" s="135" t="str">
        <f>IF('Indicator Date hidden'!BC8="x","x",$BC$3-'Indicator Date hidden'!BC8)</f>
        <v>x</v>
      </c>
      <c r="BD8" s="135">
        <f>IF('Indicator Date hidden'!BD8="x","x",$BD$3-'Indicator Date hidden'!BD8)</f>
        <v>0</v>
      </c>
      <c r="BE8" s="135">
        <f>IF('Indicator Date hidden'!BE8="x","x",$BE$3-'Indicator Date hidden'!BE8)</f>
        <v>0</v>
      </c>
      <c r="BF8" s="135">
        <f>IF('Indicator Date hidden'!BF8="x","x",$BF$3-'Indicator Date hidden'!BF8)</f>
        <v>0</v>
      </c>
      <c r="BG8" s="135">
        <f>IF('Indicator Date hidden'!BG8="x","x",$BG$3-'Indicator Date hidden'!BG8)</f>
        <v>0</v>
      </c>
      <c r="BH8" s="135">
        <f>IF('Indicator Date hidden'!BH8="x","x",$BH$3-'Indicator Date hidden'!BH8)</f>
        <v>0</v>
      </c>
      <c r="BI8" s="135" t="str">
        <f>IF('Indicator Date hidden'!BI8="x","x",$BI$3-'Indicator Date hidden'!BI8)</f>
        <v>x</v>
      </c>
      <c r="BJ8" s="135" t="str">
        <f>IF('Indicator Date hidden'!BJ8="x","x",$BJ$3-'Indicator Date hidden'!BJ8)</f>
        <v>x</v>
      </c>
      <c r="BK8" s="135" t="str">
        <f>IF('Indicator Date hidden'!BK8="x","x",$BK$3-'Indicator Date hidden'!BK8)</f>
        <v>x</v>
      </c>
      <c r="BL8" s="135" t="str">
        <f>IF('Indicator Date hidden'!BL8="x","x",$BL$3-'Indicator Date hidden'!BL8)</f>
        <v>x</v>
      </c>
      <c r="BM8" s="135">
        <f>IF('Indicator Date hidden'!BM8="x","x",$BM$3-'Indicator Date hidden'!BM8)</f>
        <v>0</v>
      </c>
      <c r="BN8" s="135">
        <f>IF('Indicator Date hidden'!BN8="x","x",$BN$3-'Indicator Date hidden'!BN8)</f>
        <v>0</v>
      </c>
      <c r="BO8" s="135">
        <f>IF('Indicator Date hidden'!BO8="x","x",$BO$3-'Indicator Date hidden'!BO8)</f>
        <v>0</v>
      </c>
      <c r="BP8" s="135" t="str">
        <f>IF('Indicator Date hidden'!BP8="x","x",$BP$3-'Indicator Date hidden'!BP8)</f>
        <v>x</v>
      </c>
      <c r="BQ8" s="135">
        <f>IF('Indicator Date hidden'!BQ8="x","x",$BQ$3-'Indicator Date hidden'!BQ8)</f>
        <v>1</v>
      </c>
      <c r="BR8" s="135">
        <f>IF('Indicator Date hidden'!BR8="x","x",$BR$3-'Indicator Date hidden'!BR8)</f>
        <v>0</v>
      </c>
      <c r="BS8" s="135" t="str">
        <f>IF('Indicator Date hidden'!BS8="x","x",$BS$3-'Indicator Date hidden'!BS8)</f>
        <v>x</v>
      </c>
      <c r="BT8" s="135">
        <f>IF('Indicator Date hidden'!BT8="x","x",$BT$3-'Indicator Date hidden'!BT8)</f>
        <v>0</v>
      </c>
      <c r="BU8" s="135">
        <f>IF('Indicator Date hidden'!BU8="x","x",$BU$3-'Indicator Date hidden'!BU8)</f>
        <v>0</v>
      </c>
      <c r="BV8" s="135">
        <f>IF('Indicator Date hidden'!BV8="x","x",$BV$3-'Indicator Date hidden'!BV8)</f>
        <v>0</v>
      </c>
      <c r="BW8" s="135">
        <f>IF('Indicator Date hidden'!BW8="x","x",$BW$3-'Indicator Date hidden'!BW8)</f>
        <v>0</v>
      </c>
      <c r="BX8" s="135" t="str">
        <f>IF('Indicator Date hidden'!BX8="x","x",$BX$3-'Indicator Date hidden'!BX8)</f>
        <v>x</v>
      </c>
      <c r="BY8" s="135" t="str">
        <f>IF('Indicator Date hidden'!BY8="x","x",$BY$3-'Indicator Date hidden'!BY8)</f>
        <v>x</v>
      </c>
      <c r="BZ8" s="135">
        <f>IF('Indicator Date hidden'!BZ8="x","x",$BZ$3-'Indicator Date hidden'!BZ8)</f>
        <v>0</v>
      </c>
      <c r="CA8" s="135">
        <f>IF('Indicator Date hidden'!CA8="x","x",$CA$3-'Indicator Date hidden'!CA8)</f>
        <v>0</v>
      </c>
      <c r="CB8" s="135" t="str">
        <f>IF('Indicator Date hidden'!CB8="x","x",$CB$3-'Indicator Date hidden'!CB8)</f>
        <v>x</v>
      </c>
      <c r="CC8" s="135" t="str">
        <f>IF('Indicator Date hidden'!CC8="x","x",$CC$3-'Indicator Date hidden'!CC8)</f>
        <v>x</v>
      </c>
      <c r="CD8" s="135" t="str">
        <f>IF('Indicator Date hidden'!CD8="x","x",$CD$3-'Indicator Date hidden'!CD8)</f>
        <v>x</v>
      </c>
      <c r="CE8" s="135" t="str">
        <f>IF('Indicator Date hidden'!CE8="x","x",$CE$3-'Indicator Date hidden'!CE8)</f>
        <v>x</v>
      </c>
      <c r="CF8" s="135">
        <f>IF('Indicator Date hidden'!CF8="x","x",$CF$3-'Indicator Date hidden'!CF8)</f>
        <v>0</v>
      </c>
      <c r="CG8" s="135">
        <f>IF('Indicator Date hidden'!CG8="x","x",$CG$3-'Indicator Date hidden'!CG8)</f>
        <v>0</v>
      </c>
      <c r="CH8" s="135">
        <f>IF('Indicator Date hidden'!CH8="x","x",$CH$3-'Indicator Date hidden'!CH8)</f>
        <v>0</v>
      </c>
      <c r="CI8" s="135">
        <f>IF('Indicator Date hidden'!CI8="x","x",$CI$3-'Indicator Date hidden'!CI8)</f>
        <v>0</v>
      </c>
      <c r="CJ8" s="135">
        <f>IF('Indicator Date hidden'!CJ8="x","x",$CJ$3-'Indicator Date hidden'!CJ8)</f>
        <v>2</v>
      </c>
      <c r="CK8" s="135">
        <f>IF('Indicator Date hidden'!CK8="x","x",$CK$3-'Indicator Date hidden'!CK8)</f>
        <v>2</v>
      </c>
      <c r="CL8" s="135">
        <f>IF('Indicator Date hidden'!CL8="x","x",$CL$3-'Indicator Date hidden'!CL8)</f>
        <v>0</v>
      </c>
      <c r="CM8" s="135">
        <f>IF('Indicator Date hidden'!CM8="x","x",$CM$3-'Indicator Date hidden'!CM8)</f>
        <v>0</v>
      </c>
      <c r="CN8" s="135">
        <f>IF('Indicator Date hidden'!CN8="x","x",$CN$3-'Indicator Date hidden'!CN8)</f>
        <v>2</v>
      </c>
      <c r="CO8" s="135">
        <f>IF('Indicator Date hidden'!CO8="x","x",$CO$3-'Indicator Date hidden'!CO8)</f>
        <v>3</v>
      </c>
      <c r="CP8" s="135" t="str">
        <f>IF('Indicator Date hidden'!CP8="x","x",$CP$3-'Indicator Date hidden'!CP8)</f>
        <v>x</v>
      </c>
      <c r="CQ8" s="135">
        <f>IF('Indicator Date hidden'!CQ8="x","x",$CQ$3-'Indicator Date hidden'!CQ8)</f>
        <v>0</v>
      </c>
      <c r="CR8" s="135">
        <f>IF('Indicator Date hidden'!CR8="x","x",$CR$3-'Indicator Date hidden'!CR8)</f>
        <v>2</v>
      </c>
      <c r="CS8" s="135">
        <f>IF('Indicator Date hidden'!CS8="x","x",$CS$3-'Indicator Date hidden'!CS8)</f>
        <v>0</v>
      </c>
      <c r="CT8" s="135">
        <f>IF('Indicator Date hidden'!CT8="x","x",$CT$3-'Indicator Date hidden'!CT8)</f>
        <v>0</v>
      </c>
      <c r="CU8" s="135">
        <f>IF('Indicator Date hidden'!CU8="x","x",$CU$3-'Indicator Date hidden'!CU8)</f>
        <v>0</v>
      </c>
      <c r="CV8" s="136">
        <f t="shared" si="0"/>
        <v>33</v>
      </c>
      <c r="CW8" s="137">
        <f t="shared" si="1"/>
        <v>0.34375</v>
      </c>
      <c r="CX8" s="136">
        <f t="shared" si="2"/>
        <v>11</v>
      </c>
      <c r="CY8" s="137">
        <f t="shared" si="3"/>
        <v>1.4338481214388521</v>
      </c>
      <c r="CZ8" s="138">
        <f t="shared" si="4"/>
        <v>0</v>
      </c>
    </row>
    <row r="9" spans="1:114" x14ac:dyDescent="0.25">
      <c r="A9" s="3" t="str">
        <f>VLOOKUP(C9,Regions!B$3:H$35,7,FALSE)</f>
        <v>Caribbean</v>
      </c>
      <c r="B9" s="94" t="s">
        <v>24</v>
      </c>
      <c r="C9" s="83" t="s">
        <v>23</v>
      </c>
      <c r="D9" s="135">
        <f>IF('Indicator Date hidden'!D9="x","x",$D$3-'Indicator Date hidden'!D9)</f>
        <v>0</v>
      </c>
      <c r="E9" s="135">
        <f>IF('Indicator Date hidden'!E9="x","x",$E$3-'Indicator Date hidden'!E9)</f>
        <v>0</v>
      </c>
      <c r="F9" s="135">
        <f>IF('Indicator Date hidden'!F9="x","x",$F$3-'Indicator Date hidden'!F9)</f>
        <v>0</v>
      </c>
      <c r="G9" s="135">
        <f>IF('Indicator Date hidden'!G9="x","x",$G$3-'Indicator Date hidden'!G9)</f>
        <v>0</v>
      </c>
      <c r="H9" s="135">
        <f>IF('Indicator Date hidden'!H9="x","x",$H$3-'Indicator Date hidden'!H9)</f>
        <v>0</v>
      </c>
      <c r="I9" s="135">
        <f>IF('Indicator Date hidden'!I9="x","x",$I$3-'Indicator Date hidden'!I9)</f>
        <v>0</v>
      </c>
      <c r="J9" s="135">
        <f>IF('Indicator Date hidden'!J9="x","x",$J$3-'Indicator Date hidden'!J9)</f>
        <v>0</v>
      </c>
      <c r="K9" s="135">
        <f>IF('Indicator Date hidden'!K9="x","x",$K$3-'Indicator Date hidden'!K9)</f>
        <v>0</v>
      </c>
      <c r="L9" s="135">
        <f>IF('Indicator Date hidden'!L9="x","x",$L$3-'Indicator Date hidden'!L9)</f>
        <v>0</v>
      </c>
      <c r="M9" s="135">
        <f>IF('Indicator Date hidden'!M9="x","x",$M$3-'Indicator Date hidden'!M9)</f>
        <v>0</v>
      </c>
      <c r="N9" s="135">
        <f>IF('Indicator Date hidden'!N9="x","x",$N$3-'Indicator Date hidden'!N9)</f>
        <v>0</v>
      </c>
      <c r="O9" s="135">
        <f>IF('Indicator Date hidden'!O9="x","x",$O$3-'Indicator Date hidden'!O9)</f>
        <v>0</v>
      </c>
      <c r="P9" s="135">
        <f>IF('Indicator Date hidden'!P9="x","x",$P$3-'Indicator Date hidden'!P9)</f>
        <v>2</v>
      </c>
      <c r="Q9" s="135">
        <f>IF('Indicator Date hidden'!Q9="x","x",$Q$3-'Indicator Date hidden'!Q9)</f>
        <v>0</v>
      </c>
      <c r="R9" s="135">
        <f>IF('Indicator Date hidden'!R9="x","x",$R$3-'Indicator Date hidden'!R9)</f>
        <v>0</v>
      </c>
      <c r="S9" s="135">
        <f>IF('Indicator Date hidden'!S9="x","x",$S$3-'Indicator Date hidden'!S9)</f>
        <v>0</v>
      </c>
      <c r="T9" s="135">
        <f>IF('Indicator Date hidden'!T9="x","x",$T$3-'Indicator Date hidden'!T9)</f>
        <v>0</v>
      </c>
      <c r="U9" s="135">
        <f>IF('Indicator Date hidden'!U9="x","x",$U$3-'Indicator Date hidden'!U9)</f>
        <v>0</v>
      </c>
      <c r="V9" s="135">
        <f>IF('Indicator Date hidden'!V9="x","x",$V$3-'Indicator Date hidden'!V9)</f>
        <v>0</v>
      </c>
      <c r="W9" s="135">
        <f>IF('Indicator Date hidden'!W9="x","x",$W$3-'Indicator Date hidden'!W9)</f>
        <v>0</v>
      </c>
      <c r="X9" s="135">
        <f>IF('Indicator Date hidden'!X9="x","x",$X$3-'Indicator Date hidden'!X9)</f>
        <v>0</v>
      </c>
      <c r="Y9" s="135">
        <f>IF('Indicator Date hidden'!Y9="x","x",$Y$3-'Indicator Date hidden'!Y9)</f>
        <v>0</v>
      </c>
      <c r="Z9" s="135">
        <f>IF('Indicator Date hidden'!Z9="x","x",$Z$3-'Indicator Date hidden'!Z9)</f>
        <v>0</v>
      </c>
      <c r="AA9" s="135">
        <f>IF('Indicator Date hidden'!AA9="x","x",$AA$3-'Indicator Date hidden'!AA9)</f>
        <v>0</v>
      </c>
      <c r="AB9" s="135">
        <f>IF('Indicator Date hidden'!AB9="x","x",$AB$3-'Indicator Date hidden'!AB9)</f>
        <v>0</v>
      </c>
      <c r="AC9" s="135">
        <f>IF('Indicator Date hidden'!AC9="x","x",$AC$3-'Indicator Date hidden'!AC9)</f>
        <v>0</v>
      </c>
      <c r="AD9" s="135">
        <f>IF('Indicator Date hidden'!AD9="x","x",$AD$3-'Indicator Date hidden'!AD9)</f>
        <v>0</v>
      </c>
      <c r="AE9" s="135">
        <f>IF('Indicator Date hidden'!AE9="x","x",$AE$3-'Indicator Date hidden'!AE9)</f>
        <v>0</v>
      </c>
      <c r="AF9" s="212">
        <f>IF('Indicator Date hidden'!AF9="x","x",$AF$3-'Indicator Date hidden'!AF9)</f>
        <v>0</v>
      </c>
      <c r="AG9" s="135">
        <f>IF('Indicator Date hidden'!AG9="x","x",$AG$3-'Indicator Date hidden'!AG9)</f>
        <v>0</v>
      </c>
      <c r="AH9" s="135">
        <f>IF('Indicator Date hidden'!AH9="x","x",$AH$3-'Indicator Date hidden'!AH9)</f>
        <v>0</v>
      </c>
      <c r="AI9" s="135">
        <f>IF('Indicator Date hidden'!AI9="x","x",$AI$3-'Indicator Date hidden'!AI9)</f>
        <v>0</v>
      </c>
      <c r="AJ9" s="135">
        <f>IF('Indicator Date hidden'!AJ9="x","x",$AJ$3-'Indicator Date hidden'!AJ9)</f>
        <v>0</v>
      </c>
      <c r="AK9" s="135">
        <f>IF('Indicator Date hidden'!AK9="x","x",$AK$3-'Indicator Date hidden'!AK9)</f>
        <v>0</v>
      </c>
      <c r="AL9" s="135">
        <f>IF('Indicator Date hidden'!AL9="x","x",$AL$3-'Indicator Date hidden'!AL9)</f>
        <v>0</v>
      </c>
      <c r="AM9" s="135">
        <f>IF('Indicator Date hidden'!AM9="x","x",$AM$3-'Indicator Date hidden'!AM9)</f>
        <v>3</v>
      </c>
      <c r="AN9" s="135">
        <f>IF('Indicator Date hidden'!AN9="x","x",$AN$3-'Indicator Date hidden'!AN9)</f>
        <v>3</v>
      </c>
      <c r="AO9" s="135">
        <f>IF('Indicator Date hidden'!AO9="x","x",$AO$3-'Indicator Date hidden'!AO9)</f>
        <v>2</v>
      </c>
      <c r="AP9" s="135">
        <f>IF('Indicator Date hidden'!AP9="x","x",$AP$3-'Indicator Date hidden'!AP9)</f>
        <v>0</v>
      </c>
      <c r="AQ9" s="135">
        <f>IF('Indicator Date hidden'!AQ9="x","x",$AQ$3-'Indicator Date hidden'!AQ9)</f>
        <v>0</v>
      </c>
      <c r="AR9" s="135">
        <f>IF('Indicator Date hidden'!AR9="x","x",$AR$3-'Indicator Date hidden'!AR9)</f>
        <v>0</v>
      </c>
      <c r="AS9" s="135">
        <f>IF('Indicator Date hidden'!AS9="x","x",$AS$3-'Indicator Date hidden'!AS9)</f>
        <v>0</v>
      </c>
      <c r="AT9" s="135">
        <f>IF('Indicator Date hidden'!AT9="x","x",$AT$3-'Indicator Date hidden'!AT9)</f>
        <v>4</v>
      </c>
      <c r="AU9" s="135">
        <f>IF('Indicator Date hidden'!AU9="x","x",$AU$3-'Indicator Date hidden'!AU9)</f>
        <v>0</v>
      </c>
      <c r="AV9" s="135">
        <f>IF('Indicator Date hidden'!AV9="x","x",$AV$3-'Indicator Date hidden'!AV9)</f>
        <v>0</v>
      </c>
      <c r="AW9" s="135">
        <f>IF('Indicator Date hidden'!AW9="x","x",$AW$3-'Indicator Date hidden'!AW9)</f>
        <v>1</v>
      </c>
      <c r="AX9" s="135" t="str">
        <f>IF('Indicator Date hidden'!AX9="x","x",$AX$3-'Indicator Date hidden'!AX9)</f>
        <v>x</v>
      </c>
      <c r="AY9" s="135">
        <f>IF('Indicator Date hidden'!AY9="x","x",$AY$3-'Indicator Date hidden'!AY9)</f>
        <v>0</v>
      </c>
      <c r="AZ9" s="135">
        <f>IF('Indicator Date hidden'!AZ9="x","x",$AZ$3-'Indicator Date hidden'!AZ9)</f>
        <v>0</v>
      </c>
      <c r="BA9" s="135">
        <f>IF('Indicator Date hidden'!BA9="x","x",$BA$3-'Indicator Date hidden'!BA9)</f>
        <v>0</v>
      </c>
      <c r="BB9" s="135">
        <f>IF('Indicator Date hidden'!BB9="x","x",$BB$3-'Indicator Date hidden'!BB9)</f>
        <v>0</v>
      </c>
      <c r="BC9" s="135">
        <f>IF('Indicator Date hidden'!BC9="x","x",$BC$3-'Indicator Date hidden'!BC9)</f>
        <v>0</v>
      </c>
      <c r="BD9" s="135">
        <f>IF('Indicator Date hidden'!BD9="x","x",$BD$3-'Indicator Date hidden'!BD9)</f>
        <v>0</v>
      </c>
      <c r="BE9" s="135">
        <f>IF('Indicator Date hidden'!BE9="x","x",$BE$3-'Indicator Date hidden'!BE9)</f>
        <v>0</v>
      </c>
      <c r="BF9" s="135">
        <f>IF('Indicator Date hidden'!BF9="x","x",$BF$3-'Indicator Date hidden'!BF9)</f>
        <v>0</v>
      </c>
      <c r="BG9" s="135">
        <f>IF('Indicator Date hidden'!BG9="x","x",$BG$3-'Indicator Date hidden'!BG9)</f>
        <v>0</v>
      </c>
      <c r="BH9" s="135">
        <f>IF('Indicator Date hidden'!BH9="x","x",$BH$3-'Indicator Date hidden'!BH9)</f>
        <v>0</v>
      </c>
      <c r="BI9" s="135">
        <f>IF('Indicator Date hidden'!BI9="x","x",$BI$3-'Indicator Date hidden'!BI9)</f>
        <v>0</v>
      </c>
      <c r="BJ9" s="135">
        <f>IF('Indicator Date hidden'!BJ9="x","x",$BJ$3-'Indicator Date hidden'!BJ9)</f>
        <v>0</v>
      </c>
      <c r="BK9" s="135">
        <f>IF('Indicator Date hidden'!BK9="x","x",$BK$3-'Indicator Date hidden'!BK9)</f>
        <v>1</v>
      </c>
      <c r="BL9" s="135">
        <f>IF('Indicator Date hidden'!BL9="x","x",$BL$3-'Indicator Date hidden'!BL9)</f>
        <v>0</v>
      </c>
      <c r="BM9" s="135">
        <f>IF('Indicator Date hidden'!BM9="x","x",$BM$3-'Indicator Date hidden'!BM9)</f>
        <v>0</v>
      </c>
      <c r="BN9" s="135">
        <f>IF('Indicator Date hidden'!BN9="x","x",$BN$3-'Indicator Date hidden'!BN9)</f>
        <v>0</v>
      </c>
      <c r="BO9" s="135">
        <f>IF('Indicator Date hidden'!BO9="x","x",$BO$3-'Indicator Date hidden'!BO9)</f>
        <v>0</v>
      </c>
      <c r="BP9" s="135" t="str">
        <f>IF('Indicator Date hidden'!BP9="x","x",$BP$3-'Indicator Date hidden'!BP9)</f>
        <v>x</v>
      </c>
      <c r="BQ9" s="135">
        <f>IF('Indicator Date hidden'!BQ9="x","x",$BQ$3-'Indicator Date hidden'!BQ9)</f>
        <v>1</v>
      </c>
      <c r="BR9" s="135">
        <f>IF('Indicator Date hidden'!BR9="x","x",$BR$3-'Indicator Date hidden'!BR9)</f>
        <v>0</v>
      </c>
      <c r="BS9" s="135">
        <f>IF('Indicator Date hidden'!BS9="x","x",$BS$3-'Indicator Date hidden'!BS9)</f>
        <v>5</v>
      </c>
      <c r="BT9" s="135">
        <f>IF('Indicator Date hidden'!BT9="x","x",$BT$3-'Indicator Date hidden'!BT9)</f>
        <v>0</v>
      </c>
      <c r="BU9" s="135">
        <f>IF('Indicator Date hidden'!BU9="x","x",$BU$3-'Indicator Date hidden'!BU9)</f>
        <v>0</v>
      </c>
      <c r="BV9" s="135">
        <f>IF('Indicator Date hidden'!BV9="x","x",$BV$3-'Indicator Date hidden'!BV9)</f>
        <v>0</v>
      </c>
      <c r="BW9" s="135">
        <f>IF('Indicator Date hidden'!BW9="x","x",$BW$3-'Indicator Date hidden'!BW9)</f>
        <v>0</v>
      </c>
      <c r="BX9" s="135">
        <f>IF('Indicator Date hidden'!BX9="x","x",$BX$3-'Indicator Date hidden'!BX9)</f>
        <v>0</v>
      </c>
      <c r="BY9" s="135">
        <f>IF('Indicator Date hidden'!BY9="x","x",$BY$3-'Indicator Date hidden'!BY9)</f>
        <v>0</v>
      </c>
      <c r="BZ9" s="135">
        <f>IF('Indicator Date hidden'!BZ9="x","x",$BZ$3-'Indicator Date hidden'!BZ9)</f>
        <v>0</v>
      </c>
      <c r="CA9" s="135">
        <f>IF('Indicator Date hidden'!CA9="x","x",$CA$3-'Indicator Date hidden'!CA9)</f>
        <v>0</v>
      </c>
      <c r="CB9" s="135">
        <f>IF('Indicator Date hidden'!CB9="x","x",$CB$3-'Indicator Date hidden'!CB9)</f>
        <v>1</v>
      </c>
      <c r="CC9" s="135">
        <f>IF('Indicator Date hidden'!CC9="x","x",$CC$3-'Indicator Date hidden'!CC9)</f>
        <v>0</v>
      </c>
      <c r="CD9" s="135">
        <f>IF('Indicator Date hidden'!CD9="x","x",$CD$3-'Indicator Date hidden'!CD9)</f>
        <v>0</v>
      </c>
      <c r="CE9" s="135">
        <f>IF('Indicator Date hidden'!CE9="x","x",$CE$3-'Indicator Date hidden'!CE9)</f>
        <v>0</v>
      </c>
      <c r="CF9" s="135">
        <f>IF('Indicator Date hidden'!CF9="x","x",$CF$3-'Indicator Date hidden'!CF9)</f>
        <v>0</v>
      </c>
      <c r="CG9" s="135">
        <f>IF('Indicator Date hidden'!CG9="x","x",$CG$3-'Indicator Date hidden'!CG9)</f>
        <v>0</v>
      </c>
      <c r="CH9" s="135">
        <f>IF('Indicator Date hidden'!CH9="x","x",$CH$3-'Indicator Date hidden'!CH9)</f>
        <v>0</v>
      </c>
      <c r="CI9" s="135">
        <f>IF('Indicator Date hidden'!CI9="x","x",$CI$3-'Indicator Date hidden'!CI9)</f>
        <v>0</v>
      </c>
      <c r="CJ9" s="135">
        <f>IF('Indicator Date hidden'!CJ9="x","x",$CJ$3-'Indicator Date hidden'!CJ9)</f>
        <v>0</v>
      </c>
      <c r="CK9" s="135">
        <f>IF('Indicator Date hidden'!CK9="x","x",$CK$3-'Indicator Date hidden'!CK9)</f>
        <v>0</v>
      </c>
      <c r="CL9" s="135">
        <f>IF('Indicator Date hidden'!CL9="x","x",$CL$3-'Indicator Date hidden'!CL9)</f>
        <v>0</v>
      </c>
      <c r="CM9" s="135">
        <f>IF('Indicator Date hidden'!CM9="x","x",$CM$3-'Indicator Date hidden'!CM9)</f>
        <v>0</v>
      </c>
      <c r="CN9" s="135">
        <f>IF('Indicator Date hidden'!CN9="x","x",$CN$3-'Indicator Date hidden'!CN9)</f>
        <v>1</v>
      </c>
      <c r="CO9" s="135">
        <f>IF('Indicator Date hidden'!CO9="x","x",$CO$3-'Indicator Date hidden'!CO9)</f>
        <v>1</v>
      </c>
      <c r="CP9" s="135">
        <f>IF('Indicator Date hidden'!CP9="x","x",$CP$3-'Indicator Date hidden'!CP9)</f>
        <v>2</v>
      </c>
      <c r="CQ9" s="135">
        <f>IF('Indicator Date hidden'!CQ9="x","x",$CQ$3-'Indicator Date hidden'!CQ9)</f>
        <v>0</v>
      </c>
      <c r="CR9" s="135">
        <f>IF('Indicator Date hidden'!CR9="x","x",$CR$3-'Indicator Date hidden'!CR9)</f>
        <v>1</v>
      </c>
      <c r="CS9" s="135">
        <f>IF('Indicator Date hidden'!CS9="x","x",$CS$3-'Indicator Date hidden'!CS9)</f>
        <v>0</v>
      </c>
      <c r="CT9" s="135">
        <f>IF('Indicator Date hidden'!CT9="x","x",$CT$3-'Indicator Date hidden'!CT9)</f>
        <v>0</v>
      </c>
      <c r="CU9" s="135">
        <f>IF('Indicator Date hidden'!CU9="x","x",$CU$3-'Indicator Date hidden'!CU9)</f>
        <v>0</v>
      </c>
      <c r="CV9" s="136">
        <f t="shared" si="0"/>
        <v>28</v>
      </c>
      <c r="CW9" s="137">
        <f t="shared" si="1"/>
        <v>0.29166666666666669</v>
      </c>
      <c r="CX9" s="136">
        <f t="shared" si="2"/>
        <v>14</v>
      </c>
      <c r="CY9" s="137">
        <f t="shared" si="3"/>
        <v>0.86084801379335785</v>
      </c>
      <c r="CZ9" s="138">
        <f t="shared" si="4"/>
        <v>0</v>
      </c>
    </row>
    <row r="10" spans="1:114" x14ac:dyDescent="0.25">
      <c r="A10" s="3" t="str">
        <f>VLOOKUP(C10,Regions!B$3:H$35,7,FALSE)</f>
        <v>Caribbean</v>
      </c>
      <c r="B10" s="94" t="s">
        <v>30</v>
      </c>
      <c r="C10" s="83" t="s">
        <v>29</v>
      </c>
      <c r="D10" s="135">
        <f>IF('Indicator Date hidden'!D10="x","x",$D$3-'Indicator Date hidden'!D10)</f>
        <v>0</v>
      </c>
      <c r="E10" s="135">
        <f>IF('Indicator Date hidden'!E10="x","x",$E$3-'Indicator Date hidden'!E10)</f>
        <v>0</v>
      </c>
      <c r="F10" s="135">
        <f>IF('Indicator Date hidden'!F10="x","x",$F$3-'Indicator Date hidden'!F10)</f>
        <v>0</v>
      </c>
      <c r="G10" s="135">
        <f>IF('Indicator Date hidden'!G10="x","x",$G$3-'Indicator Date hidden'!G10)</f>
        <v>0</v>
      </c>
      <c r="H10" s="135">
        <f>IF('Indicator Date hidden'!H10="x","x",$H$3-'Indicator Date hidden'!H10)</f>
        <v>0</v>
      </c>
      <c r="I10" s="135">
        <f>IF('Indicator Date hidden'!I10="x","x",$I$3-'Indicator Date hidden'!I10)</f>
        <v>0</v>
      </c>
      <c r="J10" s="135">
        <f>IF('Indicator Date hidden'!J10="x","x",$J$3-'Indicator Date hidden'!J10)</f>
        <v>0</v>
      </c>
      <c r="K10" s="135">
        <f>IF('Indicator Date hidden'!K10="x","x",$K$3-'Indicator Date hidden'!K10)</f>
        <v>0</v>
      </c>
      <c r="L10" s="135">
        <f>IF('Indicator Date hidden'!L10="x","x",$L$3-'Indicator Date hidden'!L10)</f>
        <v>0</v>
      </c>
      <c r="M10" s="135">
        <f>IF('Indicator Date hidden'!M10="x","x",$M$3-'Indicator Date hidden'!M10)</f>
        <v>0</v>
      </c>
      <c r="N10" s="135" t="str">
        <f>IF('Indicator Date hidden'!N10="x","x",$N$3-'Indicator Date hidden'!N10)</f>
        <v>x</v>
      </c>
      <c r="O10" s="135" t="str">
        <f>IF('Indicator Date hidden'!O10="x","x",$O$3-'Indicator Date hidden'!O10)</f>
        <v>x</v>
      </c>
      <c r="P10" s="135">
        <f>IF('Indicator Date hidden'!P10="x","x",$P$3-'Indicator Date hidden'!P10)</f>
        <v>3</v>
      </c>
      <c r="Q10" s="135">
        <f>IF('Indicator Date hidden'!Q10="x","x",$Q$3-'Indicator Date hidden'!Q10)</f>
        <v>0</v>
      </c>
      <c r="R10" s="135">
        <f>IF('Indicator Date hidden'!R10="x","x",$R$3-'Indicator Date hidden'!R10)</f>
        <v>0</v>
      </c>
      <c r="S10" s="135">
        <f>IF('Indicator Date hidden'!S10="x","x",$S$3-'Indicator Date hidden'!S10)</f>
        <v>0</v>
      </c>
      <c r="T10" s="135">
        <f>IF('Indicator Date hidden'!T10="x","x",$T$3-'Indicator Date hidden'!T10)</f>
        <v>0</v>
      </c>
      <c r="U10" s="135">
        <f>IF('Indicator Date hidden'!U10="x","x",$U$3-'Indicator Date hidden'!U10)</f>
        <v>0</v>
      </c>
      <c r="V10" s="135">
        <f>IF('Indicator Date hidden'!V10="x","x",$V$3-'Indicator Date hidden'!V10)</f>
        <v>0</v>
      </c>
      <c r="W10" s="135">
        <f>IF('Indicator Date hidden'!W10="x","x",$W$3-'Indicator Date hidden'!W10)</f>
        <v>0</v>
      </c>
      <c r="X10" s="135">
        <f>IF('Indicator Date hidden'!X10="x","x",$X$3-'Indicator Date hidden'!X10)</f>
        <v>0</v>
      </c>
      <c r="Y10" s="135">
        <f>IF('Indicator Date hidden'!Y10="x","x",$Y$3-'Indicator Date hidden'!Y10)</f>
        <v>0</v>
      </c>
      <c r="Z10" s="135">
        <f>IF('Indicator Date hidden'!Z10="x","x",$Z$3-'Indicator Date hidden'!Z10)</f>
        <v>0</v>
      </c>
      <c r="AA10" s="135">
        <f>IF('Indicator Date hidden'!AA10="x","x",$AA$3-'Indicator Date hidden'!AA10)</f>
        <v>0</v>
      </c>
      <c r="AB10" s="135" t="str">
        <f>IF('Indicator Date hidden'!AB10="x","x",$AB$3-'Indicator Date hidden'!AB10)</f>
        <v>x</v>
      </c>
      <c r="AC10" s="135">
        <f>IF('Indicator Date hidden'!AC10="x","x",$AC$3-'Indicator Date hidden'!AC10)</f>
        <v>0</v>
      </c>
      <c r="AD10" s="135">
        <f>IF('Indicator Date hidden'!AD10="x","x",$AD$3-'Indicator Date hidden'!AD10)</f>
        <v>0</v>
      </c>
      <c r="AE10" s="135">
        <f>IF('Indicator Date hidden'!AE10="x","x",$AE$3-'Indicator Date hidden'!AE10)</f>
        <v>0</v>
      </c>
      <c r="AF10" s="212">
        <f>IF('Indicator Date hidden'!AF10="x","x",$AF$3-'Indicator Date hidden'!AF10)</f>
        <v>0</v>
      </c>
      <c r="AG10" s="135">
        <f>IF('Indicator Date hidden'!AG10="x","x",$AG$3-'Indicator Date hidden'!AG10)</f>
        <v>0</v>
      </c>
      <c r="AH10" s="135">
        <f>IF('Indicator Date hidden'!AH10="x","x",$AH$3-'Indicator Date hidden'!AH10)</f>
        <v>0</v>
      </c>
      <c r="AI10" s="135">
        <f>IF('Indicator Date hidden'!AI10="x","x",$AI$3-'Indicator Date hidden'!AI10)</f>
        <v>0</v>
      </c>
      <c r="AJ10" s="135">
        <f>IF('Indicator Date hidden'!AJ10="x","x",$AJ$3-'Indicator Date hidden'!AJ10)</f>
        <v>0</v>
      </c>
      <c r="AK10" s="135">
        <f>IF('Indicator Date hidden'!AK10="x","x",$AK$3-'Indicator Date hidden'!AK10)</f>
        <v>0</v>
      </c>
      <c r="AL10" s="135">
        <f>IF('Indicator Date hidden'!AL10="x","x",$AL$3-'Indicator Date hidden'!AL10)</f>
        <v>0</v>
      </c>
      <c r="AM10" s="135" t="str">
        <f>IF('Indicator Date hidden'!AM10="x","x",$AM$3-'Indicator Date hidden'!AM10)</f>
        <v>x</v>
      </c>
      <c r="AN10" s="135" t="str">
        <f>IF('Indicator Date hidden'!AN10="x","x",$AN$3-'Indicator Date hidden'!AN10)</f>
        <v>x</v>
      </c>
      <c r="AO10" s="135">
        <f>IF('Indicator Date hidden'!AO10="x","x",$AO$3-'Indicator Date hidden'!AO10)</f>
        <v>10</v>
      </c>
      <c r="AP10" s="135">
        <f>IF('Indicator Date hidden'!AP10="x","x",$AP$3-'Indicator Date hidden'!AP10)</f>
        <v>0</v>
      </c>
      <c r="AQ10" s="135">
        <f>IF('Indicator Date hidden'!AQ10="x","x",$AQ$3-'Indicator Date hidden'!AQ10)</f>
        <v>0</v>
      </c>
      <c r="AR10" s="135" t="str">
        <f>IF('Indicator Date hidden'!AR10="x","x",$AR$3-'Indicator Date hidden'!AR10)</f>
        <v>x</v>
      </c>
      <c r="AS10" s="135">
        <f>IF('Indicator Date hidden'!AS10="x","x",$AS$3-'Indicator Date hidden'!AS10)</f>
        <v>0</v>
      </c>
      <c r="AT10" s="135" t="str">
        <f>IF('Indicator Date hidden'!AT10="x","x",$AT$3-'Indicator Date hidden'!AT10)</f>
        <v>x</v>
      </c>
      <c r="AU10" s="135">
        <f>IF('Indicator Date hidden'!AU10="x","x",$AU$3-'Indicator Date hidden'!AU10)</f>
        <v>0</v>
      </c>
      <c r="AV10" s="135" t="str">
        <f>IF('Indicator Date hidden'!AV10="x","x",$AV$3-'Indicator Date hidden'!AV10)</f>
        <v>x</v>
      </c>
      <c r="AW10" s="135">
        <f>IF('Indicator Date hidden'!AW10="x","x",$AW$3-'Indicator Date hidden'!AW10)</f>
        <v>1</v>
      </c>
      <c r="AX10" s="135">
        <f>IF('Indicator Date hidden'!AX10="x","x",$AX$3-'Indicator Date hidden'!AX10)</f>
        <v>0</v>
      </c>
      <c r="AY10" s="135">
        <f>IF('Indicator Date hidden'!AY10="x","x",$AY$3-'Indicator Date hidden'!AY10)</f>
        <v>0</v>
      </c>
      <c r="AZ10" s="135" t="str">
        <f>IF('Indicator Date hidden'!AZ10="x","x",$AZ$3-'Indicator Date hidden'!AZ10)</f>
        <v>x</v>
      </c>
      <c r="BA10" s="135">
        <f>IF('Indicator Date hidden'!BA10="x","x",$BA$3-'Indicator Date hidden'!BA10)</f>
        <v>0</v>
      </c>
      <c r="BB10" s="135" t="str">
        <f>IF('Indicator Date hidden'!BB10="x","x",$BB$3-'Indicator Date hidden'!BB10)</f>
        <v>x</v>
      </c>
      <c r="BC10" s="135" t="str">
        <f>IF('Indicator Date hidden'!BC10="x","x",$BC$3-'Indicator Date hidden'!BC10)</f>
        <v>x</v>
      </c>
      <c r="BD10" s="135">
        <f>IF('Indicator Date hidden'!BD10="x","x",$BD$3-'Indicator Date hidden'!BD10)</f>
        <v>0</v>
      </c>
      <c r="BE10" s="135">
        <f>IF('Indicator Date hidden'!BE10="x","x",$BE$3-'Indicator Date hidden'!BE10)</f>
        <v>0</v>
      </c>
      <c r="BF10" s="135">
        <f>IF('Indicator Date hidden'!BF10="x","x",$BF$3-'Indicator Date hidden'!BF10)</f>
        <v>0</v>
      </c>
      <c r="BG10" s="135">
        <f>IF('Indicator Date hidden'!BG10="x","x",$BG$3-'Indicator Date hidden'!BG10)</f>
        <v>0</v>
      </c>
      <c r="BH10" s="135">
        <f>IF('Indicator Date hidden'!BH10="x","x",$BH$3-'Indicator Date hidden'!BH10)</f>
        <v>0</v>
      </c>
      <c r="BI10" s="135">
        <f>IF('Indicator Date hidden'!BI10="x","x",$BI$3-'Indicator Date hidden'!BI10)</f>
        <v>0</v>
      </c>
      <c r="BJ10" s="135" t="str">
        <f>IF('Indicator Date hidden'!BJ10="x","x",$BJ$3-'Indicator Date hidden'!BJ10)</f>
        <v>x</v>
      </c>
      <c r="BK10" s="135" t="str">
        <f>IF('Indicator Date hidden'!BK10="x","x",$BK$3-'Indicator Date hidden'!BK10)</f>
        <v>x</v>
      </c>
      <c r="BL10" s="135">
        <f>IF('Indicator Date hidden'!BL10="x","x",$BL$3-'Indicator Date hidden'!BL10)</f>
        <v>2</v>
      </c>
      <c r="BM10" s="135">
        <f>IF('Indicator Date hidden'!BM10="x","x",$BM$3-'Indicator Date hidden'!BM10)</f>
        <v>0</v>
      </c>
      <c r="BN10" s="135">
        <f>IF('Indicator Date hidden'!BN10="x","x",$BN$3-'Indicator Date hidden'!BN10)</f>
        <v>0</v>
      </c>
      <c r="BO10" s="135">
        <f>IF('Indicator Date hidden'!BO10="x","x",$BO$3-'Indicator Date hidden'!BO10)</f>
        <v>0</v>
      </c>
      <c r="BP10" s="135" t="str">
        <f>IF('Indicator Date hidden'!BP10="x","x",$BP$3-'Indicator Date hidden'!BP10)</f>
        <v>x</v>
      </c>
      <c r="BQ10" s="135">
        <f>IF('Indicator Date hidden'!BQ10="x","x",$BQ$3-'Indicator Date hidden'!BQ10)</f>
        <v>1</v>
      </c>
      <c r="BR10" s="135">
        <f>IF('Indicator Date hidden'!BR10="x","x",$BR$3-'Indicator Date hidden'!BR10)</f>
        <v>0</v>
      </c>
      <c r="BS10" s="135">
        <f>IF('Indicator Date hidden'!BS10="x","x",$BS$3-'Indicator Date hidden'!BS10)</f>
        <v>4</v>
      </c>
      <c r="BT10" s="135">
        <f>IF('Indicator Date hidden'!BT10="x","x",$BT$3-'Indicator Date hidden'!BT10)</f>
        <v>0</v>
      </c>
      <c r="BU10" s="135">
        <f>IF('Indicator Date hidden'!BU10="x","x",$BU$3-'Indicator Date hidden'!BU10)</f>
        <v>0</v>
      </c>
      <c r="BV10" s="135">
        <f>IF('Indicator Date hidden'!BV10="x","x",$BV$3-'Indicator Date hidden'!BV10)</f>
        <v>0</v>
      </c>
      <c r="BW10" s="135">
        <f>IF('Indicator Date hidden'!BW10="x","x",$BW$3-'Indicator Date hidden'!BW10)</f>
        <v>0</v>
      </c>
      <c r="BX10" s="135">
        <f>IF('Indicator Date hidden'!BX10="x","x",$BX$3-'Indicator Date hidden'!BX10)</f>
        <v>2</v>
      </c>
      <c r="BY10" s="135" t="str">
        <f>IF('Indicator Date hidden'!BY10="x","x",$BY$3-'Indicator Date hidden'!BY10)</f>
        <v>x</v>
      </c>
      <c r="BZ10" s="135">
        <f>IF('Indicator Date hidden'!BZ10="x","x",$BZ$3-'Indicator Date hidden'!BZ10)</f>
        <v>0</v>
      </c>
      <c r="CA10" s="135">
        <f>IF('Indicator Date hidden'!CA10="x","x",$CA$3-'Indicator Date hidden'!CA10)</f>
        <v>0</v>
      </c>
      <c r="CB10" s="135" t="str">
        <f>IF('Indicator Date hidden'!CB10="x","x",$CB$3-'Indicator Date hidden'!CB10)</f>
        <v>x</v>
      </c>
      <c r="CC10" s="135" t="str">
        <f>IF('Indicator Date hidden'!CC10="x","x",$CC$3-'Indicator Date hidden'!CC10)</f>
        <v>x</v>
      </c>
      <c r="CD10" s="135" t="str">
        <f>IF('Indicator Date hidden'!CD10="x","x",$CD$3-'Indicator Date hidden'!CD10)</f>
        <v>x</v>
      </c>
      <c r="CE10" s="135" t="str">
        <f>IF('Indicator Date hidden'!CE10="x","x",$CE$3-'Indicator Date hidden'!CE10)</f>
        <v>x</v>
      </c>
      <c r="CF10" s="135">
        <f>IF('Indicator Date hidden'!CF10="x","x",$CF$3-'Indicator Date hidden'!CF10)</f>
        <v>0</v>
      </c>
      <c r="CG10" s="135">
        <f>IF('Indicator Date hidden'!CG10="x","x",$CG$3-'Indicator Date hidden'!CG10)</f>
        <v>0</v>
      </c>
      <c r="CH10" s="135">
        <f>IF('Indicator Date hidden'!CH10="x","x",$CH$3-'Indicator Date hidden'!CH10)</f>
        <v>0</v>
      </c>
      <c r="CI10" s="135">
        <f>IF('Indicator Date hidden'!CI10="x","x",$CI$3-'Indicator Date hidden'!CI10)</f>
        <v>0</v>
      </c>
      <c r="CJ10" s="135">
        <f>IF('Indicator Date hidden'!CJ10="x","x",$CJ$3-'Indicator Date hidden'!CJ10)</f>
        <v>0</v>
      </c>
      <c r="CK10" s="135">
        <f>IF('Indicator Date hidden'!CK10="x","x",$CK$3-'Indicator Date hidden'!CK10)</f>
        <v>0</v>
      </c>
      <c r="CL10" s="135">
        <f>IF('Indicator Date hidden'!CL10="x","x",$CL$3-'Indicator Date hidden'!CL10)</f>
        <v>0</v>
      </c>
      <c r="CM10" s="135" t="str">
        <f>IF('Indicator Date hidden'!CM10="x","x",$CM$3-'Indicator Date hidden'!CM10)</f>
        <v>x</v>
      </c>
      <c r="CN10" s="135" t="str">
        <f>IF('Indicator Date hidden'!CN10="x","x",$CN$3-'Indicator Date hidden'!CN10)</f>
        <v>x</v>
      </c>
      <c r="CO10" s="135">
        <f>IF('Indicator Date hidden'!CO10="x","x",$CO$3-'Indicator Date hidden'!CO10)</f>
        <v>1</v>
      </c>
      <c r="CP10" s="135" t="str">
        <f>IF('Indicator Date hidden'!CP10="x","x",$CP$3-'Indicator Date hidden'!CP10)</f>
        <v>x</v>
      </c>
      <c r="CQ10" s="135">
        <f>IF('Indicator Date hidden'!CQ10="x","x",$CQ$3-'Indicator Date hidden'!CQ10)</f>
        <v>0</v>
      </c>
      <c r="CR10" s="135">
        <f>IF('Indicator Date hidden'!CR10="x","x",$CR$3-'Indicator Date hidden'!CR10)</f>
        <v>1</v>
      </c>
      <c r="CS10" s="135">
        <f>IF('Indicator Date hidden'!CS10="x","x",$CS$3-'Indicator Date hidden'!CS10)</f>
        <v>0</v>
      </c>
      <c r="CT10" s="135">
        <f>IF('Indicator Date hidden'!CT10="x","x",$CT$3-'Indicator Date hidden'!CT10)</f>
        <v>0</v>
      </c>
      <c r="CU10" s="135">
        <f>IF('Indicator Date hidden'!CU10="x","x",$CU$3-'Indicator Date hidden'!CU10)</f>
        <v>0</v>
      </c>
      <c r="CV10" s="136">
        <f t="shared" si="0"/>
        <v>25</v>
      </c>
      <c r="CW10" s="137">
        <f t="shared" si="1"/>
        <v>0.26041666666666669</v>
      </c>
      <c r="CX10" s="136">
        <f t="shared" si="2"/>
        <v>9</v>
      </c>
      <c r="CY10" s="137">
        <f t="shared" si="3"/>
        <v>1.3180352600277452</v>
      </c>
      <c r="CZ10" s="138">
        <f t="shared" si="4"/>
        <v>0</v>
      </c>
    </row>
    <row r="11" spans="1:114" x14ac:dyDescent="0.25">
      <c r="A11" s="3" t="str">
        <f>VLOOKUP(C11,Regions!B$3:H$35,7,FALSE)</f>
        <v>Caribbean</v>
      </c>
      <c r="B11" s="94" t="s">
        <v>36</v>
      </c>
      <c r="C11" s="83" t="s">
        <v>35</v>
      </c>
      <c r="D11" s="135">
        <f>IF('Indicator Date hidden'!D11="x","x",$D$3-'Indicator Date hidden'!D11)</f>
        <v>0</v>
      </c>
      <c r="E11" s="135">
        <f>IF('Indicator Date hidden'!E11="x","x",$E$3-'Indicator Date hidden'!E11)</f>
        <v>0</v>
      </c>
      <c r="F11" s="135">
        <f>IF('Indicator Date hidden'!F11="x","x",$F$3-'Indicator Date hidden'!F11)</f>
        <v>0</v>
      </c>
      <c r="G11" s="135">
        <f>IF('Indicator Date hidden'!G11="x","x",$G$3-'Indicator Date hidden'!G11)</f>
        <v>0</v>
      </c>
      <c r="H11" s="135">
        <f>IF('Indicator Date hidden'!H11="x","x",$H$3-'Indicator Date hidden'!H11)</f>
        <v>0</v>
      </c>
      <c r="I11" s="135">
        <f>IF('Indicator Date hidden'!I11="x","x",$I$3-'Indicator Date hidden'!I11)</f>
        <v>0</v>
      </c>
      <c r="J11" s="135">
        <f>IF('Indicator Date hidden'!J11="x","x",$J$3-'Indicator Date hidden'!J11)</f>
        <v>0</v>
      </c>
      <c r="K11" s="135">
        <f>IF('Indicator Date hidden'!K11="x","x",$K$3-'Indicator Date hidden'!K11)</f>
        <v>0</v>
      </c>
      <c r="L11" s="135">
        <f>IF('Indicator Date hidden'!L11="x","x",$L$3-'Indicator Date hidden'!L11)</f>
        <v>0</v>
      </c>
      <c r="M11" s="135">
        <f>IF('Indicator Date hidden'!M11="x","x",$M$3-'Indicator Date hidden'!M11)</f>
        <v>0</v>
      </c>
      <c r="N11" s="135">
        <f>IF('Indicator Date hidden'!N11="x","x",$N$3-'Indicator Date hidden'!N11)</f>
        <v>0</v>
      </c>
      <c r="O11" s="135">
        <f>IF('Indicator Date hidden'!O11="x","x",$O$3-'Indicator Date hidden'!O11)</f>
        <v>0</v>
      </c>
      <c r="P11" s="135">
        <f>IF('Indicator Date hidden'!P11="x","x",$P$3-'Indicator Date hidden'!P11)</f>
        <v>8</v>
      </c>
      <c r="Q11" s="135">
        <f>IF('Indicator Date hidden'!Q11="x","x",$Q$3-'Indicator Date hidden'!Q11)</f>
        <v>0</v>
      </c>
      <c r="R11" s="135">
        <f>IF('Indicator Date hidden'!R11="x","x",$R$3-'Indicator Date hidden'!R11)</f>
        <v>0</v>
      </c>
      <c r="S11" s="135">
        <f>IF('Indicator Date hidden'!S11="x","x",$S$3-'Indicator Date hidden'!S11)</f>
        <v>0</v>
      </c>
      <c r="T11" s="135">
        <f>IF('Indicator Date hidden'!T11="x","x",$T$3-'Indicator Date hidden'!T11)</f>
        <v>0</v>
      </c>
      <c r="U11" s="135">
        <f>IF('Indicator Date hidden'!U11="x","x",$U$3-'Indicator Date hidden'!U11)</f>
        <v>0</v>
      </c>
      <c r="V11" s="135">
        <f>IF('Indicator Date hidden'!V11="x","x",$V$3-'Indicator Date hidden'!V11)</f>
        <v>0</v>
      </c>
      <c r="W11" s="135">
        <f>IF('Indicator Date hidden'!W11="x","x",$W$3-'Indicator Date hidden'!W11)</f>
        <v>0</v>
      </c>
      <c r="X11" s="135">
        <f>IF('Indicator Date hidden'!X11="x","x",$X$3-'Indicator Date hidden'!X11)</f>
        <v>0</v>
      </c>
      <c r="Y11" s="135">
        <f>IF('Indicator Date hidden'!Y11="x","x",$Y$3-'Indicator Date hidden'!Y11)</f>
        <v>0</v>
      </c>
      <c r="Z11" s="135">
        <f>IF('Indicator Date hidden'!Z11="x","x",$Z$3-'Indicator Date hidden'!Z11)</f>
        <v>0</v>
      </c>
      <c r="AA11" s="135">
        <f>IF('Indicator Date hidden'!AA11="x","x",$AA$3-'Indicator Date hidden'!AA11)</f>
        <v>0</v>
      </c>
      <c r="AB11" s="135">
        <f>IF('Indicator Date hidden'!AB11="x","x",$AB$3-'Indicator Date hidden'!AB11)</f>
        <v>0</v>
      </c>
      <c r="AC11" s="135">
        <f>IF('Indicator Date hidden'!AC11="x","x",$AC$3-'Indicator Date hidden'!AC11)</f>
        <v>0</v>
      </c>
      <c r="AD11" s="135">
        <f>IF('Indicator Date hidden'!AD11="x","x",$AD$3-'Indicator Date hidden'!AD11)</f>
        <v>0</v>
      </c>
      <c r="AE11" s="135">
        <f>IF('Indicator Date hidden'!AE11="x","x",$AE$3-'Indicator Date hidden'!AE11)</f>
        <v>0</v>
      </c>
      <c r="AF11" s="212">
        <f>IF('Indicator Date hidden'!AF11="x","x",$AF$3-'Indicator Date hidden'!AF11)</f>
        <v>0</v>
      </c>
      <c r="AG11" s="135">
        <f>IF('Indicator Date hidden'!AG11="x","x",$AG$3-'Indicator Date hidden'!AG11)</f>
        <v>0</v>
      </c>
      <c r="AH11" s="135">
        <f>IF('Indicator Date hidden'!AH11="x","x",$AH$3-'Indicator Date hidden'!AH11)</f>
        <v>0</v>
      </c>
      <c r="AI11" s="135">
        <f>IF('Indicator Date hidden'!AI11="x","x",$AI$3-'Indicator Date hidden'!AI11)</f>
        <v>1</v>
      </c>
      <c r="AJ11" s="135">
        <f>IF('Indicator Date hidden'!AJ11="x","x",$AJ$3-'Indicator Date hidden'!AJ11)</f>
        <v>1</v>
      </c>
      <c r="AK11" s="135">
        <f>IF('Indicator Date hidden'!AK11="x","x",$AK$3-'Indicator Date hidden'!AK11)</f>
        <v>0</v>
      </c>
      <c r="AL11" s="135">
        <f>IF('Indicator Date hidden'!AL11="x","x",$AL$3-'Indicator Date hidden'!AL11)</f>
        <v>0</v>
      </c>
      <c r="AM11" s="135">
        <f>IF('Indicator Date hidden'!AM11="x","x",$AM$3-'Indicator Date hidden'!AM11)</f>
        <v>0</v>
      </c>
      <c r="AN11" s="135">
        <f>IF('Indicator Date hidden'!AN11="x","x",$AN$3-'Indicator Date hidden'!AN11)</f>
        <v>0</v>
      </c>
      <c r="AO11" s="135">
        <f>IF('Indicator Date hidden'!AO11="x","x",$AO$3-'Indicator Date hidden'!AO11)</f>
        <v>6</v>
      </c>
      <c r="AP11" s="135">
        <f>IF('Indicator Date hidden'!AP11="x","x",$AP$3-'Indicator Date hidden'!AP11)</f>
        <v>0</v>
      </c>
      <c r="AQ11" s="135">
        <f>IF('Indicator Date hidden'!AQ11="x","x",$AQ$3-'Indicator Date hidden'!AQ11)</f>
        <v>0</v>
      </c>
      <c r="AR11" s="135">
        <f>IF('Indicator Date hidden'!AR11="x","x",$AR$3-'Indicator Date hidden'!AR11)</f>
        <v>0</v>
      </c>
      <c r="AS11" s="135">
        <f>IF('Indicator Date hidden'!AS11="x","x",$AS$3-'Indicator Date hidden'!AS11)</f>
        <v>0</v>
      </c>
      <c r="AT11" s="135">
        <f>IF('Indicator Date hidden'!AT11="x","x",$AT$3-'Indicator Date hidden'!AT11)</f>
        <v>0</v>
      </c>
      <c r="AU11" s="135">
        <f>IF('Indicator Date hidden'!AU11="x","x",$AU$3-'Indicator Date hidden'!AU11)</f>
        <v>0</v>
      </c>
      <c r="AV11" s="135" t="str">
        <f>IF('Indicator Date hidden'!AV11="x","x",$AV$3-'Indicator Date hidden'!AV11)</f>
        <v>x</v>
      </c>
      <c r="AW11" s="135">
        <f>IF('Indicator Date hidden'!AW11="x","x",$AW$3-'Indicator Date hidden'!AW11)</f>
        <v>0</v>
      </c>
      <c r="AX11" s="135">
        <f>IF('Indicator Date hidden'!AX11="x","x",$AX$3-'Indicator Date hidden'!AX11)</f>
        <v>0</v>
      </c>
      <c r="AY11" s="135">
        <f>IF('Indicator Date hidden'!AY11="x","x",$AY$3-'Indicator Date hidden'!AY11)</f>
        <v>0</v>
      </c>
      <c r="AZ11" s="135" t="str">
        <f>IF('Indicator Date hidden'!AZ11="x","x",$AZ$3-'Indicator Date hidden'!AZ11)</f>
        <v>x</v>
      </c>
      <c r="BA11" s="135">
        <f>IF('Indicator Date hidden'!BA11="x","x",$BA$3-'Indicator Date hidden'!BA11)</f>
        <v>0</v>
      </c>
      <c r="BB11" s="135">
        <f>IF('Indicator Date hidden'!BB11="x","x",$BB$3-'Indicator Date hidden'!BB11)</f>
        <v>0</v>
      </c>
      <c r="BC11" s="135">
        <f>IF('Indicator Date hidden'!BC11="x","x",$BC$3-'Indicator Date hidden'!BC11)</f>
        <v>0</v>
      </c>
      <c r="BD11" s="135">
        <f>IF('Indicator Date hidden'!BD11="x","x",$BD$3-'Indicator Date hidden'!BD11)</f>
        <v>0</v>
      </c>
      <c r="BE11" s="135">
        <f>IF('Indicator Date hidden'!BE11="x","x",$BE$3-'Indicator Date hidden'!BE11)</f>
        <v>0</v>
      </c>
      <c r="BF11" s="135">
        <f>IF('Indicator Date hidden'!BF11="x","x",$BF$3-'Indicator Date hidden'!BF11)</f>
        <v>0</v>
      </c>
      <c r="BG11" s="135">
        <f>IF('Indicator Date hidden'!BG11="x","x",$BG$3-'Indicator Date hidden'!BG11)</f>
        <v>0</v>
      </c>
      <c r="BH11" s="135">
        <f>IF('Indicator Date hidden'!BH11="x","x",$BH$3-'Indicator Date hidden'!BH11)</f>
        <v>0</v>
      </c>
      <c r="BI11" s="135">
        <f>IF('Indicator Date hidden'!BI11="x","x",$BI$3-'Indicator Date hidden'!BI11)</f>
        <v>0</v>
      </c>
      <c r="BJ11" s="135">
        <f>IF('Indicator Date hidden'!BJ11="x","x",$BJ$3-'Indicator Date hidden'!BJ11)</f>
        <v>0</v>
      </c>
      <c r="BK11" s="135">
        <f>IF('Indicator Date hidden'!BK11="x","x",$BK$3-'Indicator Date hidden'!BK11)</f>
        <v>5</v>
      </c>
      <c r="BL11" s="135">
        <f>IF('Indicator Date hidden'!BL11="x","x",$BL$3-'Indicator Date hidden'!BL11)</f>
        <v>0</v>
      </c>
      <c r="BM11" s="135">
        <f>IF('Indicator Date hidden'!BM11="x","x",$BM$3-'Indicator Date hidden'!BM11)</f>
        <v>0</v>
      </c>
      <c r="BN11" s="135">
        <f>IF('Indicator Date hidden'!BN11="x","x",$BN$3-'Indicator Date hidden'!BN11)</f>
        <v>0</v>
      </c>
      <c r="BO11" s="135">
        <f>IF('Indicator Date hidden'!BO11="x","x",$BO$3-'Indicator Date hidden'!BO11)</f>
        <v>0</v>
      </c>
      <c r="BP11" s="135">
        <f>IF('Indicator Date hidden'!BP11="x","x",$BP$3-'Indicator Date hidden'!BP11)</f>
        <v>0</v>
      </c>
      <c r="BQ11" s="135">
        <f>IF('Indicator Date hidden'!BQ11="x","x",$BQ$3-'Indicator Date hidden'!BQ11)</f>
        <v>1</v>
      </c>
      <c r="BR11" s="135">
        <f>IF('Indicator Date hidden'!BR11="x","x",$BR$3-'Indicator Date hidden'!BR11)</f>
        <v>0</v>
      </c>
      <c r="BS11" s="135">
        <f>IF('Indicator Date hidden'!BS11="x","x",$BS$3-'Indicator Date hidden'!BS11)</f>
        <v>3</v>
      </c>
      <c r="BT11" s="135">
        <f>IF('Indicator Date hidden'!BT11="x","x",$BT$3-'Indicator Date hidden'!BT11)</f>
        <v>0</v>
      </c>
      <c r="BU11" s="135">
        <f>IF('Indicator Date hidden'!BU11="x","x",$BU$3-'Indicator Date hidden'!BU11)</f>
        <v>0</v>
      </c>
      <c r="BV11" s="135">
        <f>IF('Indicator Date hidden'!BV11="x","x",$BV$3-'Indicator Date hidden'!BV11)</f>
        <v>0</v>
      </c>
      <c r="BW11" s="135">
        <f>IF('Indicator Date hidden'!BW11="x","x",$BW$3-'Indicator Date hidden'!BW11)</f>
        <v>0</v>
      </c>
      <c r="BX11" s="135">
        <f>IF('Indicator Date hidden'!BX11="x","x",$BX$3-'Indicator Date hidden'!BX11)</f>
        <v>2</v>
      </c>
      <c r="BY11" s="135">
        <f>IF('Indicator Date hidden'!BY11="x","x",$BY$3-'Indicator Date hidden'!BY11)</f>
        <v>3</v>
      </c>
      <c r="BZ11" s="135">
        <f>IF('Indicator Date hidden'!BZ11="x","x",$BZ$3-'Indicator Date hidden'!BZ11)</f>
        <v>0</v>
      </c>
      <c r="CA11" s="135">
        <f>IF('Indicator Date hidden'!CA11="x","x",$CA$3-'Indicator Date hidden'!CA11)</f>
        <v>0</v>
      </c>
      <c r="CB11" s="135">
        <f>IF('Indicator Date hidden'!CB11="x","x",$CB$3-'Indicator Date hidden'!CB11)</f>
        <v>3</v>
      </c>
      <c r="CC11" s="135" t="str">
        <f>IF('Indicator Date hidden'!CC11="x","x",$CC$3-'Indicator Date hidden'!CC11)</f>
        <v>x</v>
      </c>
      <c r="CD11" s="135" t="str">
        <f>IF('Indicator Date hidden'!CD11="x","x",$CD$3-'Indicator Date hidden'!CD11)</f>
        <v>x</v>
      </c>
      <c r="CE11" s="135">
        <f>IF('Indicator Date hidden'!CE11="x","x",$CE$3-'Indicator Date hidden'!CE11)</f>
        <v>0</v>
      </c>
      <c r="CF11" s="135">
        <f>IF('Indicator Date hidden'!CF11="x","x",$CF$3-'Indicator Date hidden'!CF11)</f>
        <v>0</v>
      </c>
      <c r="CG11" s="135">
        <f>IF('Indicator Date hidden'!CG11="x","x",$CG$3-'Indicator Date hidden'!CG11)</f>
        <v>0</v>
      </c>
      <c r="CH11" s="135">
        <f>IF('Indicator Date hidden'!CH11="x","x",$CH$3-'Indicator Date hidden'!CH11)</f>
        <v>0</v>
      </c>
      <c r="CI11" s="135">
        <f>IF('Indicator Date hidden'!CI11="x","x",$CI$3-'Indicator Date hidden'!CI11)</f>
        <v>0</v>
      </c>
      <c r="CJ11" s="135">
        <f>IF('Indicator Date hidden'!CJ11="x","x",$CJ$3-'Indicator Date hidden'!CJ11)</f>
        <v>0</v>
      </c>
      <c r="CK11" s="135">
        <f>IF('Indicator Date hidden'!CK11="x","x",$CK$3-'Indicator Date hidden'!CK11)</f>
        <v>0</v>
      </c>
      <c r="CL11" s="135">
        <f>IF('Indicator Date hidden'!CL11="x","x",$CL$3-'Indicator Date hidden'!CL11)</f>
        <v>0</v>
      </c>
      <c r="CM11" s="135">
        <f>IF('Indicator Date hidden'!CM11="x","x",$CM$3-'Indicator Date hidden'!CM11)</f>
        <v>0</v>
      </c>
      <c r="CN11" s="135">
        <f>IF('Indicator Date hidden'!CN11="x","x",$CN$3-'Indicator Date hidden'!CN11)</f>
        <v>4</v>
      </c>
      <c r="CO11" s="135" t="str">
        <f>IF('Indicator Date hidden'!CO11="x","x",$CO$3-'Indicator Date hidden'!CO11)</f>
        <v>x</v>
      </c>
      <c r="CP11" s="135">
        <f>IF('Indicator Date hidden'!CP11="x","x",$CP$3-'Indicator Date hidden'!CP11)</f>
        <v>5</v>
      </c>
      <c r="CQ11" s="135">
        <f>IF('Indicator Date hidden'!CQ11="x","x",$CQ$3-'Indicator Date hidden'!CQ11)</f>
        <v>0</v>
      </c>
      <c r="CR11" s="135" t="str">
        <f>IF('Indicator Date hidden'!CR11="x","x",$CR$3-'Indicator Date hidden'!CR11)</f>
        <v>x</v>
      </c>
      <c r="CS11" s="135">
        <f>IF('Indicator Date hidden'!CS11="x","x",$CS$3-'Indicator Date hidden'!CS11)</f>
        <v>0</v>
      </c>
      <c r="CT11" s="135">
        <f>IF('Indicator Date hidden'!CT11="x","x",$CT$3-'Indicator Date hidden'!CT11)</f>
        <v>0</v>
      </c>
      <c r="CU11" s="135">
        <f>IF('Indicator Date hidden'!CU11="x","x",$CU$3-'Indicator Date hidden'!CU11)</f>
        <v>0</v>
      </c>
      <c r="CV11" s="136">
        <f t="shared" si="0"/>
        <v>42</v>
      </c>
      <c r="CW11" s="137">
        <f t="shared" si="1"/>
        <v>0.4375</v>
      </c>
      <c r="CX11" s="136">
        <f t="shared" si="2"/>
        <v>12</v>
      </c>
      <c r="CY11" s="137">
        <f t="shared" si="3"/>
        <v>1.4157840387730201</v>
      </c>
      <c r="CZ11" s="138">
        <f t="shared" si="4"/>
        <v>0</v>
      </c>
    </row>
    <row r="12" spans="1:114" x14ac:dyDescent="0.25">
      <c r="A12" s="3" t="str">
        <f>VLOOKUP(C12,Regions!B$3:H$35,7,FALSE)</f>
        <v>Caribbean</v>
      </c>
      <c r="B12" s="94" t="s">
        <v>40</v>
      </c>
      <c r="C12" s="83" t="s">
        <v>39</v>
      </c>
      <c r="D12" s="135">
        <f>IF('Indicator Date hidden'!D12="x","x",$D$3-'Indicator Date hidden'!D12)</f>
        <v>0</v>
      </c>
      <c r="E12" s="135">
        <f>IF('Indicator Date hidden'!E12="x","x",$E$3-'Indicator Date hidden'!E12)</f>
        <v>0</v>
      </c>
      <c r="F12" s="135">
        <f>IF('Indicator Date hidden'!F12="x","x",$F$3-'Indicator Date hidden'!F12)</f>
        <v>0</v>
      </c>
      <c r="G12" s="135">
        <f>IF('Indicator Date hidden'!G12="x","x",$G$3-'Indicator Date hidden'!G12)</f>
        <v>0</v>
      </c>
      <c r="H12" s="135">
        <f>IF('Indicator Date hidden'!H12="x","x",$H$3-'Indicator Date hidden'!H12)</f>
        <v>0</v>
      </c>
      <c r="I12" s="135">
        <f>IF('Indicator Date hidden'!I12="x","x",$I$3-'Indicator Date hidden'!I12)</f>
        <v>0</v>
      </c>
      <c r="J12" s="135">
        <f>IF('Indicator Date hidden'!J12="x","x",$J$3-'Indicator Date hidden'!J12)</f>
        <v>0</v>
      </c>
      <c r="K12" s="135">
        <f>IF('Indicator Date hidden'!K12="x","x",$K$3-'Indicator Date hidden'!K12)</f>
        <v>0</v>
      </c>
      <c r="L12" s="135">
        <f>IF('Indicator Date hidden'!L12="x","x",$L$3-'Indicator Date hidden'!L12)</f>
        <v>0</v>
      </c>
      <c r="M12" s="135">
        <f>IF('Indicator Date hidden'!M12="x","x",$M$3-'Indicator Date hidden'!M12)</f>
        <v>0</v>
      </c>
      <c r="N12" s="135">
        <f>IF('Indicator Date hidden'!N12="x","x",$N$3-'Indicator Date hidden'!N12)</f>
        <v>0</v>
      </c>
      <c r="O12" s="135">
        <f>IF('Indicator Date hidden'!O12="x","x",$O$3-'Indicator Date hidden'!O12)</f>
        <v>0</v>
      </c>
      <c r="P12" s="135">
        <f>IF('Indicator Date hidden'!P12="x","x",$P$3-'Indicator Date hidden'!P12)</f>
        <v>1</v>
      </c>
      <c r="Q12" s="135">
        <f>IF('Indicator Date hidden'!Q12="x","x",$Q$3-'Indicator Date hidden'!Q12)</f>
        <v>0</v>
      </c>
      <c r="R12" s="135">
        <f>IF('Indicator Date hidden'!R12="x","x",$R$3-'Indicator Date hidden'!R12)</f>
        <v>0</v>
      </c>
      <c r="S12" s="135">
        <f>IF('Indicator Date hidden'!S12="x","x",$S$3-'Indicator Date hidden'!S12)</f>
        <v>0</v>
      </c>
      <c r="T12" s="135">
        <f>IF('Indicator Date hidden'!T12="x","x",$T$3-'Indicator Date hidden'!T12)</f>
        <v>0</v>
      </c>
      <c r="U12" s="135">
        <f>IF('Indicator Date hidden'!U12="x","x",$U$3-'Indicator Date hidden'!U12)</f>
        <v>0</v>
      </c>
      <c r="V12" s="135">
        <f>IF('Indicator Date hidden'!V12="x","x",$V$3-'Indicator Date hidden'!V12)</f>
        <v>0</v>
      </c>
      <c r="W12" s="135">
        <f>IF('Indicator Date hidden'!W12="x","x",$W$3-'Indicator Date hidden'!W12)</f>
        <v>0</v>
      </c>
      <c r="X12" s="135">
        <f>IF('Indicator Date hidden'!X12="x","x",$X$3-'Indicator Date hidden'!X12)</f>
        <v>0</v>
      </c>
      <c r="Y12" s="135">
        <f>IF('Indicator Date hidden'!Y12="x","x",$Y$3-'Indicator Date hidden'!Y12)</f>
        <v>0</v>
      </c>
      <c r="Z12" s="135">
        <f>IF('Indicator Date hidden'!Z12="x","x",$Z$3-'Indicator Date hidden'!Z12)</f>
        <v>0</v>
      </c>
      <c r="AA12" s="135">
        <f>IF('Indicator Date hidden'!AA12="x","x",$AA$3-'Indicator Date hidden'!AA12)</f>
        <v>0</v>
      </c>
      <c r="AB12" s="135">
        <f>IF('Indicator Date hidden'!AB12="x","x",$AB$3-'Indicator Date hidden'!AB12)</f>
        <v>2</v>
      </c>
      <c r="AC12" s="135">
        <f>IF('Indicator Date hidden'!AC12="x","x",$AC$3-'Indicator Date hidden'!AC12)</f>
        <v>0</v>
      </c>
      <c r="AD12" s="135">
        <f>IF('Indicator Date hidden'!AD12="x","x",$AD$3-'Indicator Date hidden'!AD12)</f>
        <v>0</v>
      </c>
      <c r="AE12" s="135">
        <f>IF('Indicator Date hidden'!AE12="x","x",$AE$3-'Indicator Date hidden'!AE12)</f>
        <v>0</v>
      </c>
      <c r="AF12" s="212">
        <f>IF('Indicator Date hidden'!AF12="x","x",$AF$3-'Indicator Date hidden'!AF12)</f>
        <v>0</v>
      </c>
      <c r="AG12" s="135">
        <f>IF('Indicator Date hidden'!AG12="x","x",$AG$3-'Indicator Date hidden'!AG12)</f>
        <v>0</v>
      </c>
      <c r="AH12" s="135">
        <f>IF('Indicator Date hidden'!AH12="x","x",$AH$3-'Indicator Date hidden'!AH12)</f>
        <v>0</v>
      </c>
      <c r="AI12" s="135">
        <f>IF('Indicator Date hidden'!AI12="x","x",$AI$3-'Indicator Date hidden'!AI12)</f>
        <v>0</v>
      </c>
      <c r="AJ12" s="135">
        <f>IF('Indicator Date hidden'!AJ12="x","x",$AJ$3-'Indicator Date hidden'!AJ12)</f>
        <v>0</v>
      </c>
      <c r="AK12" s="135">
        <f>IF('Indicator Date hidden'!AK12="x","x",$AK$3-'Indicator Date hidden'!AK12)</f>
        <v>0</v>
      </c>
      <c r="AL12" s="135">
        <f>IF('Indicator Date hidden'!AL12="x","x",$AL$3-'Indicator Date hidden'!AL12)</f>
        <v>0</v>
      </c>
      <c r="AM12" s="135">
        <f>IF('Indicator Date hidden'!AM12="x","x",$AM$3-'Indicator Date hidden'!AM12)</f>
        <v>3</v>
      </c>
      <c r="AN12" s="135">
        <f>IF('Indicator Date hidden'!AN12="x","x",$AN$3-'Indicator Date hidden'!AN12)</f>
        <v>3</v>
      </c>
      <c r="AO12" s="135">
        <f>IF('Indicator Date hidden'!AO12="x","x",$AO$3-'Indicator Date hidden'!AO12)</f>
        <v>6</v>
      </c>
      <c r="AP12" s="135">
        <f>IF('Indicator Date hidden'!AP12="x","x",$AP$3-'Indicator Date hidden'!AP12)</f>
        <v>0</v>
      </c>
      <c r="AQ12" s="135">
        <f>IF('Indicator Date hidden'!AQ12="x","x",$AQ$3-'Indicator Date hidden'!AQ12)</f>
        <v>0</v>
      </c>
      <c r="AR12" s="135">
        <f>IF('Indicator Date hidden'!AR12="x","x",$AR$3-'Indicator Date hidden'!AR12)</f>
        <v>0</v>
      </c>
      <c r="AS12" s="135">
        <f>IF('Indicator Date hidden'!AS12="x","x",$AS$3-'Indicator Date hidden'!AS12)</f>
        <v>0</v>
      </c>
      <c r="AT12" s="135">
        <f>IF('Indicator Date hidden'!AT12="x","x",$AT$3-'Indicator Date hidden'!AT12)</f>
        <v>3</v>
      </c>
      <c r="AU12" s="135">
        <f>IF('Indicator Date hidden'!AU12="x","x",$AU$3-'Indicator Date hidden'!AU12)</f>
        <v>0</v>
      </c>
      <c r="AV12" s="135">
        <f>IF('Indicator Date hidden'!AV12="x","x",$AV$3-'Indicator Date hidden'!AV12)</f>
        <v>0</v>
      </c>
      <c r="AW12" s="135">
        <f>IF('Indicator Date hidden'!AW12="x","x",$AW$3-'Indicator Date hidden'!AW12)</f>
        <v>1</v>
      </c>
      <c r="AX12" s="135">
        <f>IF('Indicator Date hidden'!AX12="x","x",$AX$3-'Indicator Date hidden'!AX12)</f>
        <v>0</v>
      </c>
      <c r="AY12" s="135">
        <f>IF('Indicator Date hidden'!AY12="x","x",$AY$3-'Indicator Date hidden'!AY12)</f>
        <v>0</v>
      </c>
      <c r="AZ12" s="135" t="str">
        <f>IF('Indicator Date hidden'!AZ12="x","x",$AZ$3-'Indicator Date hidden'!AZ12)</f>
        <v>x</v>
      </c>
      <c r="BA12" s="135">
        <f>IF('Indicator Date hidden'!BA12="x","x",$BA$3-'Indicator Date hidden'!BA12)</f>
        <v>0</v>
      </c>
      <c r="BB12" s="135">
        <f>IF('Indicator Date hidden'!BB12="x","x",$BB$3-'Indicator Date hidden'!BB12)</f>
        <v>0</v>
      </c>
      <c r="BC12" s="135">
        <f>IF('Indicator Date hidden'!BC12="x","x",$BC$3-'Indicator Date hidden'!BC12)</f>
        <v>0</v>
      </c>
      <c r="BD12" s="135">
        <f>IF('Indicator Date hidden'!BD12="x","x",$BD$3-'Indicator Date hidden'!BD12)</f>
        <v>0</v>
      </c>
      <c r="BE12" s="135">
        <f>IF('Indicator Date hidden'!BE12="x","x",$BE$3-'Indicator Date hidden'!BE12)</f>
        <v>0</v>
      </c>
      <c r="BF12" s="135">
        <f>IF('Indicator Date hidden'!BF12="x","x",$BF$3-'Indicator Date hidden'!BF12)</f>
        <v>0</v>
      </c>
      <c r="BG12" s="135">
        <f>IF('Indicator Date hidden'!BG12="x","x",$BG$3-'Indicator Date hidden'!BG12)</f>
        <v>0</v>
      </c>
      <c r="BH12" s="135">
        <f>IF('Indicator Date hidden'!BH12="x","x",$BH$3-'Indicator Date hidden'!BH12)</f>
        <v>0</v>
      </c>
      <c r="BI12" s="135">
        <f>IF('Indicator Date hidden'!BI12="x","x",$BI$3-'Indicator Date hidden'!BI12)</f>
        <v>0</v>
      </c>
      <c r="BJ12" s="135">
        <f>IF('Indicator Date hidden'!BJ12="x","x",$BJ$3-'Indicator Date hidden'!BJ12)</f>
        <v>0</v>
      </c>
      <c r="BK12" s="135" t="str">
        <f>IF('Indicator Date hidden'!BK12="x","x",$BK$3-'Indicator Date hidden'!BK12)</f>
        <v>x</v>
      </c>
      <c r="BL12" s="135">
        <f>IF('Indicator Date hidden'!BL12="x","x",$BL$3-'Indicator Date hidden'!BL12)</f>
        <v>0</v>
      </c>
      <c r="BM12" s="135">
        <f>IF('Indicator Date hidden'!BM12="x","x",$BM$3-'Indicator Date hidden'!BM12)</f>
        <v>0</v>
      </c>
      <c r="BN12" s="135">
        <f>IF('Indicator Date hidden'!BN12="x","x",$BN$3-'Indicator Date hidden'!BN12)</f>
        <v>0</v>
      </c>
      <c r="BO12" s="135">
        <f>IF('Indicator Date hidden'!BO12="x","x",$BO$3-'Indicator Date hidden'!BO12)</f>
        <v>0</v>
      </c>
      <c r="BP12" s="135" t="str">
        <f>IF('Indicator Date hidden'!BP12="x","x",$BP$3-'Indicator Date hidden'!BP12)</f>
        <v>x</v>
      </c>
      <c r="BQ12" s="135">
        <f>IF('Indicator Date hidden'!BQ12="x","x",$BQ$3-'Indicator Date hidden'!BQ12)</f>
        <v>1</v>
      </c>
      <c r="BR12" s="135">
        <f>IF('Indicator Date hidden'!BR12="x","x",$BR$3-'Indicator Date hidden'!BR12)</f>
        <v>0</v>
      </c>
      <c r="BS12" s="135" t="str">
        <f>IF('Indicator Date hidden'!BS12="x","x",$BS$3-'Indicator Date hidden'!BS12)</f>
        <v>x</v>
      </c>
      <c r="BT12" s="135">
        <f>IF('Indicator Date hidden'!BT12="x","x",$BT$3-'Indicator Date hidden'!BT12)</f>
        <v>0</v>
      </c>
      <c r="BU12" s="135">
        <f>IF('Indicator Date hidden'!BU12="x","x",$BU$3-'Indicator Date hidden'!BU12)</f>
        <v>0</v>
      </c>
      <c r="BV12" s="135">
        <f>IF('Indicator Date hidden'!BV12="x","x",$BV$3-'Indicator Date hidden'!BV12)</f>
        <v>0</v>
      </c>
      <c r="BW12" s="135">
        <f>IF('Indicator Date hidden'!BW12="x","x",$BW$3-'Indicator Date hidden'!BW12)</f>
        <v>0</v>
      </c>
      <c r="BX12" s="135">
        <f>IF('Indicator Date hidden'!BX12="x","x",$BX$3-'Indicator Date hidden'!BX12)</f>
        <v>2</v>
      </c>
      <c r="BY12" s="135">
        <f>IF('Indicator Date hidden'!BY12="x","x",$BY$3-'Indicator Date hidden'!BY12)</f>
        <v>0</v>
      </c>
      <c r="BZ12" s="135">
        <f>IF('Indicator Date hidden'!BZ12="x","x",$BZ$3-'Indicator Date hidden'!BZ12)</f>
        <v>0</v>
      </c>
      <c r="CA12" s="135">
        <f>IF('Indicator Date hidden'!CA12="x","x",$CA$3-'Indicator Date hidden'!CA12)</f>
        <v>0</v>
      </c>
      <c r="CB12" s="135">
        <f>IF('Indicator Date hidden'!CB12="x","x",$CB$3-'Indicator Date hidden'!CB12)</f>
        <v>5</v>
      </c>
      <c r="CC12" s="135" t="str">
        <f>IF('Indicator Date hidden'!CC12="x","x",$CC$3-'Indicator Date hidden'!CC12)</f>
        <v>x</v>
      </c>
      <c r="CD12" s="135" t="str">
        <f>IF('Indicator Date hidden'!CD12="x","x",$CD$3-'Indicator Date hidden'!CD12)</f>
        <v>x</v>
      </c>
      <c r="CE12" s="135">
        <f>IF('Indicator Date hidden'!CE12="x","x",$CE$3-'Indicator Date hidden'!CE12)</f>
        <v>0</v>
      </c>
      <c r="CF12" s="135">
        <f>IF('Indicator Date hidden'!CF12="x","x",$CF$3-'Indicator Date hidden'!CF12)</f>
        <v>0</v>
      </c>
      <c r="CG12" s="135">
        <f>IF('Indicator Date hidden'!CG12="x","x",$CG$3-'Indicator Date hidden'!CG12)</f>
        <v>0</v>
      </c>
      <c r="CH12" s="135">
        <f>IF('Indicator Date hidden'!CH12="x","x",$CH$3-'Indicator Date hidden'!CH12)</f>
        <v>0</v>
      </c>
      <c r="CI12" s="135">
        <f>IF('Indicator Date hidden'!CI12="x","x",$CI$3-'Indicator Date hidden'!CI12)</f>
        <v>0</v>
      </c>
      <c r="CJ12" s="135">
        <f>IF('Indicator Date hidden'!CJ12="x","x",$CJ$3-'Indicator Date hidden'!CJ12)</f>
        <v>0</v>
      </c>
      <c r="CK12" s="135">
        <f>IF('Indicator Date hidden'!CK12="x","x",$CK$3-'Indicator Date hidden'!CK12)</f>
        <v>0</v>
      </c>
      <c r="CL12" s="135">
        <f>IF('Indicator Date hidden'!CL12="x","x",$CL$3-'Indicator Date hidden'!CL12)</f>
        <v>0</v>
      </c>
      <c r="CM12" s="135">
        <f>IF('Indicator Date hidden'!CM12="x","x",$CM$3-'Indicator Date hidden'!CM12)</f>
        <v>0</v>
      </c>
      <c r="CN12" s="135">
        <f>IF('Indicator Date hidden'!CN12="x","x",$CN$3-'Indicator Date hidden'!CN12)</f>
        <v>0</v>
      </c>
      <c r="CO12" s="135">
        <f>IF('Indicator Date hidden'!CO12="x","x",$CO$3-'Indicator Date hidden'!CO12)</f>
        <v>1</v>
      </c>
      <c r="CP12" s="135">
        <f>IF('Indicator Date hidden'!CP12="x","x",$CP$3-'Indicator Date hidden'!CP12)</f>
        <v>6</v>
      </c>
      <c r="CQ12" s="135">
        <f>IF('Indicator Date hidden'!CQ12="x","x",$CQ$3-'Indicator Date hidden'!CQ12)</f>
        <v>0</v>
      </c>
      <c r="CR12" s="135">
        <f>IF('Indicator Date hidden'!CR12="x","x",$CR$3-'Indicator Date hidden'!CR12)</f>
        <v>0</v>
      </c>
      <c r="CS12" s="135">
        <f>IF('Indicator Date hidden'!CS12="x","x",$CS$3-'Indicator Date hidden'!CS12)</f>
        <v>0</v>
      </c>
      <c r="CT12" s="135">
        <f>IF('Indicator Date hidden'!CT12="x","x",$CT$3-'Indicator Date hidden'!CT12)</f>
        <v>0</v>
      </c>
      <c r="CU12" s="135">
        <f>IF('Indicator Date hidden'!CU12="x","x",$CU$3-'Indicator Date hidden'!CU12)</f>
        <v>0</v>
      </c>
      <c r="CV12" s="136">
        <f t="shared" si="0"/>
        <v>34</v>
      </c>
      <c r="CW12" s="137">
        <f t="shared" si="1"/>
        <v>0.35416666666666669</v>
      </c>
      <c r="CX12" s="136">
        <f t="shared" si="2"/>
        <v>12</v>
      </c>
      <c r="CY12" s="137">
        <f t="shared" si="3"/>
        <v>1.1697841945112761</v>
      </c>
      <c r="CZ12" s="138">
        <f t="shared" si="4"/>
        <v>0</v>
      </c>
    </row>
    <row r="13" spans="1:114" x14ac:dyDescent="0.25">
      <c r="A13" s="3" t="str">
        <f>VLOOKUP(C13,Regions!B$3:H$35,7,FALSE)</f>
        <v>Caribbean</v>
      </c>
      <c r="B13" s="94" t="s">
        <v>52</v>
      </c>
      <c r="C13" s="83" t="s">
        <v>51</v>
      </c>
      <c r="D13" s="135">
        <f>IF('Indicator Date hidden'!D13="x","x",$D$3-'Indicator Date hidden'!D13)</f>
        <v>0</v>
      </c>
      <c r="E13" s="135">
        <f>IF('Indicator Date hidden'!E13="x","x",$E$3-'Indicator Date hidden'!E13)</f>
        <v>0</v>
      </c>
      <c r="F13" s="135">
        <f>IF('Indicator Date hidden'!F13="x","x",$F$3-'Indicator Date hidden'!F13)</f>
        <v>0</v>
      </c>
      <c r="G13" s="135">
        <f>IF('Indicator Date hidden'!G13="x","x",$G$3-'Indicator Date hidden'!G13)</f>
        <v>0</v>
      </c>
      <c r="H13" s="135">
        <f>IF('Indicator Date hidden'!H13="x","x",$H$3-'Indicator Date hidden'!H13)</f>
        <v>0</v>
      </c>
      <c r="I13" s="135">
        <f>IF('Indicator Date hidden'!I13="x","x",$I$3-'Indicator Date hidden'!I13)</f>
        <v>0</v>
      </c>
      <c r="J13" s="135">
        <f>IF('Indicator Date hidden'!J13="x","x",$J$3-'Indicator Date hidden'!J13)</f>
        <v>0</v>
      </c>
      <c r="K13" s="135">
        <f>IF('Indicator Date hidden'!K13="x","x",$K$3-'Indicator Date hidden'!K13)</f>
        <v>0</v>
      </c>
      <c r="L13" s="135">
        <f>IF('Indicator Date hidden'!L13="x","x",$L$3-'Indicator Date hidden'!L13)</f>
        <v>0</v>
      </c>
      <c r="M13" s="135">
        <f>IF('Indicator Date hidden'!M13="x","x",$M$3-'Indicator Date hidden'!M13)</f>
        <v>0</v>
      </c>
      <c r="N13" s="135" t="str">
        <f>IF('Indicator Date hidden'!N13="x","x",$N$3-'Indicator Date hidden'!N13)</f>
        <v>x</v>
      </c>
      <c r="O13" s="135" t="str">
        <f>IF('Indicator Date hidden'!O13="x","x",$O$3-'Indicator Date hidden'!O13)</f>
        <v>x</v>
      </c>
      <c r="P13" s="135">
        <f>IF('Indicator Date hidden'!P13="x","x",$P$3-'Indicator Date hidden'!P13)</f>
        <v>5</v>
      </c>
      <c r="Q13" s="135">
        <f>IF('Indicator Date hidden'!Q13="x","x",$Q$3-'Indicator Date hidden'!Q13)</f>
        <v>0</v>
      </c>
      <c r="R13" s="135">
        <f>IF('Indicator Date hidden'!R13="x","x",$R$3-'Indicator Date hidden'!R13)</f>
        <v>0</v>
      </c>
      <c r="S13" s="135">
        <f>IF('Indicator Date hidden'!S13="x","x",$S$3-'Indicator Date hidden'!S13)</f>
        <v>0</v>
      </c>
      <c r="T13" s="135">
        <f>IF('Indicator Date hidden'!T13="x","x",$T$3-'Indicator Date hidden'!T13)</f>
        <v>0</v>
      </c>
      <c r="U13" s="135">
        <f>IF('Indicator Date hidden'!U13="x","x",$U$3-'Indicator Date hidden'!U13)</f>
        <v>0</v>
      </c>
      <c r="V13" s="135">
        <f>IF('Indicator Date hidden'!V13="x","x",$V$3-'Indicator Date hidden'!V13)</f>
        <v>0</v>
      </c>
      <c r="W13" s="135">
        <f>IF('Indicator Date hidden'!W13="x","x",$W$3-'Indicator Date hidden'!W13)</f>
        <v>0</v>
      </c>
      <c r="X13" s="135">
        <f>IF('Indicator Date hidden'!X13="x","x",$X$3-'Indicator Date hidden'!X13)</f>
        <v>0</v>
      </c>
      <c r="Y13" s="135">
        <f>IF('Indicator Date hidden'!Y13="x","x",$Y$3-'Indicator Date hidden'!Y13)</f>
        <v>0</v>
      </c>
      <c r="Z13" s="135">
        <f>IF('Indicator Date hidden'!Z13="x","x",$Z$3-'Indicator Date hidden'!Z13)</f>
        <v>4</v>
      </c>
      <c r="AA13" s="135">
        <f>IF('Indicator Date hidden'!AA13="x","x",$AA$3-'Indicator Date hidden'!AA13)</f>
        <v>4</v>
      </c>
      <c r="AB13" s="135" t="str">
        <f>IF('Indicator Date hidden'!AB13="x","x",$AB$3-'Indicator Date hidden'!AB13)</f>
        <v>x</v>
      </c>
      <c r="AC13" s="135">
        <f>IF('Indicator Date hidden'!AC13="x","x",$AC$3-'Indicator Date hidden'!AC13)</f>
        <v>0</v>
      </c>
      <c r="AD13" s="135">
        <f>IF('Indicator Date hidden'!AD13="x","x",$AD$3-'Indicator Date hidden'!AD13)</f>
        <v>0</v>
      </c>
      <c r="AE13" s="135">
        <f>IF('Indicator Date hidden'!AE13="x","x",$AE$3-'Indicator Date hidden'!AE13)</f>
        <v>0</v>
      </c>
      <c r="AF13" s="212">
        <f>IF('Indicator Date hidden'!AF13="x","x",$AF$3-'Indicator Date hidden'!AF13)</f>
        <v>0</v>
      </c>
      <c r="AG13" s="135">
        <f>IF('Indicator Date hidden'!AG13="x","x",$AG$3-'Indicator Date hidden'!AG13)</f>
        <v>0</v>
      </c>
      <c r="AH13" s="135">
        <f>IF('Indicator Date hidden'!AH13="x","x",$AH$3-'Indicator Date hidden'!AH13)</f>
        <v>0</v>
      </c>
      <c r="AI13" s="135" t="str">
        <f>IF('Indicator Date hidden'!AI13="x","x",$AI$3-'Indicator Date hidden'!AI13)</f>
        <v>x</v>
      </c>
      <c r="AJ13" s="135" t="str">
        <f>IF('Indicator Date hidden'!AJ13="x","x",$AJ$3-'Indicator Date hidden'!AJ13)</f>
        <v>x</v>
      </c>
      <c r="AK13" s="135">
        <f>IF('Indicator Date hidden'!AK13="x","x",$AK$3-'Indicator Date hidden'!AK13)</f>
        <v>0</v>
      </c>
      <c r="AL13" s="135">
        <f>IF('Indicator Date hidden'!AL13="x","x",$AL$3-'Indicator Date hidden'!AL13)</f>
        <v>0</v>
      </c>
      <c r="AM13" s="135" t="str">
        <f>IF('Indicator Date hidden'!AM13="x","x",$AM$3-'Indicator Date hidden'!AM13)</f>
        <v>x</v>
      </c>
      <c r="AN13" s="135" t="str">
        <f>IF('Indicator Date hidden'!AN13="x","x",$AN$3-'Indicator Date hidden'!AN13)</f>
        <v>x</v>
      </c>
      <c r="AO13" s="135">
        <f>IF('Indicator Date hidden'!AO13="x","x",$AO$3-'Indicator Date hidden'!AO13)</f>
        <v>10</v>
      </c>
      <c r="AP13" s="135" t="str">
        <f>IF('Indicator Date hidden'!AP13="x","x",$AP$3-'Indicator Date hidden'!AP13)</f>
        <v>x</v>
      </c>
      <c r="AQ13" s="135">
        <f>IF('Indicator Date hidden'!AQ13="x","x",$AQ$3-'Indicator Date hidden'!AQ13)</f>
        <v>0</v>
      </c>
      <c r="AR13" s="135" t="str">
        <f>IF('Indicator Date hidden'!AR13="x","x",$AR$3-'Indicator Date hidden'!AR13)</f>
        <v>x</v>
      </c>
      <c r="AS13" s="135">
        <f>IF('Indicator Date hidden'!AS13="x","x",$AS$3-'Indicator Date hidden'!AS13)</f>
        <v>2</v>
      </c>
      <c r="AT13" s="135" t="str">
        <f>IF('Indicator Date hidden'!AT13="x","x",$AT$3-'Indicator Date hidden'!AT13)</f>
        <v>x</v>
      </c>
      <c r="AU13" s="135" t="str">
        <f>IF('Indicator Date hidden'!AU13="x","x",$AU$3-'Indicator Date hidden'!AU13)</f>
        <v>x</v>
      </c>
      <c r="AV13" s="135" t="str">
        <f>IF('Indicator Date hidden'!AV13="x","x",$AV$3-'Indicator Date hidden'!AV13)</f>
        <v>x</v>
      </c>
      <c r="AW13" s="135">
        <f>IF('Indicator Date hidden'!AW13="x","x",$AW$3-'Indicator Date hidden'!AW13)</f>
        <v>3</v>
      </c>
      <c r="AX13" s="135">
        <f>IF('Indicator Date hidden'!AX13="x","x",$AX$3-'Indicator Date hidden'!AX13)</f>
        <v>0</v>
      </c>
      <c r="AY13" s="135">
        <f>IF('Indicator Date hidden'!AY13="x","x",$AY$3-'Indicator Date hidden'!AY13)</f>
        <v>0</v>
      </c>
      <c r="AZ13" s="135" t="str">
        <f>IF('Indicator Date hidden'!AZ13="x","x",$AZ$3-'Indicator Date hidden'!AZ13)</f>
        <v>x</v>
      </c>
      <c r="BA13" s="135">
        <f>IF('Indicator Date hidden'!BA13="x","x",$BA$3-'Indicator Date hidden'!BA13)</f>
        <v>0</v>
      </c>
      <c r="BB13" s="135" t="str">
        <f>IF('Indicator Date hidden'!BB13="x","x",$BB$3-'Indicator Date hidden'!BB13)</f>
        <v>x</v>
      </c>
      <c r="BC13" s="135" t="str">
        <f>IF('Indicator Date hidden'!BC13="x","x",$BC$3-'Indicator Date hidden'!BC13)</f>
        <v>x</v>
      </c>
      <c r="BD13" s="135" t="str">
        <f>IF('Indicator Date hidden'!BD13="x","x",$BD$3-'Indicator Date hidden'!BD13)</f>
        <v>x</v>
      </c>
      <c r="BE13" s="135">
        <f>IF('Indicator Date hidden'!BE13="x","x",$BE$3-'Indicator Date hidden'!BE13)</f>
        <v>0</v>
      </c>
      <c r="BF13" s="135">
        <f>IF('Indicator Date hidden'!BF13="x","x",$BF$3-'Indicator Date hidden'!BF13)</f>
        <v>0</v>
      </c>
      <c r="BG13" s="135">
        <f>IF('Indicator Date hidden'!BG13="x","x",$BG$3-'Indicator Date hidden'!BG13)</f>
        <v>0</v>
      </c>
      <c r="BH13" s="135">
        <f>IF('Indicator Date hidden'!BH13="x","x",$BH$3-'Indicator Date hidden'!BH13)</f>
        <v>0</v>
      </c>
      <c r="BI13" s="135" t="str">
        <f>IF('Indicator Date hidden'!BI13="x","x",$BI$3-'Indicator Date hidden'!BI13)</f>
        <v>x</v>
      </c>
      <c r="BJ13" s="135" t="str">
        <f>IF('Indicator Date hidden'!BJ13="x","x",$BJ$3-'Indicator Date hidden'!BJ13)</f>
        <v>x</v>
      </c>
      <c r="BK13" s="135" t="str">
        <f>IF('Indicator Date hidden'!BK13="x","x",$BK$3-'Indicator Date hidden'!BK13)</f>
        <v>x</v>
      </c>
      <c r="BL13" s="135" t="str">
        <f>IF('Indicator Date hidden'!BL13="x","x",$BL$3-'Indicator Date hidden'!BL13)</f>
        <v>x</v>
      </c>
      <c r="BM13" s="135">
        <f>IF('Indicator Date hidden'!BM13="x","x",$BM$3-'Indicator Date hidden'!BM13)</f>
        <v>0</v>
      </c>
      <c r="BN13" s="135">
        <f>IF('Indicator Date hidden'!BN13="x","x",$BN$3-'Indicator Date hidden'!BN13)</f>
        <v>0</v>
      </c>
      <c r="BO13" s="135">
        <f>IF('Indicator Date hidden'!BO13="x","x",$BO$3-'Indicator Date hidden'!BO13)</f>
        <v>0</v>
      </c>
      <c r="BP13" s="135" t="str">
        <f>IF('Indicator Date hidden'!BP13="x","x",$BP$3-'Indicator Date hidden'!BP13)</f>
        <v>x</v>
      </c>
      <c r="BQ13" s="135">
        <f>IF('Indicator Date hidden'!BQ13="x","x",$BQ$3-'Indicator Date hidden'!BQ13)</f>
        <v>1</v>
      </c>
      <c r="BR13" s="135">
        <f>IF('Indicator Date hidden'!BR13="x","x",$BR$3-'Indicator Date hidden'!BR13)</f>
        <v>0</v>
      </c>
      <c r="BS13" s="135" t="str">
        <f>IF('Indicator Date hidden'!BS13="x","x",$BS$3-'Indicator Date hidden'!BS13)</f>
        <v>x</v>
      </c>
      <c r="BT13" s="135" t="str">
        <f>IF('Indicator Date hidden'!BT13="x","x",$BT$3-'Indicator Date hidden'!BT13)</f>
        <v>x</v>
      </c>
      <c r="BU13" s="135">
        <f>IF('Indicator Date hidden'!BU13="x","x",$BU$3-'Indicator Date hidden'!BU13)</f>
        <v>0</v>
      </c>
      <c r="BV13" s="135">
        <f>IF('Indicator Date hidden'!BV13="x","x",$BV$3-'Indicator Date hidden'!BV13)</f>
        <v>0</v>
      </c>
      <c r="BW13" s="135" t="str">
        <f>IF('Indicator Date hidden'!BW13="x","x",$BW$3-'Indicator Date hidden'!BW13)</f>
        <v>x</v>
      </c>
      <c r="BX13" s="135">
        <f>IF('Indicator Date hidden'!BX13="x","x",$BX$3-'Indicator Date hidden'!BX13)</f>
        <v>0</v>
      </c>
      <c r="BY13" s="135" t="str">
        <f>IF('Indicator Date hidden'!BY13="x","x",$BY$3-'Indicator Date hidden'!BY13)</f>
        <v>x</v>
      </c>
      <c r="BZ13" s="135">
        <f>IF('Indicator Date hidden'!BZ13="x","x",$BZ$3-'Indicator Date hidden'!BZ13)</f>
        <v>0</v>
      </c>
      <c r="CA13" s="135" t="str">
        <f>IF('Indicator Date hidden'!CA13="x","x",$CA$3-'Indicator Date hidden'!CA13)</f>
        <v>x</v>
      </c>
      <c r="CB13" s="135" t="str">
        <f>IF('Indicator Date hidden'!CB13="x","x",$CB$3-'Indicator Date hidden'!CB13)</f>
        <v>x</v>
      </c>
      <c r="CC13" s="135" t="str">
        <f>IF('Indicator Date hidden'!CC13="x","x",$CC$3-'Indicator Date hidden'!CC13)</f>
        <v>x</v>
      </c>
      <c r="CD13" s="135" t="str">
        <f>IF('Indicator Date hidden'!CD13="x","x",$CD$3-'Indicator Date hidden'!CD13)</f>
        <v>x</v>
      </c>
      <c r="CE13" s="135" t="str">
        <f>IF('Indicator Date hidden'!CE13="x","x",$CE$3-'Indicator Date hidden'!CE13)</f>
        <v>x</v>
      </c>
      <c r="CF13" s="135">
        <f>IF('Indicator Date hidden'!CF13="x","x",$CF$3-'Indicator Date hidden'!CF13)</f>
        <v>0</v>
      </c>
      <c r="CG13" s="135">
        <f>IF('Indicator Date hidden'!CG13="x","x",$CG$3-'Indicator Date hidden'!CG13)</f>
        <v>0</v>
      </c>
      <c r="CH13" s="135">
        <f>IF('Indicator Date hidden'!CH13="x","x",$CH$3-'Indicator Date hidden'!CH13)</f>
        <v>0</v>
      </c>
      <c r="CI13" s="135">
        <f>IF('Indicator Date hidden'!CI13="x","x",$CI$3-'Indicator Date hidden'!CI13)</f>
        <v>0</v>
      </c>
      <c r="CJ13" s="135">
        <f>IF('Indicator Date hidden'!CJ13="x","x",$CJ$3-'Indicator Date hidden'!CJ13)</f>
        <v>4</v>
      </c>
      <c r="CK13" s="135">
        <f>IF('Indicator Date hidden'!CK13="x","x",$CK$3-'Indicator Date hidden'!CK13)</f>
        <v>4</v>
      </c>
      <c r="CL13" s="135">
        <f>IF('Indicator Date hidden'!CL13="x","x",$CL$3-'Indicator Date hidden'!CL13)</f>
        <v>0</v>
      </c>
      <c r="CM13" s="135" t="str">
        <f>IF('Indicator Date hidden'!CM13="x","x",$CM$3-'Indicator Date hidden'!CM13)</f>
        <v>x</v>
      </c>
      <c r="CN13" s="135">
        <f>IF('Indicator Date hidden'!CN13="x","x",$CN$3-'Indicator Date hidden'!CN13)</f>
        <v>2</v>
      </c>
      <c r="CO13" s="135">
        <f>IF('Indicator Date hidden'!CO13="x","x",$CO$3-'Indicator Date hidden'!CO13)</f>
        <v>2</v>
      </c>
      <c r="CP13" s="135" t="str">
        <f>IF('Indicator Date hidden'!CP13="x","x",$CP$3-'Indicator Date hidden'!CP13)</f>
        <v>x</v>
      </c>
      <c r="CQ13" s="135">
        <f>IF('Indicator Date hidden'!CQ13="x","x",$CQ$3-'Indicator Date hidden'!CQ13)</f>
        <v>0</v>
      </c>
      <c r="CR13" s="135">
        <f>IF('Indicator Date hidden'!CR13="x","x",$CR$3-'Indicator Date hidden'!CR13)</f>
        <v>2</v>
      </c>
      <c r="CS13" s="135">
        <f>IF('Indicator Date hidden'!CS13="x","x",$CS$3-'Indicator Date hidden'!CS13)</f>
        <v>0</v>
      </c>
      <c r="CT13" s="135">
        <f>IF('Indicator Date hidden'!CT13="x","x",$CT$3-'Indicator Date hidden'!CT13)</f>
        <v>0</v>
      </c>
      <c r="CU13" s="135">
        <f>IF('Indicator Date hidden'!CU13="x","x",$CU$3-'Indicator Date hidden'!CU13)</f>
        <v>0</v>
      </c>
      <c r="CV13" s="136">
        <f t="shared" si="0"/>
        <v>43</v>
      </c>
      <c r="CW13" s="137">
        <f t="shared" si="1"/>
        <v>0.44791666666666669</v>
      </c>
      <c r="CX13" s="136">
        <f t="shared" si="2"/>
        <v>12</v>
      </c>
      <c r="CY13" s="137">
        <f t="shared" si="3"/>
        <v>1.7052738737150113</v>
      </c>
      <c r="CZ13" s="138">
        <f t="shared" si="4"/>
        <v>0</v>
      </c>
    </row>
    <row r="14" spans="1:114" x14ac:dyDescent="0.25">
      <c r="A14" s="3" t="str">
        <f>VLOOKUP(C14,Regions!B$3:H$35,7,FALSE)</f>
        <v>Caribbean</v>
      </c>
      <c r="B14" s="94" t="s">
        <v>54</v>
      </c>
      <c r="C14" s="83" t="s">
        <v>53</v>
      </c>
      <c r="D14" s="135">
        <f>IF('Indicator Date hidden'!D14="x","x",$D$3-'Indicator Date hidden'!D14)</f>
        <v>0</v>
      </c>
      <c r="E14" s="135">
        <f>IF('Indicator Date hidden'!E14="x","x",$E$3-'Indicator Date hidden'!E14)</f>
        <v>0</v>
      </c>
      <c r="F14" s="135">
        <f>IF('Indicator Date hidden'!F14="x","x",$F$3-'Indicator Date hidden'!F14)</f>
        <v>0</v>
      </c>
      <c r="G14" s="135">
        <f>IF('Indicator Date hidden'!G14="x","x",$G$3-'Indicator Date hidden'!G14)</f>
        <v>0</v>
      </c>
      <c r="H14" s="135">
        <f>IF('Indicator Date hidden'!H14="x","x",$H$3-'Indicator Date hidden'!H14)</f>
        <v>0</v>
      </c>
      <c r="I14" s="135">
        <f>IF('Indicator Date hidden'!I14="x","x",$I$3-'Indicator Date hidden'!I14)</f>
        <v>0</v>
      </c>
      <c r="J14" s="135">
        <f>IF('Indicator Date hidden'!J14="x","x",$J$3-'Indicator Date hidden'!J14)</f>
        <v>0</v>
      </c>
      <c r="K14" s="135">
        <f>IF('Indicator Date hidden'!K14="x","x",$K$3-'Indicator Date hidden'!K14)</f>
        <v>0</v>
      </c>
      <c r="L14" s="135">
        <f>IF('Indicator Date hidden'!L14="x","x",$L$3-'Indicator Date hidden'!L14)</f>
        <v>0</v>
      </c>
      <c r="M14" s="135">
        <f>IF('Indicator Date hidden'!M14="x","x",$M$3-'Indicator Date hidden'!M14)</f>
        <v>0</v>
      </c>
      <c r="N14" s="135">
        <f>IF('Indicator Date hidden'!N14="x","x",$N$3-'Indicator Date hidden'!N14)</f>
        <v>0</v>
      </c>
      <c r="O14" s="135">
        <f>IF('Indicator Date hidden'!O14="x","x",$O$3-'Indicator Date hidden'!O14)</f>
        <v>0</v>
      </c>
      <c r="P14" s="135" t="str">
        <f>IF('Indicator Date hidden'!P14="x","x",$P$3-'Indicator Date hidden'!P14)</f>
        <v>x</v>
      </c>
      <c r="Q14" s="135">
        <f>IF('Indicator Date hidden'!Q14="x","x",$Q$3-'Indicator Date hidden'!Q14)</f>
        <v>0</v>
      </c>
      <c r="R14" s="135">
        <f>IF('Indicator Date hidden'!R14="x","x",$R$3-'Indicator Date hidden'!R14)</f>
        <v>0</v>
      </c>
      <c r="S14" s="135">
        <f>IF('Indicator Date hidden'!S14="x","x",$S$3-'Indicator Date hidden'!S14)</f>
        <v>0</v>
      </c>
      <c r="T14" s="135">
        <f>IF('Indicator Date hidden'!T14="x","x",$T$3-'Indicator Date hidden'!T14)</f>
        <v>0</v>
      </c>
      <c r="U14" s="135">
        <f>IF('Indicator Date hidden'!U14="x","x",$U$3-'Indicator Date hidden'!U14)</f>
        <v>0</v>
      </c>
      <c r="V14" s="135">
        <f>IF('Indicator Date hidden'!V14="x","x",$V$3-'Indicator Date hidden'!V14)</f>
        <v>0</v>
      </c>
      <c r="W14" s="135">
        <f>IF('Indicator Date hidden'!W14="x","x",$W$3-'Indicator Date hidden'!W14)</f>
        <v>0</v>
      </c>
      <c r="X14" s="135">
        <f>IF('Indicator Date hidden'!X14="x","x",$X$3-'Indicator Date hidden'!X14)</f>
        <v>0</v>
      </c>
      <c r="Y14" s="135">
        <f>IF('Indicator Date hidden'!Y14="x","x",$Y$3-'Indicator Date hidden'!Y14)</f>
        <v>0</v>
      </c>
      <c r="Z14" s="135">
        <f>IF('Indicator Date hidden'!Z14="x","x",$Z$3-'Indicator Date hidden'!Z14)</f>
        <v>0</v>
      </c>
      <c r="AA14" s="135">
        <f>IF('Indicator Date hidden'!AA14="x","x",$AA$3-'Indicator Date hidden'!AA14)</f>
        <v>0</v>
      </c>
      <c r="AB14" s="135">
        <f>IF('Indicator Date hidden'!AB14="x","x",$AB$3-'Indicator Date hidden'!AB14)</f>
        <v>1</v>
      </c>
      <c r="AC14" s="135">
        <f>IF('Indicator Date hidden'!AC14="x","x",$AC$3-'Indicator Date hidden'!AC14)</f>
        <v>0</v>
      </c>
      <c r="AD14" s="135">
        <f>IF('Indicator Date hidden'!AD14="x","x",$AD$3-'Indicator Date hidden'!AD14)</f>
        <v>0</v>
      </c>
      <c r="AE14" s="135">
        <f>IF('Indicator Date hidden'!AE14="x","x",$AE$3-'Indicator Date hidden'!AE14)</f>
        <v>0</v>
      </c>
      <c r="AF14" s="212">
        <f>IF('Indicator Date hidden'!AF14="x","x",$AF$3-'Indicator Date hidden'!AF14)</f>
        <v>0</v>
      </c>
      <c r="AG14" s="135">
        <f>IF('Indicator Date hidden'!AG14="x","x",$AG$3-'Indicator Date hidden'!AG14)</f>
        <v>0</v>
      </c>
      <c r="AH14" s="135">
        <f>IF('Indicator Date hidden'!AH14="x","x",$AH$3-'Indicator Date hidden'!AH14)</f>
        <v>0</v>
      </c>
      <c r="AI14" s="135">
        <f>IF('Indicator Date hidden'!AI14="x","x",$AI$3-'Indicator Date hidden'!AI14)</f>
        <v>0</v>
      </c>
      <c r="AJ14" s="135">
        <f>IF('Indicator Date hidden'!AJ14="x","x",$AJ$3-'Indicator Date hidden'!AJ14)</f>
        <v>0</v>
      </c>
      <c r="AK14" s="135">
        <f>IF('Indicator Date hidden'!AK14="x","x",$AK$3-'Indicator Date hidden'!AK14)</f>
        <v>0</v>
      </c>
      <c r="AL14" s="135">
        <f>IF('Indicator Date hidden'!AL14="x","x",$AL$3-'Indicator Date hidden'!AL14)</f>
        <v>0</v>
      </c>
      <c r="AM14" s="135">
        <f>IF('Indicator Date hidden'!AM14="x","x",$AM$3-'Indicator Date hidden'!AM14)</f>
        <v>5</v>
      </c>
      <c r="AN14" s="135">
        <f>IF('Indicator Date hidden'!AN14="x","x",$AN$3-'Indicator Date hidden'!AN14)</f>
        <v>5</v>
      </c>
      <c r="AO14" s="135">
        <f>IF('Indicator Date hidden'!AO14="x","x",$AO$3-'Indicator Date hidden'!AO14)</f>
        <v>2</v>
      </c>
      <c r="AP14" s="135">
        <f>IF('Indicator Date hidden'!AP14="x","x",$AP$3-'Indicator Date hidden'!AP14)</f>
        <v>0</v>
      </c>
      <c r="AQ14" s="135">
        <f>IF('Indicator Date hidden'!AQ14="x","x",$AQ$3-'Indicator Date hidden'!AQ14)</f>
        <v>0</v>
      </c>
      <c r="AR14" s="135">
        <f>IF('Indicator Date hidden'!AR14="x","x",$AR$3-'Indicator Date hidden'!AR14)</f>
        <v>0</v>
      </c>
      <c r="AS14" s="135">
        <f>IF('Indicator Date hidden'!AS14="x","x",$AS$3-'Indicator Date hidden'!AS14)</f>
        <v>2</v>
      </c>
      <c r="AT14" s="135">
        <f>IF('Indicator Date hidden'!AT14="x","x",$AT$3-'Indicator Date hidden'!AT14)</f>
        <v>5</v>
      </c>
      <c r="AU14" s="135">
        <f>IF('Indicator Date hidden'!AU14="x","x",$AU$3-'Indicator Date hidden'!AU14)</f>
        <v>0</v>
      </c>
      <c r="AV14" s="135" t="str">
        <f>IF('Indicator Date hidden'!AV14="x","x",$AV$3-'Indicator Date hidden'!AV14)</f>
        <v>x</v>
      </c>
      <c r="AW14" s="135" t="str">
        <f>IF('Indicator Date hidden'!AW14="x","x",$AW$3-'Indicator Date hidden'!AW14)</f>
        <v>x</v>
      </c>
      <c r="AX14" s="135">
        <f>IF('Indicator Date hidden'!AX14="x","x",$AX$3-'Indicator Date hidden'!AX14)</f>
        <v>0</v>
      </c>
      <c r="AY14" s="135">
        <f>IF('Indicator Date hidden'!AY14="x","x",$AY$3-'Indicator Date hidden'!AY14)</f>
        <v>0</v>
      </c>
      <c r="AZ14" s="135" t="str">
        <f>IF('Indicator Date hidden'!AZ14="x","x",$AZ$3-'Indicator Date hidden'!AZ14)</f>
        <v>x</v>
      </c>
      <c r="BA14" s="135">
        <f>IF('Indicator Date hidden'!BA14="x","x",$BA$3-'Indicator Date hidden'!BA14)</f>
        <v>0</v>
      </c>
      <c r="BB14" s="135" t="str">
        <f>IF('Indicator Date hidden'!BB14="x","x",$BB$3-'Indicator Date hidden'!BB14)</f>
        <v>x</v>
      </c>
      <c r="BC14" s="135" t="str">
        <f>IF('Indicator Date hidden'!BC14="x","x",$BC$3-'Indicator Date hidden'!BC14)</f>
        <v>x</v>
      </c>
      <c r="BD14" s="135">
        <f>IF('Indicator Date hidden'!BD14="x","x",$BD$3-'Indicator Date hidden'!BD14)</f>
        <v>0</v>
      </c>
      <c r="BE14" s="135">
        <f>IF('Indicator Date hidden'!BE14="x","x",$BE$3-'Indicator Date hidden'!BE14)</f>
        <v>0</v>
      </c>
      <c r="BF14" s="135">
        <f>IF('Indicator Date hidden'!BF14="x","x",$BF$3-'Indicator Date hidden'!BF14)</f>
        <v>0</v>
      </c>
      <c r="BG14" s="135">
        <f>IF('Indicator Date hidden'!BG14="x","x",$BG$3-'Indicator Date hidden'!BG14)</f>
        <v>0</v>
      </c>
      <c r="BH14" s="135">
        <f>IF('Indicator Date hidden'!BH14="x","x",$BH$3-'Indicator Date hidden'!BH14)</f>
        <v>0</v>
      </c>
      <c r="BI14" s="135">
        <f>IF('Indicator Date hidden'!BI14="x","x",$BI$3-'Indicator Date hidden'!BI14)</f>
        <v>0</v>
      </c>
      <c r="BJ14" s="135">
        <f>IF('Indicator Date hidden'!BJ14="x","x",$BJ$3-'Indicator Date hidden'!BJ14)</f>
        <v>0</v>
      </c>
      <c r="BK14" s="135">
        <f>IF('Indicator Date hidden'!BK14="x","x",$BK$3-'Indicator Date hidden'!BK14)</f>
        <v>1</v>
      </c>
      <c r="BL14" s="135">
        <f>IF('Indicator Date hidden'!BL14="x","x",$BL$3-'Indicator Date hidden'!BL14)</f>
        <v>0</v>
      </c>
      <c r="BM14" s="135">
        <f>IF('Indicator Date hidden'!BM14="x","x",$BM$3-'Indicator Date hidden'!BM14)</f>
        <v>0</v>
      </c>
      <c r="BN14" s="135">
        <f>IF('Indicator Date hidden'!BN14="x","x",$BN$3-'Indicator Date hidden'!BN14)</f>
        <v>0</v>
      </c>
      <c r="BO14" s="135">
        <f>IF('Indicator Date hidden'!BO14="x","x",$BO$3-'Indicator Date hidden'!BO14)</f>
        <v>0</v>
      </c>
      <c r="BP14" s="135" t="str">
        <f>IF('Indicator Date hidden'!BP14="x","x",$BP$3-'Indicator Date hidden'!BP14)</f>
        <v>x</v>
      </c>
      <c r="BQ14" s="135">
        <f>IF('Indicator Date hidden'!BQ14="x","x",$BQ$3-'Indicator Date hidden'!BQ14)</f>
        <v>1</v>
      </c>
      <c r="BR14" s="135">
        <f>IF('Indicator Date hidden'!BR14="x","x",$BR$3-'Indicator Date hidden'!BR14)</f>
        <v>0</v>
      </c>
      <c r="BS14" s="135" t="str">
        <f>IF('Indicator Date hidden'!BS14="x","x",$BS$3-'Indicator Date hidden'!BS14)</f>
        <v>x</v>
      </c>
      <c r="BT14" s="135">
        <f>IF('Indicator Date hidden'!BT14="x","x",$BT$3-'Indicator Date hidden'!BT14)</f>
        <v>0</v>
      </c>
      <c r="BU14" s="135">
        <f>IF('Indicator Date hidden'!BU14="x","x",$BU$3-'Indicator Date hidden'!BU14)</f>
        <v>0</v>
      </c>
      <c r="BV14" s="135">
        <f>IF('Indicator Date hidden'!BV14="x","x",$BV$3-'Indicator Date hidden'!BV14)</f>
        <v>0</v>
      </c>
      <c r="BW14" s="135">
        <f>IF('Indicator Date hidden'!BW14="x","x",$BW$3-'Indicator Date hidden'!BW14)</f>
        <v>0</v>
      </c>
      <c r="BX14" s="135">
        <f>IF('Indicator Date hidden'!BX14="x","x",$BX$3-'Indicator Date hidden'!BX14)</f>
        <v>2</v>
      </c>
      <c r="BY14" s="135" t="str">
        <f>IF('Indicator Date hidden'!BY14="x","x",$BY$3-'Indicator Date hidden'!BY14)</f>
        <v>x</v>
      </c>
      <c r="BZ14" s="135">
        <f>IF('Indicator Date hidden'!BZ14="x","x",$BZ$3-'Indicator Date hidden'!BZ14)</f>
        <v>0</v>
      </c>
      <c r="CA14" s="135">
        <f>IF('Indicator Date hidden'!CA14="x","x",$CA$3-'Indicator Date hidden'!CA14)</f>
        <v>0</v>
      </c>
      <c r="CB14" s="135" t="str">
        <f>IF('Indicator Date hidden'!CB14="x","x",$CB$3-'Indicator Date hidden'!CB14)</f>
        <v>x</v>
      </c>
      <c r="CC14" s="135" t="str">
        <f>IF('Indicator Date hidden'!CC14="x","x",$CC$3-'Indicator Date hidden'!CC14)</f>
        <v>x</v>
      </c>
      <c r="CD14" s="135" t="str">
        <f>IF('Indicator Date hidden'!CD14="x","x",$CD$3-'Indicator Date hidden'!CD14)</f>
        <v>x</v>
      </c>
      <c r="CE14" s="135" t="str">
        <f>IF('Indicator Date hidden'!CE14="x","x",$CE$3-'Indicator Date hidden'!CE14)</f>
        <v>x</v>
      </c>
      <c r="CF14" s="135">
        <f>IF('Indicator Date hidden'!CF14="x","x",$CF$3-'Indicator Date hidden'!CF14)</f>
        <v>0</v>
      </c>
      <c r="CG14" s="135">
        <f>IF('Indicator Date hidden'!CG14="x","x",$CG$3-'Indicator Date hidden'!CG14)</f>
        <v>0</v>
      </c>
      <c r="CH14" s="135">
        <f>IF('Indicator Date hidden'!CH14="x","x",$CH$3-'Indicator Date hidden'!CH14)</f>
        <v>0</v>
      </c>
      <c r="CI14" s="135">
        <f>IF('Indicator Date hidden'!CI14="x","x",$CI$3-'Indicator Date hidden'!CI14)</f>
        <v>0</v>
      </c>
      <c r="CJ14" s="135">
        <f>IF('Indicator Date hidden'!CJ14="x","x",$CJ$3-'Indicator Date hidden'!CJ14)</f>
        <v>0</v>
      </c>
      <c r="CK14" s="135">
        <f>IF('Indicator Date hidden'!CK14="x","x",$CK$3-'Indicator Date hidden'!CK14)</f>
        <v>0</v>
      </c>
      <c r="CL14" s="135">
        <f>IF('Indicator Date hidden'!CL14="x","x",$CL$3-'Indicator Date hidden'!CL14)</f>
        <v>0</v>
      </c>
      <c r="CM14" s="135">
        <f>IF('Indicator Date hidden'!CM14="x","x",$CM$3-'Indicator Date hidden'!CM14)</f>
        <v>0</v>
      </c>
      <c r="CN14" s="135">
        <f>IF('Indicator Date hidden'!CN14="x","x",$CN$3-'Indicator Date hidden'!CN14)</f>
        <v>0</v>
      </c>
      <c r="CO14" s="135">
        <f>IF('Indicator Date hidden'!CO14="x","x",$CO$3-'Indicator Date hidden'!CO14)</f>
        <v>1</v>
      </c>
      <c r="CP14" s="135">
        <f>IF('Indicator Date hidden'!CP14="x","x",$CP$3-'Indicator Date hidden'!CP14)</f>
        <v>4</v>
      </c>
      <c r="CQ14" s="135">
        <f>IF('Indicator Date hidden'!CQ14="x","x",$CQ$3-'Indicator Date hidden'!CQ14)</f>
        <v>0</v>
      </c>
      <c r="CR14" s="135">
        <f>IF('Indicator Date hidden'!CR14="x","x",$CR$3-'Indicator Date hidden'!CR14)</f>
        <v>0</v>
      </c>
      <c r="CS14" s="135">
        <f>IF('Indicator Date hidden'!CS14="x","x",$CS$3-'Indicator Date hidden'!CS14)</f>
        <v>0</v>
      </c>
      <c r="CT14" s="135">
        <f>IF('Indicator Date hidden'!CT14="x","x",$CT$3-'Indicator Date hidden'!CT14)</f>
        <v>0</v>
      </c>
      <c r="CU14" s="135">
        <f>IF('Indicator Date hidden'!CU14="x","x",$CU$3-'Indicator Date hidden'!CU14)</f>
        <v>0</v>
      </c>
      <c r="CV14" s="136">
        <f t="shared" si="0"/>
        <v>29</v>
      </c>
      <c r="CW14" s="137">
        <f t="shared" si="1"/>
        <v>0.30208333333333331</v>
      </c>
      <c r="CX14" s="136">
        <f t="shared" si="2"/>
        <v>11</v>
      </c>
      <c r="CY14" s="137">
        <f t="shared" si="3"/>
        <v>1.0803138203113203</v>
      </c>
      <c r="CZ14" s="138">
        <f t="shared" si="4"/>
        <v>0</v>
      </c>
    </row>
    <row r="15" spans="1:114" x14ac:dyDescent="0.25">
      <c r="A15" s="3" t="str">
        <f>VLOOKUP(C15,Regions!B$3:H$35,7,FALSE)</f>
        <v>Caribbean</v>
      </c>
      <c r="B15" s="94" t="s">
        <v>56</v>
      </c>
      <c r="C15" s="83" t="s">
        <v>55</v>
      </c>
      <c r="D15" s="135">
        <f>IF('Indicator Date hidden'!D15="x","x",$D$3-'Indicator Date hidden'!D15)</f>
        <v>0</v>
      </c>
      <c r="E15" s="135">
        <f>IF('Indicator Date hidden'!E15="x","x",$E$3-'Indicator Date hidden'!E15)</f>
        <v>0</v>
      </c>
      <c r="F15" s="135">
        <f>IF('Indicator Date hidden'!F15="x","x",$F$3-'Indicator Date hidden'!F15)</f>
        <v>0</v>
      </c>
      <c r="G15" s="135">
        <f>IF('Indicator Date hidden'!G15="x","x",$G$3-'Indicator Date hidden'!G15)</f>
        <v>0</v>
      </c>
      <c r="H15" s="135">
        <f>IF('Indicator Date hidden'!H15="x","x",$H$3-'Indicator Date hidden'!H15)</f>
        <v>0</v>
      </c>
      <c r="I15" s="135">
        <f>IF('Indicator Date hidden'!I15="x","x",$I$3-'Indicator Date hidden'!I15)</f>
        <v>0</v>
      </c>
      <c r="J15" s="135">
        <f>IF('Indicator Date hidden'!J15="x","x",$J$3-'Indicator Date hidden'!J15)</f>
        <v>0</v>
      </c>
      <c r="K15" s="135">
        <f>IF('Indicator Date hidden'!K15="x","x",$K$3-'Indicator Date hidden'!K15)</f>
        <v>0</v>
      </c>
      <c r="L15" s="135">
        <f>IF('Indicator Date hidden'!L15="x","x",$L$3-'Indicator Date hidden'!L15)</f>
        <v>0</v>
      </c>
      <c r="M15" s="135">
        <f>IF('Indicator Date hidden'!M15="x","x",$M$3-'Indicator Date hidden'!M15)</f>
        <v>0</v>
      </c>
      <c r="N15" s="135" t="str">
        <f>IF('Indicator Date hidden'!N15="x","x",$N$3-'Indicator Date hidden'!N15)</f>
        <v>x</v>
      </c>
      <c r="O15" s="135" t="str">
        <f>IF('Indicator Date hidden'!O15="x","x",$O$3-'Indicator Date hidden'!O15)</f>
        <v>x</v>
      </c>
      <c r="P15" s="135">
        <f>IF('Indicator Date hidden'!P15="x","x",$P$3-'Indicator Date hidden'!P15)</f>
        <v>4</v>
      </c>
      <c r="Q15" s="135">
        <f>IF('Indicator Date hidden'!Q15="x","x",$Q$3-'Indicator Date hidden'!Q15)</f>
        <v>0</v>
      </c>
      <c r="R15" s="135">
        <f>IF('Indicator Date hidden'!R15="x","x",$R$3-'Indicator Date hidden'!R15)</f>
        <v>0</v>
      </c>
      <c r="S15" s="135">
        <f>IF('Indicator Date hidden'!S15="x","x",$S$3-'Indicator Date hidden'!S15)</f>
        <v>0</v>
      </c>
      <c r="T15" s="135">
        <f>IF('Indicator Date hidden'!T15="x","x",$T$3-'Indicator Date hidden'!T15)</f>
        <v>0</v>
      </c>
      <c r="U15" s="135">
        <f>IF('Indicator Date hidden'!U15="x","x",$U$3-'Indicator Date hidden'!U15)</f>
        <v>0</v>
      </c>
      <c r="V15" s="135">
        <f>IF('Indicator Date hidden'!V15="x","x",$V$3-'Indicator Date hidden'!V15)</f>
        <v>0</v>
      </c>
      <c r="W15" s="135">
        <f>IF('Indicator Date hidden'!W15="x","x",$W$3-'Indicator Date hidden'!W15)</f>
        <v>0</v>
      </c>
      <c r="X15" s="135">
        <f>IF('Indicator Date hidden'!X15="x","x",$X$3-'Indicator Date hidden'!X15)</f>
        <v>0</v>
      </c>
      <c r="Y15" s="135">
        <f>IF('Indicator Date hidden'!Y15="x","x",$Y$3-'Indicator Date hidden'!Y15)</f>
        <v>0</v>
      </c>
      <c r="Z15" s="135">
        <f>IF('Indicator Date hidden'!Z15="x","x",$Z$3-'Indicator Date hidden'!Z15)</f>
        <v>0</v>
      </c>
      <c r="AA15" s="135">
        <f>IF('Indicator Date hidden'!AA15="x","x",$AA$3-'Indicator Date hidden'!AA15)</f>
        <v>0</v>
      </c>
      <c r="AB15" s="135" t="str">
        <f>IF('Indicator Date hidden'!AB15="x","x",$AB$3-'Indicator Date hidden'!AB15)</f>
        <v>x</v>
      </c>
      <c r="AC15" s="135">
        <f>IF('Indicator Date hidden'!AC15="x","x",$AC$3-'Indicator Date hidden'!AC15)</f>
        <v>0</v>
      </c>
      <c r="AD15" s="135">
        <f>IF('Indicator Date hidden'!AD15="x","x",$AD$3-'Indicator Date hidden'!AD15)</f>
        <v>0</v>
      </c>
      <c r="AE15" s="135">
        <f>IF('Indicator Date hidden'!AE15="x","x",$AE$3-'Indicator Date hidden'!AE15)</f>
        <v>0</v>
      </c>
      <c r="AF15" s="212">
        <f>IF('Indicator Date hidden'!AF15="x","x",$AF$3-'Indicator Date hidden'!AF15)</f>
        <v>0</v>
      </c>
      <c r="AG15" s="135">
        <f>IF('Indicator Date hidden'!AG15="x","x",$AG$3-'Indicator Date hidden'!AG15)</f>
        <v>0</v>
      </c>
      <c r="AH15" s="135">
        <f>IF('Indicator Date hidden'!AH15="x","x",$AH$3-'Indicator Date hidden'!AH15)</f>
        <v>0</v>
      </c>
      <c r="AI15" s="135">
        <f>IF('Indicator Date hidden'!AI15="x","x",$AI$3-'Indicator Date hidden'!AI15)</f>
        <v>1</v>
      </c>
      <c r="AJ15" s="135">
        <f>IF('Indicator Date hidden'!AJ15="x","x",$AJ$3-'Indicator Date hidden'!AJ15)</f>
        <v>1</v>
      </c>
      <c r="AK15" s="135">
        <f>IF('Indicator Date hidden'!AK15="x","x",$AK$3-'Indicator Date hidden'!AK15)</f>
        <v>0</v>
      </c>
      <c r="AL15" s="135">
        <f>IF('Indicator Date hidden'!AL15="x","x",$AL$3-'Indicator Date hidden'!AL15)</f>
        <v>0</v>
      </c>
      <c r="AM15" s="135" t="str">
        <f>IF('Indicator Date hidden'!AM15="x","x",$AM$3-'Indicator Date hidden'!AM15)</f>
        <v>x</v>
      </c>
      <c r="AN15" s="135" t="str">
        <f>IF('Indicator Date hidden'!AN15="x","x",$AN$3-'Indicator Date hidden'!AN15)</f>
        <v>x</v>
      </c>
      <c r="AO15" s="135" t="str">
        <f>IF('Indicator Date hidden'!AO15="x","x",$AO$3-'Indicator Date hidden'!AO15)</f>
        <v>x</v>
      </c>
      <c r="AP15" s="135">
        <f>IF('Indicator Date hidden'!AP15="x","x",$AP$3-'Indicator Date hidden'!AP15)</f>
        <v>0</v>
      </c>
      <c r="AQ15" s="135">
        <f>IF('Indicator Date hidden'!AQ15="x","x",$AQ$3-'Indicator Date hidden'!AQ15)</f>
        <v>0</v>
      </c>
      <c r="AR15" s="135">
        <f>IF('Indicator Date hidden'!AR15="x","x",$AR$3-'Indicator Date hidden'!AR15)</f>
        <v>0</v>
      </c>
      <c r="AS15" s="135">
        <f>IF('Indicator Date hidden'!AS15="x","x",$AS$3-'Indicator Date hidden'!AS15)</f>
        <v>2</v>
      </c>
      <c r="AT15" s="135" t="str">
        <f>IF('Indicator Date hidden'!AT15="x","x",$AT$3-'Indicator Date hidden'!AT15)</f>
        <v>x</v>
      </c>
      <c r="AU15" s="135">
        <f>IF('Indicator Date hidden'!AU15="x","x",$AU$3-'Indicator Date hidden'!AU15)</f>
        <v>0</v>
      </c>
      <c r="AV15" s="135" t="str">
        <f>IF('Indicator Date hidden'!AV15="x","x",$AV$3-'Indicator Date hidden'!AV15)</f>
        <v>x</v>
      </c>
      <c r="AW15" s="135" t="str">
        <f>IF('Indicator Date hidden'!AW15="x","x",$AW$3-'Indicator Date hidden'!AW15)</f>
        <v>x</v>
      </c>
      <c r="AX15" s="135">
        <f>IF('Indicator Date hidden'!AX15="x","x",$AX$3-'Indicator Date hidden'!AX15)</f>
        <v>0</v>
      </c>
      <c r="AY15" s="135">
        <f>IF('Indicator Date hidden'!AY15="x","x",$AY$3-'Indicator Date hidden'!AY15)</f>
        <v>0</v>
      </c>
      <c r="AZ15" s="135" t="str">
        <f>IF('Indicator Date hidden'!AZ15="x","x",$AZ$3-'Indicator Date hidden'!AZ15)</f>
        <v>x</v>
      </c>
      <c r="BA15" s="135">
        <f>IF('Indicator Date hidden'!BA15="x","x",$BA$3-'Indicator Date hidden'!BA15)</f>
        <v>0</v>
      </c>
      <c r="BB15" s="135" t="str">
        <f>IF('Indicator Date hidden'!BB15="x","x",$BB$3-'Indicator Date hidden'!BB15)</f>
        <v>x</v>
      </c>
      <c r="BC15" s="135" t="str">
        <f>IF('Indicator Date hidden'!BC15="x","x",$BC$3-'Indicator Date hidden'!BC15)</f>
        <v>x</v>
      </c>
      <c r="BD15" s="135">
        <f>IF('Indicator Date hidden'!BD15="x","x",$BD$3-'Indicator Date hidden'!BD15)</f>
        <v>0</v>
      </c>
      <c r="BE15" s="135">
        <f>IF('Indicator Date hidden'!BE15="x","x",$BE$3-'Indicator Date hidden'!BE15)</f>
        <v>0</v>
      </c>
      <c r="BF15" s="135">
        <f>IF('Indicator Date hidden'!BF15="x","x",$BF$3-'Indicator Date hidden'!BF15)</f>
        <v>0</v>
      </c>
      <c r="BG15" s="135">
        <f>IF('Indicator Date hidden'!BG15="x","x",$BG$3-'Indicator Date hidden'!BG15)</f>
        <v>0</v>
      </c>
      <c r="BH15" s="135">
        <f>IF('Indicator Date hidden'!BH15="x","x",$BH$3-'Indicator Date hidden'!BH15)</f>
        <v>0</v>
      </c>
      <c r="BI15" s="135">
        <f>IF('Indicator Date hidden'!BI15="x","x",$BI$3-'Indicator Date hidden'!BI15)</f>
        <v>0</v>
      </c>
      <c r="BJ15" s="135" t="str">
        <f>IF('Indicator Date hidden'!BJ15="x","x",$BJ$3-'Indicator Date hidden'!BJ15)</f>
        <v>x</v>
      </c>
      <c r="BK15" s="135" t="str">
        <f>IF('Indicator Date hidden'!BK15="x","x",$BK$3-'Indicator Date hidden'!BK15)</f>
        <v>x</v>
      </c>
      <c r="BL15" s="135" t="str">
        <f>IF('Indicator Date hidden'!BL15="x","x",$BL$3-'Indicator Date hidden'!BL15)</f>
        <v>x</v>
      </c>
      <c r="BM15" s="135">
        <f>IF('Indicator Date hidden'!BM15="x","x",$BM$3-'Indicator Date hidden'!BM15)</f>
        <v>0</v>
      </c>
      <c r="BN15" s="135">
        <f>IF('Indicator Date hidden'!BN15="x","x",$BN$3-'Indicator Date hidden'!BN15)</f>
        <v>0</v>
      </c>
      <c r="BO15" s="135">
        <f>IF('Indicator Date hidden'!BO15="x","x",$BO$3-'Indicator Date hidden'!BO15)</f>
        <v>0</v>
      </c>
      <c r="BP15" s="135" t="str">
        <f>IF('Indicator Date hidden'!BP15="x","x",$BP$3-'Indicator Date hidden'!BP15)</f>
        <v>x</v>
      </c>
      <c r="BQ15" s="135">
        <f>IF('Indicator Date hidden'!BQ15="x","x",$BQ$3-'Indicator Date hidden'!BQ15)</f>
        <v>1</v>
      </c>
      <c r="BR15" s="135">
        <f>IF('Indicator Date hidden'!BR15="x","x",$BR$3-'Indicator Date hidden'!BR15)</f>
        <v>0</v>
      </c>
      <c r="BS15" s="135">
        <f>IF('Indicator Date hidden'!BS15="x","x",$BS$3-'Indicator Date hidden'!BS15)</f>
        <v>4</v>
      </c>
      <c r="BT15" s="135">
        <f>IF('Indicator Date hidden'!BT15="x","x",$BT$3-'Indicator Date hidden'!BT15)</f>
        <v>0</v>
      </c>
      <c r="BU15" s="135">
        <f>IF('Indicator Date hidden'!BU15="x","x",$BU$3-'Indicator Date hidden'!BU15)</f>
        <v>0</v>
      </c>
      <c r="BV15" s="135">
        <f>IF('Indicator Date hidden'!BV15="x","x",$BV$3-'Indicator Date hidden'!BV15)</f>
        <v>0</v>
      </c>
      <c r="BW15" s="135">
        <f>IF('Indicator Date hidden'!BW15="x","x",$BW$3-'Indicator Date hidden'!BW15)</f>
        <v>0</v>
      </c>
      <c r="BX15" s="135" t="str">
        <f>IF('Indicator Date hidden'!BX15="x","x",$BX$3-'Indicator Date hidden'!BX15)</f>
        <v>x</v>
      </c>
      <c r="BY15" s="135" t="str">
        <f>IF('Indicator Date hidden'!BY15="x","x",$BY$3-'Indicator Date hidden'!BY15)</f>
        <v>x</v>
      </c>
      <c r="BZ15" s="135">
        <f>IF('Indicator Date hidden'!BZ15="x","x",$BZ$3-'Indicator Date hidden'!BZ15)</f>
        <v>0</v>
      </c>
      <c r="CA15" s="135">
        <f>IF('Indicator Date hidden'!CA15="x","x",$CA$3-'Indicator Date hidden'!CA15)</f>
        <v>0</v>
      </c>
      <c r="CB15" s="135" t="str">
        <f>IF('Indicator Date hidden'!CB15="x","x",$CB$3-'Indicator Date hidden'!CB15)</f>
        <v>x</v>
      </c>
      <c r="CC15" s="135" t="str">
        <f>IF('Indicator Date hidden'!CC15="x","x",$CC$3-'Indicator Date hidden'!CC15)</f>
        <v>x</v>
      </c>
      <c r="CD15" s="135" t="str">
        <f>IF('Indicator Date hidden'!CD15="x","x",$CD$3-'Indicator Date hidden'!CD15)</f>
        <v>x</v>
      </c>
      <c r="CE15" s="135" t="str">
        <f>IF('Indicator Date hidden'!CE15="x","x",$CE$3-'Indicator Date hidden'!CE15)</f>
        <v>x</v>
      </c>
      <c r="CF15" s="135">
        <f>IF('Indicator Date hidden'!CF15="x","x",$CF$3-'Indicator Date hidden'!CF15)</f>
        <v>0</v>
      </c>
      <c r="CG15" s="135">
        <f>IF('Indicator Date hidden'!CG15="x","x",$CG$3-'Indicator Date hidden'!CG15)</f>
        <v>0</v>
      </c>
      <c r="CH15" s="135">
        <f>IF('Indicator Date hidden'!CH15="x","x",$CH$3-'Indicator Date hidden'!CH15)</f>
        <v>0</v>
      </c>
      <c r="CI15" s="135">
        <f>IF('Indicator Date hidden'!CI15="x","x",$CI$3-'Indicator Date hidden'!CI15)</f>
        <v>0</v>
      </c>
      <c r="CJ15" s="135">
        <f>IF('Indicator Date hidden'!CJ15="x","x",$CJ$3-'Indicator Date hidden'!CJ15)</f>
        <v>0</v>
      </c>
      <c r="CK15" s="135">
        <f>IF('Indicator Date hidden'!CK15="x","x",$CK$3-'Indicator Date hidden'!CK15)</f>
        <v>0</v>
      </c>
      <c r="CL15" s="135">
        <f>IF('Indicator Date hidden'!CL15="x","x",$CL$3-'Indicator Date hidden'!CL15)</f>
        <v>0</v>
      </c>
      <c r="CM15" s="135">
        <f>IF('Indicator Date hidden'!CM15="x","x",$CM$3-'Indicator Date hidden'!CM15)</f>
        <v>0</v>
      </c>
      <c r="CN15" s="135">
        <f>IF('Indicator Date hidden'!CN15="x","x",$CN$3-'Indicator Date hidden'!CN15)</f>
        <v>0</v>
      </c>
      <c r="CO15" s="135">
        <f>IF('Indicator Date hidden'!CO15="x","x",$CO$3-'Indicator Date hidden'!CO15)</f>
        <v>1</v>
      </c>
      <c r="CP15" s="135" t="str">
        <f>IF('Indicator Date hidden'!CP15="x","x",$CP$3-'Indicator Date hidden'!CP15)</f>
        <v>x</v>
      </c>
      <c r="CQ15" s="135">
        <f>IF('Indicator Date hidden'!CQ15="x","x",$CQ$3-'Indicator Date hidden'!CQ15)</f>
        <v>0</v>
      </c>
      <c r="CR15" s="135">
        <f>IF('Indicator Date hidden'!CR15="x","x",$CR$3-'Indicator Date hidden'!CR15)</f>
        <v>0</v>
      </c>
      <c r="CS15" s="135">
        <f>IF('Indicator Date hidden'!CS15="x","x",$CS$3-'Indicator Date hidden'!CS15)</f>
        <v>0</v>
      </c>
      <c r="CT15" s="135">
        <f>IF('Indicator Date hidden'!CT15="x","x",$CT$3-'Indicator Date hidden'!CT15)</f>
        <v>0</v>
      </c>
      <c r="CU15" s="135">
        <f>IF('Indicator Date hidden'!CU15="x","x",$CU$3-'Indicator Date hidden'!CU15)</f>
        <v>0</v>
      </c>
      <c r="CV15" s="136">
        <f t="shared" si="0"/>
        <v>14</v>
      </c>
      <c r="CW15" s="137">
        <f t="shared" si="1"/>
        <v>0.14583333333333334</v>
      </c>
      <c r="CX15" s="136">
        <f t="shared" si="2"/>
        <v>7</v>
      </c>
      <c r="CY15" s="137">
        <f t="shared" si="3"/>
        <v>0.71495826579177468</v>
      </c>
      <c r="CZ15" s="138">
        <f t="shared" si="4"/>
        <v>0</v>
      </c>
    </row>
    <row r="16" spans="1:114" x14ac:dyDescent="0.25">
      <c r="A16" s="3" t="str">
        <f>VLOOKUP(C16,Regions!B$3:H$35,7,FALSE)</f>
        <v>Caribbean</v>
      </c>
      <c r="B16" s="94" t="s">
        <v>60</v>
      </c>
      <c r="C16" s="83" t="s">
        <v>59</v>
      </c>
      <c r="D16" s="135">
        <f>IF('Indicator Date hidden'!D16="x","x",$D$3-'Indicator Date hidden'!D16)</f>
        <v>0</v>
      </c>
      <c r="E16" s="135">
        <f>IF('Indicator Date hidden'!E16="x","x",$E$3-'Indicator Date hidden'!E16)</f>
        <v>0</v>
      </c>
      <c r="F16" s="135">
        <f>IF('Indicator Date hidden'!F16="x","x",$F$3-'Indicator Date hidden'!F16)</f>
        <v>0</v>
      </c>
      <c r="G16" s="135">
        <f>IF('Indicator Date hidden'!G16="x","x",$G$3-'Indicator Date hidden'!G16)</f>
        <v>0</v>
      </c>
      <c r="H16" s="135">
        <f>IF('Indicator Date hidden'!H16="x","x",$H$3-'Indicator Date hidden'!H16)</f>
        <v>0</v>
      </c>
      <c r="I16" s="135">
        <f>IF('Indicator Date hidden'!I16="x","x",$I$3-'Indicator Date hidden'!I16)</f>
        <v>0</v>
      </c>
      <c r="J16" s="135">
        <f>IF('Indicator Date hidden'!J16="x","x",$J$3-'Indicator Date hidden'!J16)</f>
        <v>0</v>
      </c>
      <c r="K16" s="135">
        <f>IF('Indicator Date hidden'!K16="x","x",$K$3-'Indicator Date hidden'!K16)</f>
        <v>0</v>
      </c>
      <c r="L16" s="135">
        <f>IF('Indicator Date hidden'!L16="x","x",$L$3-'Indicator Date hidden'!L16)</f>
        <v>0</v>
      </c>
      <c r="M16" s="135">
        <f>IF('Indicator Date hidden'!M16="x","x",$M$3-'Indicator Date hidden'!M16)</f>
        <v>0</v>
      </c>
      <c r="N16" s="135">
        <f>IF('Indicator Date hidden'!N16="x","x",$N$3-'Indicator Date hidden'!N16)</f>
        <v>0</v>
      </c>
      <c r="O16" s="135">
        <f>IF('Indicator Date hidden'!O16="x","x",$O$3-'Indicator Date hidden'!O16)</f>
        <v>0</v>
      </c>
      <c r="P16" s="135">
        <f>IF('Indicator Date hidden'!P16="x","x",$P$3-'Indicator Date hidden'!P16)</f>
        <v>6</v>
      </c>
      <c r="Q16" s="135">
        <f>IF('Indicator Date hidden'!Q16="x","x",$Q$3-'Indicator Date hidden'!Q16)</f>
        <v>0</v>
      </c>
      <c r="R16" s="135">
        <f>IF('Indicator Date hidden'!R16="x","x",$R$3-'Indicator Date hidden'!R16)</f>
        <v>0</v>
      </c>
      <c r="S16" s="135">
        <f>IF('Indicator Date hidden'!S16="x","x",$S$3-'Indicator Date hidden'!S16)</f>
        <v>0</v>
      </c>
      <c r="T16" s="135">
        <f>IF('Indicator Date hidden'!T16="x","x",$T$3-'Indicator Date hidden'!T16)</f>
        <v>0</v>
      </c>
      <c r="U16" s="135">
        <f>IF('Indicator Date hidden'!U16="x","x",$U$3-'Indicator Date hidden'!U16)</f>
        <v>0</v>
      </c>
      <c r="V16" s="135">
        <f>IF('Indicator Date hidden'!V16="x","x",$V$3-'Indicator Date hidden'!V16)</f>
        <v>0</v>
      </c>
      <c r="W16" s="135">
        <f>IF('Indicator Date hidden'!W16="x","x",$W$3-'Indicator Date hidden'!W16)</f>
        <v>0</v>
      </c>
      <c r="X16" s="135">
        <f>IF('Indicator Date hidden'!X16="x","x",$X$3-'Indicator Date hidden'!X16)</f>
        <v>0</v>
      </c>
      <c r="Y16" s="135">
        <f>IF('Indicator Date hidden'!Y16="x","x",$Y$3-'Indicator Date hidden'!Y16)</f>
        <v>0</v>
      </c>
      <c r="Z16" s="135">
        <f>IF('Indicator Date hidden'!Z16="x","x",$Z$3-'Indicator Date hidden'!Z16)</f>
        <v>0</v>
      </c>
      <c r="AA16" s="135">
        <f>IF('Indicator Date hidden'!AA16="x","x",$AA$3-'Indicator Date hidden'!AA16)</f>
        <v>0</v>
      </c>
      <c r="AB16" s="135">
        <f>IF('Indicator Date hidden'!AB16="x","x",$AB$3-'Indicator Date hidden'!AB16)</f>
        <v>2</v>
      </c>
      <c r="AC16" s="135">
        <f>IF('Indicator Date hidden'!AC16="x","x",$AC$3-'Indicator Date hidden'!AC16)</f>
        <v>0</v>
      </c>
      <c r="AD16" s="135">
        <f>IF('Indicator Date hidden'!AD16="x","x",$AD$3-'Indicator Date hidden'!AD16)</f>
        <v>0</v>
      </c>
      <c r="AE16" s="135">
        <f>IF('Indicator Date hidden'!AE16="x","x",$AE$3-'Indicator Date hidden'!AE16)</f>
        <v>0</v>
      </c>
      <c r="AF16" s="212">
        <f>IF('Indicator Date hidden'!AF16="x","x",$AF$3-'Indicator Date hidden'!AF16)</f>
        <v>0</v>
      </c>
      <c r="AG16" s="135">
        <f>IF('Indicator Date hidden'!AG16="x","x",$AG$3-'Indicator Date hidden'!AG16)</f>
        <v>0</v>
      </c>
      <c r="AH16" s="135">
        <f>IF('Indicator Date hidden'!AH16="x","x",$AH$3-'Indicator Date hidden'!AH16)</f>
        <v>0</v>
      </c>
      <c r="AI16" s="135">
        <f>IF('Indicator Date hidden'!AI16="x","x",$AI$3-'Indicator Date hidden'!AI16)</f>
        <v>2</v>
      </c>
      <c r="AJ16" s="135">
        <f>IF('Indicator Date hidden'!AJ16="x","x",$AJ$3-'Indicator Date hidden'!AJ16)</f>
        <v>2</v>
      </c>
      <c r="AK16" s="135">
        <f>IF('Indicator Date hidden'!AK16="x","x",$AK$3-'Indicator Date hidden'!AK16)</f>
        <v>0</v>
      </c>
      <c r="AL16" s="135">
        <f>IF('Indicator Date hidden'!AL16="x","x",$AL$3-'Indicator Date hidden'!AL16)</f>
        <v>0</v>
      </c>
      <c r="AM16" s="135">
        <f>IF('Indicator Date hidden'!AM16="x","x",$AM$3-'Indicator Date hidden'!AM16)</f>
        <v>6</v>
      </c>
      <c r="AN16" s="135">
        <f>IF('Indicator Date hidden'!AN16="x","x",$AN$3-'Indicator Date hidden'!AN16)</f>
        <v>6</v>
      </c>
      <c r="AO16" s="135" t="str">
        <f>IF('Indicator Date hidden'!AO16="x","x",$AO$3-'Indicator Date hidden'!AO16)</f>
        <v>x</v>
      </c>
      <c r="AP16" s="135">
        <f>IF('Indicator Date hidden'!AP16="x","x",$AP$3-'Indicator Date hidden'!AP16)</f>
        <v>0</v>
      </c>
      <c r="AQ16" s="135">
        <f>IF('Indicator Date hidden'!AQ16="x","x",$AQ$3-'Indicator Date hidden'!AQ16)</f>
        <v>0</v>
      </c>
      <c r="AR16" s="135">
        <f>IF('Indicator Date hidden'!AR16="x","x",$AR$3-'Indicator Date hidden'!AR16)</f>
        <v>0</v>
      </c>
      <c r="AS16" s="135">
        <f>IF('Indicator Date hidden'!AS16="x","x",$AS$3-'Indicator Date hidden'!AS16)</f>
        <v>2</v>
      </c>
      <c r="AT16" s="135">
        <f>IF('Indicator Date hidden'!AT16="x","x",$AT$3-'Indicator Date hidden'!AT16)</f>
        <v>6</v>
      </c>
      <c r="AU16" s="135">
        <f>IF('Indicator Date hidden'!AU16="x","x",$AU$3-'Indicator Date hidden'!AU16)</f>
        <v>0</v>
      </c>
      <c r="AV16" s="135">
        <f>IF('Indicator Date hidden'!AV16="x","x",$AV$3-'Indicator Date hidden'!AV16)</f>
        <v>0</v>
      </c>
      <c r="AW16" s="135">
        <f>IF('Indicator Date hidden'!AW16="x","x",$AW$3-'Indicator Date hidden'!AW16)</f>
        <v>3</v>
      </c>
      <c r="AX16" s="135">
        <f>IF('Indicator Date hidden'!AX16="x","x",$AX$3-'Indicator Date hidden'!AX16)</f>
        <v>0</v>
      </c>
      <c r="AY16" s="135">
        <f>IF('Indicator Date hidden'!AY16="x","x",$AY$3-'Indicator Date hidden'!AY16)</f>
        <v>0</v>
      </c>
      <c r="AZ16" s="135">
        <f>IF('Indicator Date hidden'!AZ16="x","x",$AZ$3-'Indicator Date hidden'!AZ16)</f>
        <v>0</v>
      </c>
      <c r="BA16" s="135">
        <f>IF('Indicator Date hidden'!BA16="x","x",$BA$3-'Indicator Date hidden'!BA16)</f>
        <v>0</v>
      </c>
      <c r="BB16" s="135">
        <f>IF('Indicator Date hidden'!BB16="x","x",$BB$3-'Indicator Date hidden'!BB16)</f>
        <v>0</v>
      </c>
      <c r="BC16" s="135">
        <f>IF('Indicator Date hidden'!BC16="x","x",$BC$3-'Indicator Date hidden'!BC16)</f>
        <v>0</v>
      </c>
      <c r="BD16" s="135">
        <f>IF('Indicator Date hidden'!BD16="x","x",$BD$3-'Indicator Date hidden'!BD16)</f>
        <v>0</v>
      </c>
      <c r="BE16" s="135">
        <f>IF('Indicator Date hidden'!BE16="x","x",$BE$3-'Indicator Date hidden'!BE16)</f>
        <v>0</v>
      </c>
      <c r="BF16" s="135">
        <f>IF('Indicator Date hidden'!BF16="x","x",$BF$3-'Indicator Date hidden'!BF16)</f>
        <v>0</v>
      </c>
      <c r="BG16" s="135">
        <f>IF('Indicator Date hidden'!BG16="x","x",$BG$3-'Indicator Date hidden'!BG16)</f>
        <v>0</v>
      </c>
      <c r="BH16" s="135">
        <f>IF('Indicator Date hidden'!BH16="x","x",$BH$3-'Indicator Date hidden'!BH16)</f>
        <v>0</v>
      </c>
      <c r="BI16" s="135">
        <f>IF('Indicator Date hidden'!BI16="x","x",$BI$3-'Indicator Date hidden'!BI16)</f>
        <v>0</v>
      </c>
      <c r="BJ16" s="135">
        <f>IF('Indicator Date hidden'!BJ16="x","x",$BJ$3-'Indicator Date hidden'!BJ16)</f>
        <v>0</v>
      </c>
      <c r="BK16" s="135" t="str">
        <f>IF('Indicator Date hidden'!BK16="x","x",$BK$3-'Indicator Date hidden'!BK16)</f>
        <v>x</v>
      </c>
      <c r="BL16" s="135">
        <f>IF('Indicator Date hidden'!BL16="x","x",$BL$3-'Indicator Date hidden'!BL16)</f>
        <v>0</v>
      </c>
      <c r="BM16" s="135">
        <f>IF('Indicator Date hidden'!BM16="x","x",$BM$3-'Indicator Date hidden'!BM16)</f>
        <v>0</v>
      </c>
      <c r="BN16" s="135">
        <f>IF('Indicator Date hidden'!BN16="x","x",$BN$3-'Indicator Date hidden'!BN16)</f>
        <v>0</v>
      </c>
      <c r="BO16" s="135">
        <f>IF('Indicator Date hidden'!BO16="x","x",$BO$3-'Indicator Date hidden'!BO16)</f>
        <v>0</v>
      </c>
      <c r="BP16" s="135" t="str">
        <f>IF('Indicator Date hidden'!BP16="x","x",$BP$3-'Indicator Date hidden'!BP16)</f>
        <v>x</v>
      </c>
      <c r="BQ16" s="135">
        <f>IF('Indicator Date hidden'!BQ16="x","x",$BQ$3-'Indicator Date hidden'!BQ16)</f>
        <v>1</v>
      </c>
      <c r="BR16" s="135">
        <f>IF('Indicator Date hidden'!BR16="x","x",$BR$3-'Indicator Date hidden'!BR16)</f>
        <v>0</v>
      </c>
      <c r="BS16" s="135" t="str">
        <f>IF('Indicator Date hidden'!BS16="x","x",$BS$3-'Indicator Date hidden'!BS16)</f>
        <v>x</v>
      </c>
      <c r="BT16" s="135">
        <f>IF('Indicator Date hidden'!BT16="x","x",$BT$3-'Indicator Date hidden'!BT16)</f>
        <v>0</v>
      </c>
      <c r="BU16" s="135">
        <f>IF('Indicator Date hidden'!BU16="x","x",$BU$3-'Indicator Date hidden'!BU16)</f>
        <v>0</v>
      </c>
      <c r="BV16" s="135">
        <f>IF('Indicator Date hidden'!BV16="x","x",$BV$3-'Indicator Date hidden'!BV16)</f>
        <v>0</v>
      </c>
      <c r="BW16" s="135">
        <f>IF('Indicator Date hidden'!BW16="x","x",$BW$3-'Indicator Date hidden'!BW16)</f>
        <v>0</v>
      </c>
      <c r="BX16" s="135">
        <f>IF('Indicator Date hidden'!BX16="x","x",$BX$3-'Indicator Date hidden'!BX16)</f>
        <v>2</v>
      </c>
      <c r="BY16" s="135">
        <f>IF('Indicator Date hidden'!BY16="x","x",$BY$3-'Indicator Date hidden'!BY16)</f>
        <v>5</v>
      </c>
      <c r="BZ16" s="135">
        <f>IF('Indicator Date hidden'!BZ16="x","x",$BZ$3-'Indicator Date hidden'!BZ16)</f>
        <v>0</v>
      </c>
      <c r="CA16" s="135">
        <f>IF('Indicator Date hidden'!CA16="x","x",$CA$3-'Indicator Date hidden'!CA16)</f>
        <v>0</v>
      </c>
      <c r="CB16" s="135" t="str">
        <f>IF('Indicator Date hidden'!CB16="x","x",$CB$3-'Indicator Date hidden'!CB16)</f>
        <v>x</v>
      </c>
      <c r="CC16" s="135" t="str">
        <f>IF('Indicator Date hidden'!CC16="x","x",$CC$3-'Indicator Date hidden'!CC16)</f>
        <v>x</v>
      </c>
      <c r="CD16" s="135" t="str">
        <f>IF('Indicator Date hidden'!CD16="x","x",$CD$3-'Indicator Date hidden'!CD16)</f>
        <v>x</v>
      </c>
      <c r="CE16" s="135">
        <f>IF('Indicator Date hidden'!CE16="x","x",$CE$3-'Indicator Date hidden'!CE16)</f>
        <v>0</v>
      </c>
      <c r="CF16" s="135">
        <f>IF('Indicator Date hidden'!CF16="x","x",$CF$3-'Indicator Date hidden'!CF16)</f>
        <v>0</v>
      </c>
      <c r="CG16" s="135">
        <f>IF('Indicator Date hidden'!CG16="x","x",$CG$3-'Indicator Date hidden'!CG16)</f>
        <v>0</v>
      </c>
      <c r="CH16" s="135">
        <f>IF('Indicator Date hidden'!CH16="x","x",$CH$3-'Indicator Date hidden'!CH16)</f>
        <v>0</v>
      </c>
      <c r="CI16" s="135">
        <f>IF('Indicator Date hidden'!CI16="x","x",$CI$3-'Indicator Date hidden'!CI16)</f>
        <v>0</v>
      </c>
      <c r="CJ16" s="135">
        <f>IF('Indicator Date hidden'!CJ16="x","x",$CJ$3-'Indicator Date hidden'!CJ16)</f>
        <v>0</v>
      </c>
      <c r="CK16" s="135">
        <f>IF('Indicator Date hidden'!CK16="x","x",$CK$3-'Indicator Date hidden'!CK16)</f>
        <v>0</v>
      </c>
      <c r="CL16" s="135" t="str">
        <f>IF('Indicator Date hidden'!CL16="x","x",$CL$3-'Indicator Date hidden'!CL16)</f>
        <v>x</v>
      </c>
      <c r="CM16" s="135" t="str">
        <f>IF('Indicator Date hidden'!CM16="x","x",$CM$3-'Indicator Date hidden'!CM16)</f>
        <v>x</v>
      </c>
      <c r="CN16" s="135" t="str">
        <f>IF('Indicator Date hidden'!CN16="x","x",$CN$3-'Indicator Date hidden'!CN16)</f>
        <v>x</v>
      </c>
      <c r="CO16" s="135" t="str">
        <f>IF('Indicator Date hidden'!CO16="x","x",$CO$3-'Indicator Date hidden'!CO16)</f>
        <v>x</v>
      </c>
      <c r="CP16" s="135" t="str">
        <f>IF('Indicator Date hidden'!CP16="x","x",$CP$3-'Indicator Date hidden'!CP16)</f>
        <v>x</v>
      </c>
      <c r="CQ16" s="135">
        <f>IF('Indicator Date hidden'!CQ16="x","x",$CQ$3-'Indicator Date hidden'!CQ16)</f>
        <v>0</v>
      </c>
      <c r="CR16" s="135" t="str">
        <f>IF('Indicator Date hidden'!CR16="x","x",$CR$3-'Indicator Date hidden'!CR16)</f>
        <v>x</v>
      </c>
      <c r="CS16" s="135">
        <f>IF('Indicator Date hidden'!CS16="x","x",$CS$3-'Indicator Date hidden'!CS16)</f>
        <v>0</v>
      </c>
      <c r="CT16" s="135">
        <f>IF('Indicator Date hidden'!CT16="x","x",$CT$3-'Indicator Date hidden'!CT16)</f>
        <v>0</v>
      </c>
      <c r="CU16" s="135">
        <f>IF('Indicator Date hidden'!CU16="x","x",$CU$3-'Indicator Date hidden'!CU16)</f>
        <v>0</v>
      </c>
      <c r="CV16" s="136">
        <f t="shared" si="0"/>
        <v>43</v>
      </c>
      <c r="CW16" s="137">
        <f t="shared" si="1"/>
        <v>0.44791666666666669</v>
      </c>
      <c r="CX16" s="136">
        <f t="shared" si="2"/>
        <v>12</v>
      </c>
      <c r="CY16" s="137">
        <f t="shared" si="3"/>
        <v>1.4591749259954394</v>
      </c>
      <c r="CZ16" s="138">
        <f t="shared" si="4"/>
        <v>0</v>
      </c>
    </row>
    <row r="17" spans="1:104" x14ac:dyDescent="0.25">
      <c r="A17" s="3" t="str">
        <f>VLOOKUP(C17,Regions!B$3:H$35,7,FALSE)</f>
        <v>Central America</v>
      </c>
      <c r="B17" s="94" t="s">
        <v>9</v>
      </c>
      <c r="C17" s="83" t="s">
        <v>8</v>
      </c>
      <c r="D17" s="135">
        <f>IF('Indicator Date hidden'!D17="x","x",$D$3-'Indicator Date hidden'!D17)</f>
        <v>0</v>
      </c>
      <c r="E17" s="135">
        <f>IF('Indicator Date hidden'!E17="x","x",$E$3-'Indicator Date hidden'!E17)</f>
        <v>0</v>
      </c>
      <c r="F17" s="135">
        <f>IF('Indicator Date hidden'!F17="x","x",$F$3-'Indicator Date hidden'!F17)</f>
        <v>0</v>
      </c>
      <c r="G17" s="135">
        <f>IF('Indicator Date hidden'!G17="x","x",$G$3-'Indicator Date hidden'!G17)</f>
        <v>0</v>
      </c>
      <c r="H17" s="135">
        <f>IF('Indicator Date hidden'!H17="x","x",$H$3-'Indicator Date hidden'!H17)</f>
        <v>0</v>
      </c>
      <c r="I17" s="135">
        <f>IF('Indicator Date hidden'!I17="x","x",$I$3-'Indicator Date hidden'!I17)</f>
        <v>0</v>
      </c>
      <c r="J17" s="135">
        <f>IF('Indicator Date hidden'!J17="x","x",$J$3-'Indicator Date hidden'!J17)</f>
        <v>0</v>
      </c>
      <c r="K17" s="135">
        <f>IF('Indicator Date hidden'!K17="x","x",$K$3-'Indicator Date hidden'!K17)</f>
        <v>0</v>
      </c>
      <c r="L17" s="135">
        <f>IF('Indicator Date hidden'!L17="x","x",$L$3-'Indicator Date hidden'!L17)</f>
        <v>0</v>
      </c>
      <c r="M17" s="135">
        <f>IF('Indicator Date hidden'!M17="x","x",$M$3-'Indicator Date hidden'!M17)</f>
        <v>0</v>
      </c>
      <c r="N17" s="135">
        <f>IF('Indicator Date hidden'!N17="x","x",$N$3-'Indicator Date hidden'!N17)</f>
        <v>0</v>
      </c>
      <c r="O17" s="135">
        <f>IF('Indicator Date hidden'!O17="x","x",$O$3-'Indicator Date hidden'!O17)</f>
        <v>0</v>
      </c>
      <c r="P17" s="135" t="str">
        <f>IF('Indicator Date hidden'!P17="x","x",$P$3-'Indicator Date hidden'!P17)</f>
        <v>x</v>
      </c>
      <c r="Q17" s="135">
        <f>IF('Indicator Date hidden'!Q17="x","x",$Q$3-'Indicator Date hidden'!Q17)</f>
        <v>0</v>
      </c>
      <c r="R17" s="135">
        <f>IF('Indicator Date hidden'!R17="x","x",$R$3-'Indicator Date hidden'!R17)</f>
        <v>0</v>
      </c>
      <c r="S17" s="135">
        <f>IF('Indicator Date hidden'!S17="x","x",$S$3-'Indicator Date hidden'!S17)</f>
        <v>0</v>
      </c>
      <c r="T17" s="135">
        <f>IF('Indicator Date hidden'!T17="x","x",$T$3-'Indicator Date hidden'!T17)</f>
        <v>0</v>
      </c>
      <c r="U17" s="135">
        <f>IF('Indicator Date hidden'!U17="x","x",$U$3-'Indicator Date hidden'!U17)</f>
        <v>0</v>
      </c>
      <c r="V17" s="135">
        <f>IF('Indicator Date hidden'!V17="x","x",$V$3-'Indicator Date hidden'!V17)</f>
        <v>0</v>
      </c>
      <c r="W17" s="135">
        <f>IF('Indicator Date hidden'!W17="x","x",$W$3-'Indicator Date hidden'!W17)</f>
        <v>0</v>
      </c>
      <c r="X17" s="135">
        <f>IF('Indicator Date hidden'!X17="x","x",$X$3-'Indicator Date hidden'!X17)</f>
        <v>0</v>
      </c>
      <c r="Y17" s="135">
        <f>IF('Indicator Date hidden'!Y17="x","x",$Y$3-'Indicator Date hidden'!Y17)</f>
        <v>0</v>
      </c>
      <c r="Z17" s="135">
        <f>IF('Indicator Date hidden'!Z17="x","x",$Z$3-'Indicator Date hidden'!Z17)</f>
        <v>0</v>
      </c>
      <c r="AA17" s="135">
        <f>IF('Indicator Date hidden'!AA17="x","x",$AA$3-'Indicator Date hidden'!AA17)</f>
        <v>0</v>
      </c>
      <c r="AB17" s="135">
        <f>IF('Indicator Date hidden'!AB17="x","x",$AB$3-'Indicator Date hidden'!AB17)</f>
        <v>0</v>
      </c>
      <c r="AC17" s="135">
        <f>IF('Indicator Date hidden'!AC17="x","x",$AC$3-'Indicator Date hidden'!AC17)</f>
        <v>0</v>
      </c>
      <c r="AD17" s="135">
        <f>IF('Indicator Date hidden'!AD17="x","x",$AD$3-'Indicator Date hidden'!AD17)</f>
        <v>0</v>
      </c>
      <c r="AE17" s="135">
        <f>IF('Indicator Date hidden'!AE17="x","x",$AE$3-'Indicator Date hidden'!AE17)</f>
        <v>0</v>
      </c>
      <c r="AF17" s="212">
        <f>IF('Indicator Date hidden'!AF17="x","x",$AF$3-'Indicator Date hidden'!AF17)</f>
        <v>0</v>
      </c>
      <c r="AG17" s="135">
        <f>IF('Indicator Date hidden'!AG17="x","x",$AG$3-'Indicator Date hidden'!AG17)</f>
        <v>0</v>
      </c>
      <c r="AH17" s="135">
        <f>IF('Indicator Date hidden'!AH17="x","x",$AH$3-'Indicator Date hidden'!AH17)</f>
        <v>0</v>
      </c>
      <c r="AI17" s="135">
        <f>IF('Indicator Date hidden'!AI17="x","x",$AI$3-'Indicator Date hidden'!AI17)</f>
        <v>0</v>
      </c>
      <c r="AJ17" s="135">
        <f>IF('Indicator Date hidden'!AJ17="x","x",$AJ$3-'Indicator Date hidden'!AJ17)</f>
        <v>0</v>
      </c>
      <c r="AK17" s="135">
        <f>IF('Indicator Date hidden'!AK17="x","x",$AK$3-'Indicator Date hidden'!AK17)</f>
        <v>0</v>
      </c>
      <c r="AL17" s="135">
        <f>IF('Indicator Date hidden'!AL17="x","x",$AL$3-'Indicator Date hidden'!AL17)</f>
        <v>0</v>
      </c>
      <c r="AM17" s="135">
        <f>IF('Indicator Date hidden'!AM17="x","x",$AM$3-'Indicator Date hidden'!AM17)</f>
        <v>1</v>
      </c>
      <c r="AN17" s="135">
        <f>IF('Indicator Date hidden'!AN17="x","x",$AN$3-'Indicator Date hidden'!AN17)</f>
        <v>1</v>
      </c>
      <c r="AO17" s="135">
        <f>IF('Indicator Date hidden'!AO17="x","x",$AO$3-'Indicator Date hidden'!AO17)</f>
        <v>9</v>
      </c>
      <c r="AP17" s="135">
        <f>IF('Indicator Date hidden'!AP17="x","x",$AP$3-'Indicator Date hidden'!AP17)</f>
        <v>0</v>
      </c>
      <c r="AQ17" s="135">
        <f>IF('Indicator Date hidden'!AQ17="x","x",$AQ$3-'Indicator Date hidden'!AQ17)</f>
        <v>0</v>
      </c>
      <c r="AR17" s="135">
        <f>IF('Indicator Date hidden'!AR17="x","x",$AR$3-'Indicator Date hidden'!AR17)</f>
        <v>0</v>
      </c>
      <c r="AS17" s="135">
        <f>IF('Indicator Date hidden'!AS17="x","x",$AS$3-'Indicator Date hidden'!AS17)</f>
        <v>0</v>
      </c>
      <c r="AT17" s="135">
        <f>IF('Indicator Date hidden'!AT17="x","x",$AT$3-'Indicator Date hidden'!AT17)</f>
        <v>2</v>
      </c>
      <c r="AU17" s="135">
        <f>IF('Indicator Date hidden'!AU17="x","x",$AU$3-'Indicator Date hidden'!AU17)</f>
        <v>0</v>
      </c>
      <c r="AV17" s="135">
        <f>IF('Indicator Date hidden'!AV17="x","x",$AV$3-'Indicator Date hidden'!AV17)</f>
        <v>0</v>
      </c>
      <c r="AW17" s="135">
        <f>IF('Indicator Date hidden'!AW17="x","x",$AW$3-'Indicator Date hidden'!AW17)</f>
        <v>1</v>
      </c>
      <c r="AX17" s="135">
        <f>IF('Indicator Date hidden'!AX17="x","x",$AX$3-'Indicator Date hidden'!AX17)</f>
        <v>0</v>
      </c>
      <c r="AY17" s="135">
        <f>IF('Indicator Date hidden'!AY17="x","x",$AY$3-'Indicator Date hidden'!AY17)</f>
        <v>0</v>
      </c>
      <c r="AZ17" s="135" t="str">
        <f>IF('Indicator Date hidden'!AZ17="x","x",$AZ$3-'Indicator Date hidden'!AZ17)</f>
        <v>x</v>
      </c>
      <c r="BA17" s="135">
        <f>IF('Indicator Date hidden'!BA17="x","x",$BA$3-'Indicator Date hidden'!BA17)</f>
        <v>0</v>
      </c>
      <c r="BB17" s="135">
        <f>IF('Indicator Date hidden'!BB17="x","x",$BB$3-'Indicator Date hidden'!BB17)</f>
        <v>0</v>
      </c>
      <c r="BC17" s="135">
        <f>IF('Indicator Date hidden'!BC17="x","x",$BC$3-'Indicator Date hidden'!BC17)</f>
        <v>0</v>
      </c>
      <c r="BD17" s="135">
        <f>IF('Indicator Date hidden'!BD17="x","x",$BD$3-'Indicator Date hidden'!BD17)</f>
        <v>0</v>
      </c>
      <c r="BE17" s="135">
        <f>IF('Indicator Date hidden'!BE17="x","x",$BE$3-'Indicator Date hidden'!BE17)</f>
        <v>0</v>
      </c>
      <c r="BF17" s="135">
        <f>IF('Indicator Date hidden'!BF17="x","x",$BF$3-'Indicator Date hidden'!BF17)</f>
        <v>0</v>
      </c>
      <c r="BG17" s="135">
        <f>IF('Indicator Date hidden'!BG17="x","x",$BG$3-'Indicator Date hidden'!BG17)</f>
        <v>0</v>
      </c>
      <c r="BH17" s="135">
        <f>IF('Indicator Date hidden'!BH17="x","x",$BH$3-'Indicator Date hidden'!BH17)</f>
        <v>0</v>
      </c>
      <c r="BI17" s="135">
        <f>IF('Indicator Date hidden'!BI17="x","x",$BI$3-'Indicator Date hidden'!BI17)</f>
        <v>0</v>
      </c>
      <c r="BJ17" s="135">
        <f>IF('Indicator Date hidden'!BJ17="x","x",$BJ$3-'Indicator Date hidden'!BJ17)</f>
        <v>0</v>
      </c>
      <c r="BK17" s="135" t="str">
        <f>IF('Indicator Date hidden'!BK17="x","x",$BK$3-'Indicator Date hidden'!BK17)</f>
        <v>x</v>
      </c>
      <c r="BL17" s="135">
        <f>IF('Indicator Date hidden'!BL17="x","x",$BL$3-'Indicator Date hidden'!BL17)</f>
        <v>0</v>
      </c>
      <c r="BM17" s="135">
        <f>IF('Indicator Date hidden'!BM17="x","x",$BM$3-'Indicator Date hidden'!BM17)</f>
        <v>0</v>
      </c>
      <c r="BN17" s="135">
        <f>IF('Indicator Date hidden'!BN17="x","x",$BN$3-'Indicator Date hidden'!BN17)</f>
        <v>0</v>
      </c>
      <c r="BO17" s="135">
        <f>IF('Indicator Date hidden'!BO17="x","x",$BO$3-'Indicator Date hidden'!BO17)</f>
        <v>0</v>
      </c>
      <c r="BP17" s="135" t="str">
        <f>IF('Indicator Date hidden'!BP17="x","x",$BP$3-'Indicator Date hidden'!BP17)</f>
        <v>x</v>
      </c>
      <c r="BQ17" s="135">
        <f>IF('Indicator Date hidden'!BQ17="x","x",$BQ$3-'Indicator Date hidden'!BQ17)</f>
        <v>1</v>
      </c>
      <c r="BR17" s="135">
        <f>IF('Indicator Date hidden'!BR17="x","x",$BR$3-'Indicator Date hidden'!BR17)</f>
        <v>0</v>
      </c>
      <c r="BS17" s="135">
        <f>IF('Indicator Date hidden'!BS17="x","x",$BS$3-'Indicator Date hidden'!BS17)</f>
        <v>1</v>
      </c>
      <c r="BT17" s="135">
        <f>IF('Indicator Date hidden'!BT17="x","x",$BT$3-'Indicator Date hidden'!BT17)</f>
        <v>0</v>
      </c>
      <c r="BU17" s="135">
        <f>IF('Indicator Date hidden'!BU17="x","x",$BU$3-'Indicator Date hidden'!BU17)</f>
        <v>0</v>
      </c>
      <c r="BV17" s="135">
        <f>IF('Indicator Date hidden'!BV17="x","x",$BV$3-'Indicator Date hidden'!BV17)</f>
        <v>0</v>
      </c>
      <c r="BW17" s="135">
        <f>IF('Indicator Date hidden'!BW17="x","x",$BW$3-'Indicator Date hidden'!BW17)</f>
        <v>0</v>
      </c>
      <c r="BX17" s="135" t="str">
        <f>IF('Indicator Date hidden'!BX17="x","x",$BX$3-'Indicator Date hidden'!BX17)</f>
        <v>x</v>
      </c>
      <c r="BY17" s="135">
        <f>IF('Indicator Date hidden'!BY17="x","x",$BY$3-'Indicator Date hidden'!BY17)</f>
        <v>3</v>
      </c>
      <c r="BZ17" s="135">
        <f>IF('Indicator Date hidden'!BZ17="x","x",$BZ$3-'Indicator Date hidden'!BZ17)</f>
        <v>0</v>
      </c>
      <c r="CA17" s="135" t="str">
        <f>IF('Indicator Date hidden'!CA17="x","x",$CA$3-'Indicator Date hidden'!CA17)</f>
        <v>x</v>
      </c>
      <c r="CB17" s="135" t="str">
        <f>IF('Indicator Date hidden'!CB17="x","x",$CB$3-'Indicator Date hidden'!CB17)</f>
        <v>x</v>
      </c>
      <c r="CC17" s="135" t="str">
        <f>IF('Indicator Date hidden'!CC17="x","x",$CC$3-'Indicator Date hidden'!CC17)</f>
        <v>x</v>
      </c>
      <c r="CD17" s="135" t="str">
        <f>IF('Indicator Date hidden'!CD17="x","x",$CD$3-'Indicator Date hidden'!CD17)</f>
        <v>x</v>
      </c>
      <c r="CE17" s="135" t="str">
        <f>IF('Indicator Date hidden'!CE17="x","x",$CE$3-'Indicator Date hidden'!CE17)</f>
        <v>x</v>
      </c>
      <c r="CF17" s="135">
        <f>IF('Indicator Date hidden'!CF17="x","x",$CF$3-'Indicator Date hidden'!CF17)</f>
        <v>0</v>
      </c>
      <c r="CG17" s="135">
        <f>IF('Indicator Date hidden'!CG17="x","x",$CG$3-'Indicator Date hidden'!CG17)</f>
        <v>0</v>
      </c>
      <c r="CH17" s="135">
        <f>IF('Indicator Date hidden'!CH17="x","x",$CH$3-'Indicator Date hidden'!CH17)</f>
        <v>0</v>
      </c>
      <c r="CI17" s="135">
        <f>IF('Indicator Date hidden'!CI17="x","x",$CI$3-'Indicator Date hidden'!CI17)</f>
        <v>0</v>
      </c>
      <c r="CJ17" s="135">
        <f>IF('Indicator Date hidden'!CJ17="x","x",$CJ$3-'Indicator Date hidden'!CJ17)</f>
        <v>0</v>
      </c>
      <c r="CK17" s="135">
        <f>IF('Indicator Date hidden'!CK17="x","x",$CK$3-'Indicator Date hidden'!CK17)</f>
        <v>0</v>
      </c>
      <c r="CL17" s="135">
        <f>IF('Indicator Date hidden'!CL17="x","x",$CL$3-'Indicator Date hidden'!CL17)</f>
        <v>3</v>
      </c>
      <c r="CM17" s="135">
        <f>IF('Indicator Date hidden'!CM17="x","x",$CM$3-'Indicator Date hidden'!CM17)</f>
        <v>3</v>
      </c>
      <c r="CN17" s="135">
        <f>IF('Indicator Date hidden'!CN17="x","x",$CN$3-'Indicator Date hidden'!CN17)</f>
        <v>0</v>
      </c>
      <c r="CO17" s="135">
        <f>IF('Indicator Date hidden'!CO17="x","x",$CO$3-'Indicator Date hidden'!CO17)</f>
        <v>1</v>
      </c>
      <c r="CP17" s="135" t="str">
        <f>IF('Indicator Date hidden'!CP17="x","x",$CP$3-'Indicator Date hidden'!CP17)</f>
        <v>x</v>
      </c>
      <c r="CQ17" s="135">
        <f>IF('Indicator Date hidden'!CQ17="x","x",$CQ$3-'Indicator Date hidden'!CQ17)</f>
        <v>0</v>
      </c>
      <c r="CR17" s="135">
        <f>IF('Indicator Date hidden'!CR17="x","x",$CR$3-'Indicator Date hidden'!CR17)</f>
        <v>0</v>
      </c>
      <c r="CS17" s="135">
        <f>IF('Indicator Date hidden'!CS17="x","x",$CS$3-'Indicator Date hidden'!CS17)</f>
        <v>0</v>
      </c>
      <c r="CT17" s="135">
        <f>IF('Indicator Date hidden'!CT17="x","x",$CT$3-'Indicator Date hidden'!CT17)</f>
        <v>0</v>
      </c>
      <c r="CU17" s="135">
        <f>IF('Indicator Date hidden'!CU17="x","x",$CU$3-'Indicator Date hidden'!CU17)</f>
        <v>0</v>
      </c>
      <c r="CV17" s="136">
        <f t="shared" si="0"/>
        <v>26</v>
      </c>
      <c r="CW17" s="137">
        <f t="shared" si="1"/>
        <v>0.27083333333333331</v>
      </c>
      <c r="CX17" s="136">
        <f t="shared" si="2"/>
        <v>11</v>
      </c>
      <c r="CY17" s="137">
        <f t="shared" si="3"/>
        <v>1.1378362273529599</v>
      </c>
      <c r="CZ17" s="138">
        <f t="shared" si="4"/>
        <v>0</v>
      </c>
    </row>
    <row r="18" spans="1:104" x14ac:dyDescent="0.25">
      <c r="A18" s="3" t="str">
        <f>VLOOKUP(C18,Regions!B$3:H$35,7,FALSE)</f>
        <v>Central America</v>
      </c>
      <c r="B18" s="94" t="s">
        <v>18</v>
      </c>
      <c r="C18" s="83" t="s">
        <v>17</v>
      </c>
      <c r="D18" s="135">
        <f>IF('Indicator Date hidden'!D18="x","x",$D$3-'Indicator Date hidden'!D18)</f>
        <v>0</v>
      </c>
      <c r="E18" s="135">
        <f>IF('Indicator Date hidden'!E18="x","x",$E$3-'Indicator Date hidden'!E18)</f>
        <v>0</v>
      </c>
      <c r="F18" s="135">
        <f>IF('Indicator Date hidden'!F18="x","x",$F$3-'Indicator Date hidden'!F18)</f>
        <v>0</v>
      </c>
      <c r="G18" s="135">
        <f>IF('Indicator Date hidden'!G18="x","x",$G$3-'Indicator Date hidden'!G18)</f>
        <v>0</v>
      </c>
      <c r="H18" s="135">
        <f>IF('Indicator Date hidden'!H18="x","x",$H$3-'Indicator Date hidden'!H18)</f>
        <v>0</v>
      </c>
      <c r="I18" s="135">
        <f>IF('Indicator Date hidden'!I18="x","x",$I$3-'Indicator Date hidden'!I18)</f>
        <v>0</v>
      </c>
      <c r="J18" s="135">
        <f>IF('Indicator Date hidden'!J18="x","x",$J$3-'Indicator Date hidden'!J18)</f>
        <v>0</v>
      </c>
      <c r="K18" s="135">
        <f>IF('Indicator Date hidden'!K18="x","x",$K$3-'Indicator Date hidden'!K18)</f>
        <v>0</v>
      </c>
      <c r="L18" s="135">
        <f>IF('Indicator Date hidden'!L18="x","x",$L$3-'Indicator Date hidden'!L18)</f>
        <v>0</v>
      </c>
      <c r="M18" s="135">
        <f>IF('Indicator Date hidden'!M18="x","x",$M$3-'Indicator Date hidden'!M18)</f>
        <v>0</v>
      </c>
      <c r="N18" s="135">
        <f>IF('Indicator Date hidden'!N18="x","x",$N$3-'Indicator Date hidden'!N18)</f>
        <v>0</v>
      </c>
      <c r="O18" s="135">
        <f>IF('Indicator Date hidden'!O18="x","x",$O$3-'Indicator Date hidden'!O18)</f>
        <v>0</v>
      </c>
      <c r="P18" s="135">
        <f>IF('Indicator Date hidden'!P18="x","x",$P$3-'Indicator Date hidden'!P18)</f>
        <v>2</v>
      </c>
      <c r="Q18" s="135">
        <f>IF('Indicator Date hidden'!Q18="x","x",$Q$3-'Indicator Date hidden'!Q18)</f>
        <v>0</v>
      </c>
      <c r="R18" s="135">
        <f>IF('Indicator Date hidden'!R18="x","x",$R$3-'Indicator Date hidden'!R18)</f>
        <v>0</v>
      </c>
      <c r="S18" s="135">
        <f>IF('Indicator Date hidden'!S18="x","x",$S$3-'Indicator Date hidden'!S18)</f>
        <v>0</v>
      </c>
      <c r="T18" s="135">
        <f>IF('Indicator Date hidden'!T18="x","x",$T$3-'Indicator Date hidden'!T18)</f>
        <v>0</v>
      </c>
      <c r="U18" s="135">
        <f>IF('Indicator Date hidden'!U18="x","x",$U$3-'Indicator Date hidden'!U18)</f>
        <v>0</v>
      </c>
      <c r="V18" s="135">
        <f>IF('Indicator Date hidden'!V18="x","x",$V$3-'Indicator Date hidden'!V18)</f>
        <v>0</v>
      </c>
      <c r="W18" s="135">
        <f>IF('Indicator Date hidden'!W18="x","x",$W$3-'Indicator Date hidden'!W18)</f>
        <v>0</v>
      </c>
      <c r="X18" s="135">
        <f>IF('Indicator Date hidden'!X18="x","x",$X$3-'Indicator Date hidden'!X18)</f>
        <v>0</v>
      </c>
      <c r="Y18" s="135">
        <f>IF('Indicator Date hidden'!Y18="x","x",$Y$3-'Indicator Date hidden'!Y18)</f>
        <v>0</v>
      </c>
      <c r="Z18" s="135">
        <f>IF('Indicator Date hidden'!Z18="x","x",$Z$3-'Indicator Date hidden'!Z18)</f>
        <v>0</v>
      </c>
      <c r="AA18" s="135">
        <f>IF('Indicator Date hidden'!AA18="x","x",$AA$3-'Indicator Date hidden'!AA18)</f>
        <v>0</v>
      </c>
      <c r="AB18" s="135">
        <f>IF('Indicator Date hidden'!AB18="x","x",$AB$3-'Indicator Date hidden'!AB18)</f>
        <v>2</v>
      </c>
      <c r="AC18" s="135">
        <f>IF('Indicator Date hidden'!AC18="x","x",$AC$3-'Indicator Date hidden'!AC18)</f>
        <v>0</v>
      </c>
      <c r="AD18" s="135">
        <f>IF('Indicator Date hidden'!AD18="x","x",$AD$3-'Indicator Date hidden'!AD18)</f>
        <v>0</v>
      </c>
      <c r="AE18" s="135">
        <f>IF('Indicator Date hidden'!AE18="x","x",$AE$3-'Indicator Date hidden'!AE18)</f>
        <v>0</v>
      </c>
      <c r="AF18" s="212">
        <f>IF('Indicator Date hidden'!AF18="x","x",$AF$3-'Indicator Date hidden'!AF18)</f>
        <v>0</v>
      </c>
      <c r="AG18" s="135">
        <f>IF('Indicator Date hidden'!AG18="x","x",$AG$3-'Indicator Date hidden'!AG18)</f>
        <v>0</v>
      </c>
      <c r="AH18" s="135">
        <f>IF('Indicator Date hidden'!AH18="x","x",$AH$3-'Indicator Date hidden'!AH18)</f>
        <v>0</v>
      </c>
      <c r="AI18" s="135">
        <f>IF('Indicator Date hidden'!AI18="x","x",$AI$3-'Indicator Date hidden'!AI18)</f>
        <v>0</v>
      </c>
      <c r="AJ18" s="135">
        <f>IF('Indicator Date hidden'!AJ18="x","x",$AJ$3-'Indicator Date hidden'!AJ18)</f>
        <v>0</v>
      </c>
      <c r="AK18" s="135">
        <f>IF('Indicator Date hidden'!AK18="x","x",$AK$3-'Indicator Date hidden'!AK18)</f>
        <v>0</v>
      </c>
      <c r="AL18" s="135">
        <f>IF('Indicator Date hidden'!AL18="x","x",$AL$3-'Indicator Date hidden'!AL18)</f>
        <v>0</v>
      </c>
      <c r="AM18" s="135" t="str">
        <f>IF('Indicator Date hidden'!AM18="x","x",$AM$3-'Indicator Date hidden'!AM18)</f>
        <v>x</v>
      </c>
      <c r="AN18" s="135" t="str">
        <f>IF('Indicator Date hidden'!AN18="x","x",$AN$3-'Indicator Date hidden'!AN18)</f>
        <v>x</v>
      </c>
      <c r="AO18" s="135">
        <f>IF('Indicator Date hidden'!AO18="x","x",$AO$3-'Indicator Date hidden'!AO18)</f>
        <v>1</v>
      </c>
      <c r="AP18" s="135">
        <f>IF('Indicator Date hidden'!AP18="x","x",$AP$3-'Indicator Date hidden'!AP18)</f>
        <v>0</v>
      </c>
      <c r="AQ18" s="135">
        <f>IF('Indicator Date hidden'!AQ18="x","x",$AQ$3-'Indicator Date hidden'!AQ18)</f>
        <v>0</v>
      </c>
      <c r="AR18" s="135">
        <f>IF('Indicator Date hidden'!AR18="x","x",$AR$3-'Indicator Date hidden'!AR18)</f>
        <v>0</v>
      </c>
      <c r="AS18" s="135">
        <f>IF('Indicator Date hidden'!AS18="x","x",$AS$3-'Indicator Date hidden'!AS18)</f>
        <v>0</v>
      </c>
      <c r="AT18" s="135">
        <f>IF('Indicator Date hidden'!AT18="x","x",$AT$3-'Indicator Date hidden'!AT18)</f>
        <v>9</v>
      </c>
      <c r="AU18" s="135">
        <f>IF('Indicator Date hidden'!AU18="x","x",$AU$3-'Indicator Date hidden'!AU18)</f>
        <v>0</v>
      </c>
      <c r="AV18" s="135">
        <f>IF('Indicator Date hidden'!AV18="x","x",$AV$3-'Indicator Date hidden'!AV18)</f>
        <v>0</v>
      </c>
      <c r="AW18" s="135">
        <f>IF('Indicator Date hidden'!AW18="x","x",$AW$3-'Indicator Date hidden'!AW18)</f>
        <v>5</v>
      </c>
      <c r="AX18" s="135">
        <f>IF('Indicator Date hidden'!AX18="x","x",$AX$3-'Indicator Date hidden'!AX18)</f>
        <v>0</v>
      </c>
      <c r="AY18" s="135">
        <f>IF('Indicator Date hidden'!AY18="x","x",$AY$3-'Indicator Date hidden'!AY18)</f>
        <v>0</v>
      </c>
      <c r="AZ18" s="135">
        <f>IF('Indicator Date hidden'!AZ18="x","x",$AZ$3-'Indicator Date hidden'!AZ18)</f>
        <v>0</v>
      </c>
      <c r="BA18" s="135">
        <f>IF('Indicator Date hidden'!BA18="x","x",$BA$3-'Indicator Date hidden'!BA18)</f>
        <v>0</v>
      </c>
      <c r="BB18" s="135">
        <f>IF('Indicator Date hidden'!BB18="x","x",$BB$3-'Indicator Date hidden'!BB18)</f>
        <v>0</v>
      </c>
      <c r="BC18" s="135">
        <f>IF('Indicator Date hidden'!BC18="x","x",$BC$3-'Indicator Date hidden'!BC18)</f>
        <v>0</v>
      </c>
      <c r="BD18" s="135">
        <f>IF('Indicator Date hidden'!BD18="x","x",$BD$3-'Indicator Date hidden'!BD18)</f>
        <v>0</v>
      </c>
      <c r="BE18" s="135">
        <f>IF('Indicator Date hidden'!BE18="x","x",$BE$3-'Indicator Date hidden'!BE18)</f>
        <v>0</v>
      </c>
      <c r="BF18" s="135">
        <f>IF('Indicator Date hidden'!BF18="x","x",$BF$3-'Indicator Date hidden'!BF18)</f>
        <v>0</v>
      </c>
      <c r="BG18" s="135">
        <f>IF('Indicator Date hidden'!BG18="x","x",$BG$3-'Indicator Date hidden'!BG18)</f>
        <v>0</v>
      </c>
      <c r="BH18" s="135">
        <f>IF('Indicator Date hidden'!BH18="x","x",$BH$3-'Indicator Date hidden'!BH18)</f>
        <v>0</v>
      </c>
      <c r="BI18" s="135">
        <f>IF('Indicator Date hidden'!BI18="x","x",$BI$3-'Indicator Date hidden'!BI18)</f>
        <v>0</v>
      </c>
      <c r="BJ18" s="135">
        <f>IF('Indicator Date hidden'!BJ18="x","x",$BJ$3-'Indicator Date hidden'!BJ18)</f>
        <v>0</v>
      </c>
      <c r="BK18" s="135">
        <f>IF('Indicator Date hidden'!BK18="x","x",$BK$3-'Indicator Date hidden'!BK18)</f>
        <v>0</v>
      </c>
      <c r="BL18" s="135">
        <f>IF('Indicator Date hidden'!BL18="x","x",$BL$3-'Indicator Date hidden'!BL18)</f>
        <v>0</v>
      </c>
      <c r="BM18" s="135">
        <f>IF('Indicator Date hidden'!BM18="x","x",$BM$3-'Indicator Date hidden'!BM18)</f>
        <v>0</v>
      </c>
      <c r="BN18" s="135">
        <f>IF('Indicator Date hidden'!BN18="x","x",$BN$3-'Indicator Date hidden'!BN18)</f>
        <v>0</v>
      </c>
      <c r="BO18" s="135">
        <f>IF('Indicator Date hidden'!BO18="x","x",$BO$3-'Indicator Date hidden'!BO18)</f>
        <v>0</v>
      </c>
      <c r="BP18" s="135" t="str">
        <f>IF('Indicator Date hidden'!BP18="x","x",$BP$3-'Indicator Date hidden'!BP18)</f>
        <v>x</v>
      </c>
      <c r="BQ18" s="135">
        <f>IF('Indicator Date hidden'!BQ18="x","x",$BQ$3-'Indicator Date hidden'!BQ18)</f>
        <v>1</v>
      </c>
      <c r="BR18" s="135">
        <f>IF('Indicator Date hidden'!BR18="x","x",$BR$3-'Indicator Date hidden'!BR18)</f>
        <v>0</v>
      </c>
      <c r="BS18" s="135">
        <f>IF('Indicator Date hidden'!BS18="x","x",$BS$3-'Indicator Date hidden'!BS18)</f>
        <v>2</v>
      </c>
      <c r="BT18" s="135">
        <f>IF('Indicator Date hidden'!BT18="x","x",$BT$3-'Indicator Date hidden'!BT18)</f>
        <v>0</v>
      </c>
      <c r="BU18" s="135">
        <f>IF('Indicator Date hidden'!BU18="x","x",$BU$3-'Indicator Date hidden'!BU18)</f>
        <v>0</v>
      </c>
      <c r="BV18" s="135">
        <f>IF('Indicator Date hidden'!BV18="x","x",$BV$3-'Indicator Date hidden'!BV18)</f>
        <v>0</v>
      </c>
      <c r="BW18" s="135">
        <f>IF('Indicator Date hidden'!BW18="x","x",$BW$3-'Indicator Date hidden'!BW18)</f>
        <v>0</v>
      </c>
      <c r="BX18" s="135">
        <f>IF('Indicator Date hidden'!BX18="x","x",$BX$3-'Indicator Date hidden'!BX18)</f>
        <v>2</v>
      </c>
      <c r="BY18" s="135">
        <f>IF('Indicator Date hidden'!BY18="x","x",$BY$3-'Indicator Date hidden'!BY18)</f>
        <v>0</v>
      </c>
      <c r="BZ18" s="135">
        <f>IF('Indicator Date hidden'!BZ18="x","x",$BZ$3-'Indicator Date hidden'!BZ18)</f>
        <v>0</v>
      </c>
      <c r="CA18" s="135">
        <f>IF('Indicator Date hidden'!CA18="x","x",$CA$3-'Indicator Date hidden'!CA18)</f>
        <v>0</v>
      </c>
      <c r="CB18" s="135">
        <f>IF('Indicator Date hidden'!CB18="x","x",$CB$3-'Indicator Date hidden'!CB18)</f>
        <v>1</v>
      </c>
      <c r="CC18" s="135">
        <f>IF('Indicator Date hidden'!CC18="x","x",$CC$3-'Indicator Date hidden'!CC18)</f>
        <v>0</v>
      </c>
      <c r="CD18" s="135">
        <f>IF('Indicator Date hidden'!CD18="x","x",$CD$3-'Indicator Date hidden'!CD18)</f>
        <v>0</v>
      </c>
      <c r="CE18" s="135">
        <f>IF('Indicator Date hidden'!CE18="x","x",$CE$3-'Indicator Date hidden'!CE18)</f>
        <v>0</v>
      </c>
      <c r="CF18" s="135">
        <f>IF('Indicator Date hidden'!CF18="x","x",$CF$3-'Indicator Date hidden'!CF18)</f>
        <v>0</v>
      </c>
      <c r="CG18" s="135">
        <f>IF('Indicator Date hidden'!CG18="x","x",$CG$3-'Indicator Date hidden'!CG18)</f>
        <v>0</v>
      </c>
      <c r="CH18" s="135">
        <f>IF('Indicator Date hidden'!CH18="x","x",$CH$3-'Indicator Date hidden'!CH18)</f>
        <v>0</v>
      </c>
      <c r="CI18" s="135">
        <f>IF('Indicator Date hidden'!CI18="x","x",$CI$3-'Indicator Date hidden'!CI18)</f>
        <v>0</v>
      </c>
      <c r="CJ18" s="135">
        <f>IF('Indicator Date hidden'!CJ18="x","x",$CJ$3-'Indicator Date hidden'!CJ18)</f>
        <v>0</v>
      </c>
      <c r="CK18" s="135">
        <f>IF('Indicator Date hidden'!CK18="x","x",$CK$3-'Indicator Date hidden'!CK18)</f>
        <v>0</v>
      </c>
      <c r="CL18" s="135">
        <f>IF('Indicator Date hidden'!CL18="x","x",$CL$3-'Indicator Date hidden'!CL18)</f>
        <v>0</v>
      </c>
      <c r="CM18" s="135">
        <f>IF('Indicator Date hidden'!CM18="x","x",$CM$3-'Indicator Date hidden'!CM18)</f>
        <v>0</v>
      </c>
      <c r="CN18" s="135">
        <f>IF('Indicator Date hidden'!CN18="x","x",$CN$3-'Indicator Date hidden'!CN18)</f>
        <v>1</v>
      </c>
      <c r="CO18" s="135">
        <f>IF('Indicator Date hidden'!CO18="x","x",$CO$3-'Indicator Date hidden'!CO18)</f>
        <v>2</v>
      </c>
      <c r="CP18" s="135">
        <f>IF('Indicator Date hidden'!CP18="x","x",$CP$3-'Indicator Date hidden'!CP18)</f>
        <v>1</v>
      </c>
      <c r="CQ18" s="135">
        <f>IF('Indicator Date hidden'!CQ18="x","x",$CQ$3-'Indicator Date hidden'!CQ18)</f>
        <v>0</v>
      </c>
      <c r="CR18" s="135">
        <f>IF('Indicator Date hidden'!CR18="x","x",$CR$3-'Indicator Date hidden'!CR18)</f>
        <v>0</v>
      </c>
      <c r="CS18" s="135">
        <f>IF('Indicator Date hidden'!CS18="x","x",$CS$3-'Indicator Date hidden'!CS18)</f>
        <v>0</v>
      </c>
      <c r="CT18" s="135">
        <f>IF('Indicator Date hidden'!CT18="x","x",$CT$3-'Indicator Date hidden'!CT18)</f>
        <v>0</v>
      </c>
      <c r="CU18" s="135">
        <f>IF('Indicator Date hidden'!CU18="x","x",$CU$3-'Indicator Date hidden'!CU18)</f>
        <v>0</v>
      </c>
      <c r="CV18" s="136">
        <f t="shared" si="0"/>
        <v>29</v>
      </c>
      <c r="CW18" s="137">
        <f t="shared" si="1"/>
        <v>0.30208333333333331</v>
      </c>
      <c r="CX18" s="136">
        <f t="shared" si="2"/>
        <v>12</v>
      </c>
      <c r="CY18" s="137">
        <f t="shared" si="3"/>
        <v>1.1451486697270126</v>
      </c>
      <c r="CZ18" s="138">
        <f t="shared" si="4"/>
        <v>0</v>
      </c>
    </row>
    <row r="19" spans="1:104" x14ac:dyDescent="0.25">
      <c r="A19" s="3" t="str">
        <f>VLOOKUP(C19,Regions!B$3:H$35,7,FALSE)</f>
        <v>Central America</v>
      </c>
      <c r="B19" s="94" t="s">
        <v>28</v>
      </c>
      <c r="C19" s="83" t="s">
        <v>27</v>
      </c>
      <c r="D19" s="135">
        <f>IF('Indicator Date hidden'!D19="x","x",$D$3-'Indicator Date hidden'!D19)</f>
        <v>0</v>
      </c>
      <c r="E19" s="135">
        <f>IF('Indicator Date hidden'!E19="x","x",$E$3-'Indicator Date hidden'!E19)</f>
        <v>0</v>
      </c>
      <c r="F19" s="135">
        <f>IF('Indicator Date hidden'!F19="x","x",$F$3-'Indicator Date hidden'!F19)</f>
        <v>0</v>
      </c>
      <c r="G19" s="135">
        <f>IF('Indicator Date hidden'!G19="x","x",$G$3-'Indicator Date hidden'!G19)</f>
        <v>0</v>
      </c>
      <c r="H19" s="135">
        <f>IF('Indicator Date hidden'!H19="x","x",$H$3-'Indicator Date hidden'!H19)</f>
        <v>0</v>
      </c>
      <c r="I19" s="135">
        <f>IF('Indicator Date hidden'!I19="x","x",$I$3-'Indicator Date hidden'!I19)</f>
        <v>0</v>
      </c>
      <c r="J19" s="135">
        <f>IF('Indicator Date hidden'!J19="x","x",$J$3-'Indicator Date hidden'!J19)</f>
        <v>0</v>
      </c>
      <c r="K19" s="135">
        <f>IF('Indicator Date hidden'!K19="x","x",$K$3-'Indicator Date hidden'!K19)</f>
        <v>0</v>
      </c>
      <c r="L19" s="135">
        <f>IF('Indicator Date hidden'!L19="x","x",$L$3-'Indicator Date hidden'!L19)</f>
        <v>0</v>
      </c>
      <c r="M19" s="135">
        <f>IF('Indicator Date hidden'!M19="x","x",$M$3-'Indicator Date hidden'!M19)</f>
        <v>0</v>
      </c>
      <c r="N19" s="135">
        <f>IF('Indicator Date hidden'!N19="x","x",$N$3-'Indicator Date hidden'!N19)</f>
        <v>0</v>
      </c>
      <c r="O19" s="135">
        <f>IF('Indicator Date hidden'!O19="x","x",$O$3-'Indicator Date hidden'!O19)</f>
        <v>0</v>
      </c>
      <c r="P19" s="135" t="str">
        <f>IF('Indicator Date hidden'!P19="x","x",$P$3-'Indicator Date hidden'!P19)</f>
        <v>x</v>
      </c>
      <c r="Q19" s="135">
        <f>IF('Indicator Date hidden'!Q19="x","x",$Q$3-'Indicator Date hidden'!Q19)</f>
        <v>0</v>
      </c>
      <c r="R19" s="135">
        <f>IF('Indicator Date hidden'!R19="x","x",$R$3-'Indicator Date hidden'!R19)</f>
        <v>0</v>
      </c>
      <c r="S19" s="135">
        <f>IF('Indicator Date hidden'!S19="x","x",$S$3-'Indicator Date hidden'!S19)</f>
        <v>0</v>
      </c>
      <c r="T19" s="135">
        <f>IF('Indicator Date hidden'!T19="x","x",$T$3-'Indicator Date hidden'!T19)</f>
        <v>0</v>
      </c>
      <c r="U19" s="135">
        <f>IF('Indicator Date hidden'!U19="x","x",$U$3-'Indicator Date hidden'!U19)</f>
        <v>0</v>
      </c>
      <c r="V19" s="135">
        <f>IF('Indicator Date hidden'!V19="x","x",$V$3-'Indicator Date hidden'!V19)</f>
        <v>0</v>
      </c>
      <c r="W19" s="135">
        <f>IF('Indicator Date hidden'!W19="x","x",$W$3-'Indicator Date hidden'!W19)</f>
        <v>0</v>
      </c>
      <c r="X19" s="135">
        <f>IF('Indicator Date hidden'!X19="x","x",$X$3-'Indicator Date hidden'!X19)</f>
        <v>0</v>
      </c>
      <c r="Y19" s="135">
        <f>IF('Indicator Date hidden'!Y19="x","x",$Y$3-'Indicator Date hidden'!Y19)</f>
        <v>0</v>
      </c>
      <c r="Z19" s="135">
        <f>IF('Indicator Date hidden'!Z19="x","x",$Z$3-'Indicator Date hidden'!Z19)</f>
        <v>0</v>
      </c>
      <c r="AA19" s="135">
        <f>IF('Indicator Date hidden'!AA19="x","x",$AA$3-'Indicator Date hidden'!AA19)</f>
        <v>0</v>
      </c>
      <c r="AB19" s="135">
        <f>IF('Indicator Date hidden'!AB19="x","x",$AB$3-'Indicator Date hidden'!AB19)</f>
        <v>0</v>
      </c>
      <c r="AC19" s="135">
        <f>IF('Indicator Date hidden'!AC19="x","x",$AC$3-'Indicator Date hidden'!AC19)</f>
        <v>0</v>
      </c>
      <c r="AD19" s="135">
        <f>IF('Indicator Date hidden'!AD19="x","x",$AD$3-'Indicator Date hidden'!AD19)</f>
        <v>0</v>
      </c>
      <c r="AE19" s="135">
        <f>IF('Indicator Date hidden'!AE19="x","x",$AE$3-'Indicator Date hidden'!AE19)</f>
        <v>0</v>
      </c>
      <c r="AF19" s="212">
        <f>IF('Indicator Date hidden'!AF19="x","x",$AF$3-'Indicator Date hidden'!AF19)</f>
        <v>0</v>
      </c>
      <c r="AG19" s="135">
        <f>IF('Indicator Date hidden'!AG19="x","x",$AG$3-'Indicator Date hidden'!AG19)</f>
        <v>0</v>
      </c>
      <c r="AH19" s="135">
        <f>IF('Indicator Date hidden'!AH19="x","x",$AH$3-'Indicator Date hidden'!AH19)</f>
        <v>0</v>
      </c>
      <c r="AI19" s="135">
        <f>IF('Indicator Date hidden'!AI19="x","x",$AI$3-'Indicator Date hidden'!AI19)</f>
        <v>0</v>
      </c>
      <c r="AJ19" s="135">
        <f>IF('Indicator Date hidden'!AJ19="x","x",$AJ$3-'Indicator Date hidden'!AJ19)</f>
        <v>0</v>
      </c>
      <c r="AK19" s="135">
        <f>IF('Indicator Date hidden'!AK19="x","x",$AK$3-'Indicator Date hidden'!AK19)</f>
        <v>0</v>
      </c>
      <c r="AL19" s="135">
        <f>IF('Indicator Date hidden'!AL19="x","x",$AL$3-'Indicator Date hidden'!AL19)</f>
        <v>0</v>
      </c>
      <c r="AM19" s="135">
        <f>IF('Indicator Date hidden'!AM19="x","x",$AM$3-'Indicator Date hidden'!AM19)</f>
        <v>3</v>
      </c>
      <c r="AN19" s="135">
        <f>IF('Indicator Date hidden'!AN19="x","x",$AN$3-'Indicator Date hidden'!AN19)</f>
        <v>3</v>
      </c>
      <c r="AO19" s="135">
        <f>IF('Indicator Date hidden'!AO19="x","x",$AO$3-'Indicator Date hidden'!AO19)</f>
        <v>1</v>
      </c>
      <c r="AP19" s="135">
        <f>IF('Indicator Date hidden'!AP19="x","x",$AP$3-'Indicator Date hidden'!AP19)</f>
        <v>0</v>
      </c>
      <c r="AQ19" s="135">
        <f>IF('Indicator Date hidden'!AQ19="x","x",$AQ$3-'Indicator Date hidden'!AQ19)</f>
        <v>0</v>
      </c>
      <c r="AR19" s="135">
        <f>IF('Indicator Date hidden'!AR19="x","x",$AR$3-'Indicator Date hidden'!AR19)</f>
        <v>0</v>
      </c>
      <c r="AS19" s="135">
        <f>IF('Indicator Date hidden'!AS19="x","x",$AS$3-'Indicator Date hidden'!AS19)</f>
        <v>0</v>
      </c>
      <c r="AT19" s="135">
        <f>IF('Indicator Date hidden'!AT19="x","x",$AT$3-'Indicator Date hidden'!AT19)</f>
        <v>3</v>
      </c>
      <c r="AU19" s="135">
        <f>IF('Indicator Date hidden'!AU19="x","x",$AU$3-'Indicator Date hidden'!AU19)</f>
        <v>0</v>
      </c>
      <c r="AV19" s="135">
        <f>IF('Indicator Date hidden'!AV19="x","x",$AV$3-'Indicator Date hidden'!AV19)</f>
        <v>0</v>
      </c>
      <c r="AW19" s="135">
        <f>IF('Indicator Date hidden'!AW19="x","x",$AW$3-'Indicator Date hidden'!AW19)</f>
        <v>2</v>
      </c>
      <c r="AX19" s="135">
        <f>IF('Indicator Date hidden'!AX19="x","x",$AX$3-'Indicator Date hidden'!AX19)</f>
        <v>0</v>
      </c>
      <c r="AY19" s="135">
        <f>IF('Indicator Date hidden'!AY19="x","x",$AY$3-'Indicator Date hidden'!AY19)</f>
        <v>0</v>
      </c>
      <c r="AZ19" s="135">
        <f>IF('Indicator Date hidden'!AZ19="x","x",$AZ$3-'Indicator Date hidden'!AZ19)</f>
        <v>0</v>
      </c>
      <c r="BA19" s="135">
        <f>IF('Indicator Date hidden'!BA19="x","x",$BA$3-'Indicator Date hidden'!BA19)</f>
        <v>0</v>
      </c>
      <c r="BB19" s="135">
        <f>IF('Indicator Date hidden'!BB19="x","x",$BB$3-'Indicator Date hidden'!BB19)</f>
        <v>0</v>
      </c>
      <c r="BC19" s="135">
        <f>IF('Indicator Date hidden'!BC19="x","x",$BC$3-'Indicator Date hidden'!BC19)</f>
        <v>0</v>
      </c>
      <c r="BD19" s="135">
        <f>IF('Indicator Date hidden'!BD19="x","x",$BD$3-'Indicator Date hidden'!BD19)</f>
        <v>0</v>
      </c>
      <c r="BE19" s="135">
        <f>IF('Indicator Date hidden'!BE19="x","x",$BE$3-'Indicator Date hidden'!BE19)</f>
        <v>0</v>
      </c>
      <c r="BF19" s="135">
        <f>IF('Indicator Date hidden'!BF19="x","x",$BF$3-'Indicator Date hidden'!BF19)</f>
        <v>0</v>
      </c>
      <c r="BG19" s="135">
        <f>IF('Indicator Date hidden'!BG19="x","x",$BG$3-'Indicator Date hidden'!BG19)</f>
        <v>0</v>
      </c>
      <c r="BH19" s="135">
        <f>IF('Indicator Date hidden'!BH19="x","x",$BH$3-'Indicator Date hidden'!BH19)</f>
        <v>0</v>
      </c>
      <c r="BI19" s="135">
        <f>IF('Indicator Date hidden'!BI19="x","x",$BI$3-'Indicator Date hidden'!BI19)</f>
        <v>0</v>
      </c>
      <c r="BJ19" s="135">
        <f>IF('Indicator Date hidden'!BJ19="x","x",$BJ$3-'Indicator Date hidden'!BJ19)</f>
        <v>0</v>
      </c>
      <c r="BK19" s="135">
        <f>IF('Indicator Date hidden'!BK19="x","x",$BK$3-'Indicator Date hidden'!BK19)</f>
        <v>0</v>
      </c>
      <c r="BL19" s="135">
        <f>IF('Indicator Date hidden'!BL19="x","x",$BL$3-'Indicator Date hidden'!BL19)</f>
        <v>0</v>
      </c>
      <c r="BM19" s="135">
        <f>IF('Indicator Date hidden'!BM19="x","x",$BM$3-'Indicator Date hidden'!BM19)</f>
        <v>0</v>
      </c>
      <c r="BN19" s="135">
        <f>IF('Indicator Date hidden'!BN19="x","x",$BN$3-'Indicator Date hidden'!BN19)</f>
        <v>0</v>
      </c>
      <c r="BO19" s="135">
        <f>IF('Indicator Date hidden'!BO19="x","x",$BO$3-'Indicator Date hidden'!BO19)</f>
        <v>0</v>
      </c>
      <c r="BP19" s="135" t="str">
        <f>IF('Indicator Date hidden'!BP19="x","x",$BP$3-'Indicator Date hidden'!BP19)</f>
        <v>x</v>
      </c>
      <c r="BQ19" s="135">
        <f>IF('Indicator Date hidden'!BQ19="x","x",$BQ$3-'Indicator Date hidden'!BQ19)</f>
        <v>1</v>
      </c>
      <c r="BR19" s="135">
        <f>IF('Indicator Date hidden'!BR19="x","x",$BR$3-'Indicator Date hidden'!BR19)</f>
        <v>0</v>
      </c>
      <c r="BS19" s="135">
        <f>IF('Indicator Date hidden'!BS19="x","x",$BS$3-'Indicator Date hidden'!BS19)</f>
        <v>6</v>
      </c>
      <c r="BT19" s="135">
        <f>IF('Indicator Date hidden'!BT19="x","x",$BT$3-'Indicator Date hidden'!BT19)</f>
        <v>0</v>
      </c>
      <c r="BU19" s="135">
        <f>IF('Indicator Date hidden'!BU19="x","x",$BU$3-'Indicator Date hidden'!BU19)</f>
        <v>0</v>
      </c>
      <c r="BV19" s="135">
        <f>IF('Indicator Date hidden'!BV19="x","x",$BV$3-'Indicator Date hidden'!BV19)</f>
        <v>0</v>
      </c>
      <c r="BW19" s="135">
        <f>IF('Indicator Date hidden'!BW19="x","x",$BW$3-'Indicator Date hidden'!BW19)</f>
        <v>0</v>
      </c>
      <c r="BX19" s="135">
        <f>IF('Indicator Date hidden'!BX19="x","x",$BX$3-'Indicator Date hidden'!BX19)</f>
        <v>2</v>
      </c>
      <c r="BY19" s="135">
        <f>IF('Indicator Date hidden'!BY19="x","x",$BY$3-'Indicator Date hidden'!BY19)</f>
        <v>5</v>
      </c>
      <c r="BZ19" s="135">
        <f>IF('Indicator Date hidden'!BZ19="x","x",$BZ$3-'Indicator Date hidden'!BZ19)</f>
        <v>0</v>
      </c>
      <c r="CA19" s="135">
        <f>IF('Indicator Date hidden'!CA19="x","x",$CA$3-'Indicator Date hidden'!CA19)</f>
        <v>0</v>
      </c>
      <c r="CB19" s="135">
        <f>IF('Indicator Date hidden'!CB19="x","x",$CB$3-'Indicator Date hidden'!CB19)</f>
        <v>1</v>
      </c>
      <c r="CC19" s="135">
        <f>IF('Indicator Date hidden'!CC19="x","x",$CC$3-'Indicator Date hidden'!CC19)</f>
        <v>0</v>
      </c>
      <c r="CD19" s="135">
        <f>IF('Indicator Date hidden'!CD19="x","x",$CD$3-'Indicator Date hidden'!CD19)</f>
        <v>0</v>
      </c>
      <c r="CE19" s="135">
        <f>IF('Indicator Date hidden'!CE19="x","x",$CE$3-'Indicator Date hidden'!CE19)</f>
        <v>0</v>
      </c>
      <c r="CF19" s="135">
        <f>IF('Indicator Date hidden'!CF19="x","x",$CF$3-'Indicator Date hidden'!CF19)</f>
        <v>0</v>
      </c>
      <c r="CG19" s="135">
        <f>IF('Indicator Date hidden'!CG19="x","x",$CG$3-'Indicator Date hidden'!CG19)</f>
        <v>0</v>
      </c>
      <c r="CH19" s="135">
        <f>IF('Indicator Date hidden'!CH19="x","x",$CH$3-'Indicator Date hidden'!CH19)</f>
        <v>0</v>
      </c>
      <c r="CI19" s="135">
        <f>IF('Indicator Date hidden'!CI19="x","x",$CI$3-'Indicator Date hidden'!CI19)</f>
        <v>0</v>
      </c>
      <c r="CJ19" s="135">
        <f>IF('Indicator Date hidden'!CJ19="x","x",$CJ$3-'Indicator Date hidden'!CJ19)</f>
        <v>0</v>
      </c>
      <c r="CK19" s="135">
        <f>IF('Indicator Date hidden'!CK19="x","x",$CK$3-'Indicator Date hidden'!CK19)</f>
        <v>0</v>
      </c>
      <c r="CL19" s="135">
        <f>IF('Indicator Date hidden'!CL19="x","x",$CL$3-'Indicator Date hidden'!CL19)</f>
        <v>0</v>
      </c>
      <c r="CM19" s="135">
        <f>IF('Indicator Date hidden'!CM19="x","x",$CM$3-'Indicator Date hidden'!CM19)</f>
        <v>0</v>
      </c>
      <c r="CN19" s="135">
        <f>IF('Indicator Date hidden'!CN19="x","x",$CN$3-'Indicator Date hidden'!CN19)</f>
        <v>0</v>
      </c>
      <c r="CO19" s="135">
        <f>IF('Indicator Date hidden'!CO19="x","x",$CO$3-'Indicator Date hidden'!CO19)</f>
        <v>1</v>
      </c>
      <c r="CP19" s="135">
        <f>IF('Indicator Date hidden'!CP19="x","x",$CP$3-'Indicator Date hidden'!CP19)</f>
        <v>0</v>
      </c>
      <c r="CQ19" s="135">
        <f>IF('Indicator Date hidden'!CQ19="x","x",$CQ$3-'Indicator Date hidden'!CQ19)</f>
        <v>0</v>
      </c>
      <c r="CR19" s="135">
        <f>IF('Indicator Date hidden'!CR19="x","x",$CR$3-'Indicator Date hidden'!CR19)</f>
        <v>1</v>
      </c>
      <c r="CS19" s="135">
        <f>IF('Indicator Date hidden'!CS19="x","x",$CS$3-'Indicator Date hidden'!CS19)</f>
        <v>0</v>
      </c>
      <c r="CT19" s="135">
        <f>IF('Indicator Date hidden'!CT19="x","x",$CT$3-'Indicator Date hidden'!CT19)</f>
        <v>0</v>
      </c>
      <c r="CU19" s="135">
        <f>IF('Indicator Date hidden'!CU19="x","x",$CU$3-'Indicator Date hidden'!CU19)</f>
        <v>0</v>
      </c>
      <c r="CV19" s="136">
        <f t="shared" si="0"/>
        <v>29</v>
      </c>
      <c r="CW19" s="137">
        <f t="shared" si="1"/>
        <v>0.30208333333333331</v>
      </c>
      <c r="CX19" s="136">
        <f t="shared" si="2"/>
        <v>12</v>
      </c>
      <c r="CY19" s="137">
        <f t="shared" si="3"/>
        <v>0.98959045628149744</v>
      </c>
      <c r="CZ19" s="138">
        <f t="shared" si="4"/>
        <v>0</v>
      </c>
    </row>
    <row r="20" spans="1:104" x14ac:dyDescent="0.25">
      <c r="A20" s="3" t="str">
        <f>VLOOKUP(C20,Regions!B$3:H$35,7,FALSE)</f>
        <v>Central America</v>
      </c>
      <c r="B20" s="94" t="s">
        <v>32</v>
      </c>
      <c r="C20" s="83" t="s">
        <v>31</v>
      </c>
      <c r="D20" s="135">
        <f>IF('Indicator Date hidden'!D20="x","x",$D$3-'Indicator Date hidden'!D20)</f>
        <v>0</v>
      </c>
      <c r="E20" s="135">
        <f>IF('Indicator Date hidden'!E20="x","x",$E$3-'Indicator Date hidden'!E20)</f>
        <v>0</v>
      </c>
      <c r="F20" s="135">
        <f>IF('Indicator Date hidden'!F20="x","x",$F$3-'Indicator Date hidden'!F20)</f>
        <v>0</v>
      </c>
      <c r="G20" s="135">
        <f>IF('Indicator Date hidden'!G20="x","x",$G$3-'Indicator Date hidden'!G20)</f>
        <v>0</v>
      </c>
      <c r="H20" s="135">
        <f>IF('Indicator Date hidden'!H20="x","x",$H$3-'Indicator Date hidden'!H20)</f>
        <v>0</v>
      </c>
      <c r="I20" s="135">
        <f>IF('Indicator Date hidden'!I20="x","x",$I$3-'Indicator Date hidden'!I20)</f>
        <v>0</v>
      </c>
      <c r="J20" s="135">
        <f>IF('Indicator Date hidden'!J20="x","x",$J$3-'Indicator Date hidden'!J20)</f>
        <v>0</v>
      </c>
      <c r="K20" s="135">
        <f>IF('Indicator Date hidden'!K20="x","x",$K$3-'Indicator Date hidden'!K20)</f>
        <v>0</v>
      </c>
      <c r="L20" s="135">
        <f>IF('Indicator Date hidden'!L20="x","x",$L$3-'Indicator Date hidden'!L20)</f>
        <v>0</v>
      </c>
      <c r="M20" s="135">
        <f>IF('Indicator Date hidden'!M20="x","x",$M$3-'Indicator Date hidden'!M20)</f>
        <v>0</v>
      </c>
      <c r="N20" s="135">
        <f>IF('Indicator Date hidden'!N20="x","x",$N$3-'Indicator Date hidden'!N20)</f>
        <v>0</v>
      </c>
      <c r="O20" s="135">
        <f>IF('Indicator Date hidden'!O20="x","x",$O$3-'Indicator Date hidden'!O20)</f>
        <v>0</v>
      </c>
      <c r="P20" s="135" t="str">
        <f>IF('Indicator Date hidden'!P20="x","x",$P$3-'Indicator Date hidden'!P20)</f>
        <v>x</v>
      </c>
      <c r="Q20" s="135">
        <f>IF('Indicator Date hidden'!Q20="x","x",$Q$3-'Indicator Date hidden'!Q20)</f>
        <v>0</v>
      </c>
      <c r="R20" s="135">
        <f>IF('Indicator Date hidden'!R20="x","x",$R$3-'Indicator Date hidden'!R20)</f>
        <v>0</v>
      </c>
      <c r="S20" s="135">
        <f>IF('Indicator Date hidden'!S20="x","x",$S$3-'Indicator Date hidden'!S20)</f>
        <v>0</v>
      </c>
      <c r="T20" s="135">
        <f>IF('Indicator Date hidden'!T20="x","x",$T$3-'Indicator Date hidden'!T20)</f>
        <v>0</v>
      </c>
      <c r="U20" s="135">
        <f>IF('Indicator Date hidden'!U20="x","x",$U$3-'Indicator Date hidden'!U20)</f>
        <v>0</v>
      </c>
      <c r="V20" s="135">
        <f>IF('Indicator Date hidden'!V20="x","x",$V$3-'Indicator Date hidden'!V20)</f>
        <v>0</v>
      </c>
      <c r="W20" s="135">
        <f>IF('Indicator Date hidden'!W20="x","x",$W$3-'Indicator Date hidden'!W20)</f>
        <v>0</v>
      </c>
      <c r="X20" s="135">
        <f>IF('Indicator Date hidden'!X20="x","x",$X$3-'Indicator Date hidden'!X20)</f>
        <v>0</v>
      </c>
      <c r="Y20" s="135">
        <f>IF('Indicator Date hidden'!Y20="x","x",$Y$3-'Indicator Date hidden'!Y20)</f>
        <v>0</v>
      </c>
      <c r="Z20" s="135">
        <f>IF('Indicator Date hidden'!Z20="x","x",$Z$3-'Indicator Date hidden'!Z20)</f>
        <v>0</v>
      </c>
      <c r="AA20" s="135">
        <f>IF('Indicator Date hidden'!AA20="x","x",$AA$3-'Indicator Date hidden'!AA20)</f>
        <v>0</v>
      </c>
      <c r="AB20" s="135">
        <f>IF('Indicator Date hidden'!AB20="x","x",$AB$3-'Indicator Date hidden'!AB20)</f>
        <v>0</v>
      </c>
      <c r="AC20" s="135">
        <f>IF('Indicator Date hidden'!AC20="x","x",$AC$3-'Indicator Date hidden'!AC20)</f>
        <v>0</v>
      </c>
      <c r="AD20" s="135">
        <f>IF('Indicator Date hidden'!AD20="x","x",$AD$3-'Indicator Date hidden'!AD20)</f>
        <v>0</v>
      </c>
      <c r="AE20" s="135">
        <f>IF('Indicator Date hidden'!AE20="x","x",$AE$3-'Indicator Date hidden'!AE20)</f>
        <v>0</v>
      </c>
      <c r="AF20" s="212">
        <f>IF('Indicator Date hidden'!AF20="x","x",$AF$3-'Indicator Date hidden'!AF20)</f>
        <v>0</v>
      </c>
      <c r="AG20" s="135">
        <f>IF('Indicator Date hidden'!AG20="x","x",$AG$3-'Indicator Date hidden'!AG20)</f>
        <v>0</v>
      </c>
      <c r="AH20" s="135">
        <f>IF('Indicator Date hidden'!AH20="x","x",$AH$3-'Indicator Date hidden'!AH20)</f>
        <v>0</v>
      </c>
      <c r="AI20" s="135">
        <f>IF('Indicator Date hidden'!AI20="x","x",$AI$3-'Indicator Date hidden'!AI20)</f>
        <v>0</v>
      </c>
      <c r="AJ20" s="135">
        <f>IF('Indicator Date hidden'!AJ20="x","x",$AJ$3-'Indicator Date hidden'!AJ20)</f>
        <v>0</v>
      </c>
      <c r="AK20" s="135">
        <f>IF('Indicator Date hidden'!AK20="x","x",$AK$3-'Indicator Date hidden'!AK20)</f>
        <v>0</v>
      </c>
      <c r="AL20" s="135">
        <f>IF('Indicator Date hidden'!AL20="x","x",$AL$3-'Indicator Date hidden'!AL20)</f>
        <v>0</v>
      </c>
      <c r="AM20" s="135">
        <f>IF('Indicator Date hidden'!AM20="x","x",$AM$3-'Indicator Date hidden'!AM20)</f>
        <v>2</v>
      </c>
      <c r="AN20" s="135">
        <f>IF('Indicator Date hidden'!AN20="x","x",$AN$3-'Indicator Date hidden'!AN20)</f>
        <v>2</v>
      </c>
      <c r="AO20" s="135">
        <f>IF('Indicator Date hidden'!AO20="x","x",$AO$3-'Indicator Date hidden'!AO20)</f>
        <v>4</v>
      </c>
      <c r="AP20" s="135">
        <f>IF('Indicator Date hidden'!AP20="x","x",$AP$3-'Indicator Date hidden'!AP20)</f>
        <v>0</v>
      </c>
      <c r="AQ20" s="135">
        <f>IF('Indicator Date hidden'!AQ20="x","x",$AQ$3-'Indicator Date hidden'!AQ20)</f>
        <v>0</v>
      </c>
      <c r="AR20" s="135">
        <f>IF('Indicator Date hidden'!AR20="x","x",$AR$3-'Indicator Date hidden'!AR20)</f>
        <v>0</v>
      </c>
      <c r="AS20" s="135">
        <f>IF('Indicator Date hidden'!AS20="x","x",$AS$3-'Indicator Date hidden'!AS20)</f>
        <v>0</v>
      </c>
      <c r="AT20" s="135">
        <f>IF('Indicator Date hidden'!AT20="x","x",$AT$3-'Indicator Date hidden'!AT20)</f>
        <v>2</v>
      </c>
      <c r="AU20" s="135">
        <f>IF('Indicator Date hidden'!AU20="x","x",$AU$3-'Indicator Date hidden'!AU20)</f>
        <v>0</v>
      </c>
      <c r="AV20" s="135">
        <f>IF('Indicator Date hidden'!AV20="x","x",$AV$3-'Indicator Date hidden'!AV20)</f>
        <v>0</v>
      </c>
      <c r="AW20" s="135">
        <f>IF('Indicator Date hidden'!AW20="x","x",$AW$3-'Indicator Date hidden'!AW20)</f>
        <v>0</v>
      </c>
      <c r="AX20" s="135">
        <f>IF('Indicator Date hidden'!AX20="x","x",$AX$3-'Indicator Date hidden'!AX20)</f>
        <v>0</v>
      </c>
      <c r="AY20" s="135">
        <f>IF('Indicator Date hidden'!AY20="x","x",$AY$3-'Indicator Date hidden'!AY20)</f>
        <v>0</v>
      </c>
      <c r="AZ20" s="135">
        <f>IF('Indicator Date hidden'!AZ20="x","x",$AZ$3-'Indicator Date hidden'!AZ20)</f>
        <v>0</v>
      </c>
      <c r="BA20" s="135">
        <f>IF('Indicator Date hidden'!BA20="x","x",$BA$3-'Indicator Date hidden'!BA20)</f>
        <v>0</v>
      </c>
      <c r="BB20" s="135">
        <f>IF('Indicator Date hidden'!BB20="x","x",$BB$3-'Indicator Date hidden'!BB20)</f>
        <v>0</v>
      </c>
      <c r="BC20" s="135">
        <f>IF('Indicator Date hidden'!BC20="x","x",$BC$3-'Indicator Date hidden'!BC20)</f>
        <v>0</v>
      </c>
      <c r="BD20" s="135">
        <f>IF('Indicator Date hidden'!BD20="x","x",$BD$3-'Indicator Date hidden'!BD20)</f>
        <v>0</v>
      </c>
      <c r="BE20" s="135">
        <f>IF('Indicator Date hidden'!BE20="x","x",$BE$3-'Indicator Date hidden'!BE20)</f>
        <v>0</v>
      </c>
      <c r="BF20" s="135">
        <f>IF('Indicator Date hidden'!BF20="x","x",$BF$3-'Indicator Date hidden'!BF20)</f>
        <v>0</v>
      </c>
      <c r="BG20" s="135">
        <f>IF('Indicator Date hidden'!BG20="x","x",$BG$3-'Indicator Date hidden'!BG20)</f>
        <v>0</v>
      </c>
      <c r="BH20" s="135">
        <f>IF('Indicator Date hidden'!BH20="x","x",$BH$3-'Indicator Date hidden'!BH20)</f>
        <v>0</v>
      </c>
      <c r="BI20" s="135">
        <f>IF('Indicator Date hidden'!BI20="x","x",$BI$3-'Indicator Date hidden'!BI20)</f>
        <v>0</v>
      </c>
      <c r="BJ20" s="135">
        <f>IF('Indicator Date hidden'!BJ20="x","x",$BJ$3-'Indicator Date hidden'!BJ20)</f>
        <v>0</v>
      </c>
      <c r="BK20" s="135">
        <f>IF('Indicator Date hidden'!BK20="x","x",$BK$3-'Indicator Date hidden'!BK20)</f>
        <v>3</v>
      </c>
      <c r="BL20" s="135">
        <f>IF('Indicator Date hidden'!BL20="x","x",$BL$3-'Indicator Date hidden'!BL20)</f>
        <v>0</v>
      </c>
      <c r="BM20" s="135">
        <f>IF('Indicator Date hidden'!BM20="x","x",$BM$3-'Indicator Date hidden'!BM20)</f>
        <v>0</v>
      </c>
      <c r="BN20" s="135">
        <f>IF('Indicator Date hidden'!BN20="x","x",$BN$3-'Indicator Date hidden'!BN20)</f>
        <v>0</v>
      </c>
      <c r="BO20" s="135">
        <f>IF('Indicator Date hidden'!BO20="x","x",$BO$3-'Indicator Date hidden'!BO20)</f>
        <v>0</v>
      </c>
      <c r="BP20" s="135" t="str">
        <f>IF('Indicator Date hidden'!BP20="x","x",$BP$3-'Indicator Date hidden'!BP20)</f>
        <v>x</v>
      </c>
      <c r="BQ20" s="135">
        <f>IF('Indicator Date hidden'!BQ20="x","x",$BQ$3-'Indicator Date hidden'!BQ20)</f>
        <v>1</v>
      </c>
      <c r="BR20" s="135">
        <f>IF('Indicator Date hidden'!BR20="x","x",$BR$3-'Indicator Date hidden'!BR20)</f>
        <v>0</v>
      </c>
      <c r="BS20" s="135">
        <f>IF('Indicator Date hidden'!BS20="x","x",$BS$3-'Indicator Date hidden'!BS20)</f>
        <v>5</v>
      </c>
      <c r="BT20" s="135">
        <f>IF('Indicator Date hidden'!BT20="x","x",$BT$3-'Indicator Date hidden'!BT20)</f>
        <v>0</v>
      </c>
      <c r="BU20" s="135">
        <f>IF('Indicator Date hidden'!BU20="x","x",$BU$3-'Indicator Date hidden'!BU20)</f>
        <v>0</v>
      </c>
      <c r="BV20" s="135">
        <f>IF('Indicator Date hidden'!BV20="x","x",$BV$3-'Indicator Date hidden'!BV20)</f>
        <v>0</v>
      </c>
      <c r="BW20" s="135">
        <f>IF('Indicator Date hidden'!BW20="x","x",$BW$3-'Indicator Date hidden'!BW20)</f>
        <v>0</v>
      </c>
      <c r="BX20" s="135">
        <f>IF('Indicator Date hidden'!BX20="x","x",$BX$3-'Indicator Date hidden'!BX20)</f>
        <v>0</v>
      </c>
      <c r="BY20" s="135">
        <f>IF('Indicator Date hidden'!BY20="x","x",$BY$3-'Indicator Date hidden'!BY20)</f>
        <v>0</v>
      </c>
      <c r="BZ20" s="135">
        <f>IF('Indicator Date hidden'!BZ20="x","x",$BZ$3-'Indicator Date hidden'!BZ20)</f>
        <v>0</v>
      </c>
      <c r="CA20" s="135">
        <f>IF('Indicator Date hidden'!CA20="x","x",$CA$3-'Indicator Date hidden'!CA20)</f>
        <v>0</v>
      </c>
      <c r="CB20" s="135">
        <f>IF('Indicator Date hidden'!CB20="x","x",$CB$3-'Indicator Date hidden'!CB20)</f>
        <v>1</v>
      </c>
      <c r="CC20" s="135">
        <f>IF('Indicator Date hidden'!CC20="x","x",$CC$3-'Indicator Date hidden'!CC20)</f>
        <v>0</v>
      </c>
      <c r="CD20" s="135">
        <f>IF('Indicator Date hidden'!CD20="x","x",$CD$3-'Indicator Date hidden'!CD20)</f>
        <v>0</v>
      </c>
      <c r="CE20" s="135">
        <f>IF('Indicator Date hidden'!CE20="x","x",$CE$3-'Indicator Date hidden'!CE20)</f>
        <v>0</v>
      </c>
      <c r="CF20" s="135">
        <f>IF('Indicator Date hidden'!CF20="x","x",$CF$3-'Indicator Date hidden'!CF20)</f>
        <v>0</v>
      </c>
      <c r="CG20" s="135">
        <f>IF('Indicator Date hidden'!CG20="x","x",$CG$3-'Indicator Date hidden'!CG20)</f>
        <v>0</v>
      </c>
      <c r="CH20" s="135">
        <f>IF('Indicator Date hidden'!CH20="x","x",$CH$3-'Indicator Date hidden'!CH20)</f>
        <v>0</v>
      </c>
      <c r="CI20" s="135">
        <f>IF('Indicator Date hidden'!CI20="x","x",$CI$3-'Indicator Date hidden'!CI20)</f>
        <v>0</v>
      </c>
      <c r="CJ20" s="135">
        <f>IF('Indicator Date hidden'!CJ20="x","x",$CJ$3-'Indicator Date hidden'!CJ20)</f>
        <v>0</v>
      </c>
      <c r="CK20" s="135">
        <f>IF('Indicator Date hidden'!CK20="x","x",$CK$3-'Indicator Date hidden'!CK20)</f>
        <v>0</v>
      </c>
      <c r="CL20" s="135">
        <f>IF('Indicator Date hidden'!CL20="x","x",$CL$3-'Indicator Date hidden'!CL20)</f>
        <v>0</v>
      </c>
      <c r="CM20" s="135">
        <f>IF('Indicator Date hidden'!CM20="x","x",$CM$3-'Indicator Date hidden'!CM20)</f>
        <v>0</v>
      </c>
      <c r="CN20" s="135">
        <f>IF('Indicator Date hidden'!CN20="x","x",$CN$3-'Indicator Date hidden'!CN20)</f>
        <v>2</v>
      </c>
      <c r="CO20" s="135">
        <f>IF('Indicator Date hidden'!CO20="x","x",$CO$3-'Indicator Date hidden'!CO20)</f>
        <v>1</v>
      </c>
      <c r="CP20" s="135">
        <f>IF('Indicator Date hidden'!CP20="x","x",$CP$3-'Indicator Date hidden'!CP20)</f>
        <v>3</v>
      </c>
      <c r="CQ20" s="135">
        <f>IF('Indicator Date hidden'!CQ20="x","x",$CQ$3-'Indicator Date hidden'!CQ20)</f>
        <v>0</v>
      </c>
      <c r="CR20" s="135">
        <f>IF('Indicator Date hidden'!CR20="x","x",$CR$3-'Indicator Date hidden'!CR20)</f>
        <v>0</v>
      </c>
      <c r="CS20" s="135">
        <f>IF('Indicator Date hidden'!CS20="x","x",$CS$3-'Indicator Date hidden'!CS20)</f>
        <v>0</v>
      </c>
      <c r="CT20" s="135">
        <f>IF('Indicator Date hidden'!CT20="x","x",$CT$3-'Indicator Date hidden'!CT20)</f>
        <v>0</v>
      </c>
      <c r="CU20" s="135">
        <f>IF('Indicator Date hidden'!CU20="x","x",$CU$3-'Indicator Date hidden'!CU20)</f>
        <v>0</v>
      </c>
      <c r="CV20" s="136">
        <f t="shared" si="0"/>
        <v>26</v>
      </c>
      <c r="CW20" s="137">
        <f t="shared" si="1"/>
        <v>0.27083333333333331</v>
      </c>
      <c r="CX20" s="136">
        <f t="shared" si="2"/>
        <v>11</v>
      </c>
      <c r="CY20" s="137">
        <f t="shared" si="3"/>
        <v>0.86791821507962297</v>
      </c>
      <c r="CZ20" s="138">
        <f t="shared" si="4"/>
        <v>0</v>
      </c>
    </row>
    <row r="21" spans="1:104" x14ac:dyDescent="0.25">
      <c r="A21" s="3" t="str">
        <f>VLOOKUP(C21,Regions!B$3:H$35,7,FALSE)</f>
        <v>Central America</v>
      </c>
      <c r="B21" s="94" t="s">
        <v>38</v>
      </c>
      <c r="C21" s="83" t="s">
        <v>37</v>
      </c>
      <c r="D21" s="135">
        <f>IF('Indicator Date hidden'!D21="x","x",$D$3-'Indicator Date hidden'!D21)</f>
        <v>0</v>
      </c>
      <c r="E21" s="135">
        <f>IF('Indicator Date hidden'!E21="x","x",$E$3-'Indicator Date hidden'!E21)</f>
        <v>0</v>
      </c>
      <c r="F21" s="135">
        <f>IF('Indicator Date hidden'!F21="x","x",$F$3-'Indicator Date hidden'!F21)</f>
        <v>0</v>
      </c>
      <c r="G21" s="135">
        <f>IF('Indicator Date hidden'!G21="x","x",$G$3-'Indicator Date hidden'!G21)</f>
        <v>0</v>
      </c>
      <c r="H21" s="135">
        <f>IF('Indicator Date hidden'!H21="x","x",$H$3-'Indicator Date hidden'!H21)</f>
        <v>0</v>
      </c>
      <c r="I21" s="135">
        <f>IF('Indicator Date hidden'!I21="x","x",$I$3-'Indicator Date hidden'!I21)</f>
        <v>0</v>
      </c>
      <c r="J21" s="135">
        <f>IF('Indicator Date hidden'!J21="x","x",$J$3-'Indicator Date hidden'!J21)</f>
        <v>0</v>
      </c>
      <c r="K21" s="135">
        <f>IF('Indicator Date hidden'!K21="x","x",$K$3-'Indicator Date hidden'!K21)</f>
        <v>0</v>
      </c>
      <c r="L21" s="135">
        <f>IF('Indicator Date hidden'!L21="x","x",$L$3-'Indicator Date hidden'!L21)</f>
        <v>0</v>
      </c>
      <c r="M21" s="135">
        <f>IF('Indicator Date hidden'!M21="x","x",$M$3-'Indicator Date hidden'!M21)</f>
        <v>0</v>
      </c>
      <c r="N21" s="135">
        <f>IF('Indicator Date hidden'!N21="x","x",$N$3-'Indicator Date hidden'!N21)</f>
        <v>0</v>
      </c>
      <c r="O21" s="135">
        <f>IF('Indicator Date hidden'!O21="x","x",$O$3-'Indicator Date hidden'!O21)</f>
        <v>0</v>
      </c>
      <c r="P21" s="135" t="str">
        <f>IF('Indicator Date hidden'!P21="x","x",$P$3-'Indicator Date hidden'!P21)</f>
        <v>x</v>
      </c>
      <c r="Q21" s="135">
        <f>IF('Indicator Date hidden'!Q21="x","x",$Q$3-'Indicator Date hidden'!Q21)</f>
        <v>0</v>
      </c>
      <c r="R21" s="135">
        <f>IF('Indicator Date hidden'!R21="x","x",$R$3-'Indicator Date hidden'!R21)</f>
        <v>0</v>
      </c>
      <c r="S21" s="135">
        <f>IF('Indicator Date hidden'!S21="x","x",$S$3-'Indicator Date hidden'!S21)</f>
        <v>0</v>
      </c>
      <c r="T21" s="135">
        <f>IF('Indicator Date hidden'!T21="x","x",$T$3-'Indicator Date hidden'!T21)</f>
        <v>0</v>
      </c>
      <c r="U21" s="135">
        <f>IF('Indicator Date hidden'!U21="x","x",$U$3-'Indicator Date hidden'!U21)</f>
        <v>0</v>
      </c>
      <c r="V21" s="135">
        <f>IF('Indicator Date hidden'!V21="x","x",$V$3-'Indicator Date hidden'!V21)</f>
        <v>0</v>
      </c>
      <c r="W21" s="135">
        <f>IF('Indicator Date hidden'!W21="x","x",$W$3-'Indicator Date hidden'!W21)</f>
        <v>0</v>
      </c>
      <c r="X21" s="135">
        <f>IF('Indicator Date hidden'!X21="x","x",$X$3-'Indicator Date hidden'!X21)</f>
        <v>0</v>
      </c>
      <c r="Y21" s="135">
        <f>IF('Indicator Date hidden'!Y21="x","x",$Y$3-'Indicator Date hidden'!Y21)</f>
        <v>0</v>
      </c>
      <c r="Z21" s="135">
        <f>IF('Indicator Date hidden'!Z21="x","x",$Z$3-'Indicator Date hidden'!Z21)</f>
        <v>0</v>
      </c>
      <c r="AA21" s="135">
        <f>IF('Indicator Date hidden'!AA21="x","x",$AA$3-'Indicator Date hidden'!AA21)</f>
        <v>0</v>
      </c>
      <c r="AB21" s="135">
        <f>IF('Indicator Date hidden'!AB21="x","x",$AB$3-'Indicator Date hidden'!AB21)</f>
        <v>1</v>
      </c>
      <c r="AC21" s="135">
        <f>IF('Indicator Date hidden'!AC21="x","x",$AC$3-'Indicator Date hidden'!AC21)</f>
        <v>0</v>
      </c>
      <c r="AD21" s="135">
        <f>IF('Indicator Date hidden'!AD21="x","x",$AD$3-'Indicator Date hidden'!AD21)</f>
        <v>0</v>
      </c>
      <c r="AE21" s="135">
        <f>IF('Indicator Date hidden'!AE21="x","x",$AE$3-'Indicator Date hidden'!AE21)</f>
        <v>0</v>
      </c>
      <c r="AF21" s="212">
        <f>IF('Indicator Date hidden'!AF21="x","x",$AF$3-'Indicator Date hidden'!AF21)</f>
        <v>0</v>
      </c>
      <c r="AG21" s="135">
        <f>IF('Indicator Date hidden'!AG21="x","x",$AG$3-'Indicator Date hidden'!AG21)</f>
        <v>0</v>
      </c>
      <c r="AH21" s="135">
        <f>IF('Indicator Date hidden'!AH21="x","x",$AH$3-'Indicator Date hidden'!AH21)</f>
        <v>0</v>
      </c>
      <c r="AI21" s="135">
        <f>IF('Indicator Date hidden'!AI21="x","x",$AI$3-'Indicator Date hidden'!AI21)</f>
        <v>0</v>
      </c>
      <c r="AJ21" s="135">
        <f>IF('Indicator Date hidden'!AJ21="x","x",$AJ$3-'Indicator Date hidden'!AJ21)</f>
        <v>0</v>
      </c>
      <c r="AK21" s="135">
        <f>IF('Indicator Date hidden'!AK21="x","x",$AK$3-'Indicator Date hidden'!AK21)</f>
        <v>0</v>
      </c>
      <c r="AL21" s="135">
        <f>IF('Indicator Date hidden'!AL21="x","x",$AL$3-'Indicator Date hidden'!AL21)</f>
        <v>0</v>
      </c>
      <c r="AM21" s="135">
        <f>IF('Indicator Date hidden'!AM21="x","x",$AM$3-'Indicator Date hidden'!AM21)</f>
        <v>5</v>
      </c>
      <c r="AN21" s="135">
        <f>IF('Indicator Date hidden'!AN21="x","x",$AN$3-'Indicator Date hidden'!AN21)</f>
        <v>5</v>
      </c>
      <c r="AO21" s="135">
        <f>IF('Indicator Date hidden'!AO21="x","x",$AO$3-'Indicator Date hidden'!AO21)</f>
        <v>0</v>
      </c>
      <c r="AP21" s="135">
        <f>IF('Indicator Date hidden'!AP21="x","x",$AP$3-'Indicator Date hidden'!AP21)</f>
        <v>0</v>
      </c>
      <c r="AQ21" s="135">
        <f>IF('Indicator Date hidden'!AQ21="x","x",$AQ$3-'Indicator Date hidden'!AQ21)</f>
        <v>0</v>
      </c>
      <c r="AR21" s="135">
        <f>IF('Indicator Date hidden'!AR21="x","x",$AR$3-'Indicator Date hidden'!AR21)</f>
        <v>0</v>
      </c>
      <c r="AS21" s="135">
        <f>IF('Indicator Date hidden'!AS21="x","x",$AS$3-'Indicator Date hidden'!AS21)</f>
        <v>0</v>
      </c>
      <c r="AT21" s="135">
        <f>IF('Indicator Date hidden'!AT21="x","x",$AT$3-'Indicator Date hidden'!AT21)</f>
        <v>5</v>
      </c>
      <c r="AU21" s="135">
        <f>IF('Indicator Date hidden'!AU21="x","x",$AU$3-'Indicator Date hidden'!AU21)</f>
        <v>0</v>
      </c>
      <c r="AV21" s="135">
        <f>IF('Indicator Date hidden'!AV21="x","x",$AV$3-'Indicator Date hidden'!AV21)</f>
        <v>0</v>
      </c>
      <c r="AW21" s="135">
        <f>IF('Indicator Date hidden'!AW21="x","x",$AW$3-'Indicator Date hidden'!AW21)</f>
        <v>1</v>
      </c>
      <c r="AX21" s="135" t="str">
        <f>IF('Indicator Date hidden'!AX21="x","x",$AX$3-'Indicator Date hidden'!AX21)</f>
        <v>x</v>
      </c>
      <c r="AY21" s="135">
        <f>IF('Indicator Date hidden'!AY21="x","x",$AY$3-'Indicator Date hidden'!AY21)</f>
        <v>0</v>
      </c>
      <c r="AZ21" s="135">
        <f>IF('Indicator Date hidden'!AZ21="x","x",$AZ$3-'Indicator Date hidden'!AZ21)</f>
        <v>0</v>
      </c>
      <c r="BA21" s="135">
        <f>IF('Indicator Date hidden'!BA21="x","x",$BA$3-'Indicator Date hidden'!BA21)</f>
        <v>0</v>
      </c>
      <c r="BB21" s="135">
        <f>IF('Indicator Date hidden'!BB21="x","x",$BB$3-'Indicator Date hidden'!BB21)</f>
        <v>0</v>
      </c>
      <c r="BC21" s="135">
        <f>IF('Indicator Date hidden'!BC21="x","x",$BC$3-'Indicator Date hidden'!BC21)</f>
        <v>0</v>
      </c>
      <c r="BD21" s="135">
        <f>IF('Indicator Date hidden'!BD21="x","x",$BD$3-'Indicator Date hidden'!BD21)</f>
        <v>0</v>
      </c>
      <c r="BE21" s="135">
        <f>IF('Indicator Date hidden'!BE21="x","x",$BE$3-'Indicator Date hidden'!BE21)</f>
        <v>0</v>
      </c>
      <c r="BF21" s="135">
        <f>IF('Indicator Date hidden'!BF21="x","x",$BF$3-'Indicator Date hidden'!BF21)</f>
        <v>0</v>
      </c>
      <c r="BG21" s="135">
        <f>IF('Indicator Date hidden'!BG21="x","x",$BG$3-'Indicator Date hidden'!BG21)</f>
        <v>0</v>
      </c>
      <c r="BH21" s="135">
        <f>IF('Indicator Date hidden'!BH21="x","x",$BH$3-'Indicator Date hidden'!BH21)</f>
        <v>0</v>
      </c>
      <c r="BI21" s="135">
        <f>IF('Indicator Date hidden'!BI21="x","x",$BI$3-'Indicator Date hidden'!BI21)</f>
        <v>0</v>
      </c>
      <c r="BJ21" s="135">
        <f>IF('Indicator Date hidden'!BJ21="x","x",$BJ$3-'Indicator Date hidden'!BJ21)</f>
        <v>0</v>
      </c>
      <c r="BK21" s="135">
        <f>IF('Indicator Date hidden'!BK21="x","x",$BK$3-'Indicator Date hidden'!BK21)</f>
        <v>0</v>
      </c>
      <c r="BL21" s="135">
        <f>IF('Indicator Date hidden'!BL21="x","x",$BL$3-'Indicator Date hidden'!BL21)</f>
        <v>0</v>
      </c>
      <c r="BM21" s="135">
        <f>IF('Indicator Date hidden'!BM21="x","x",$BM$3-'Indicator Date hidden'!BM21)</f>
        <v>0</v>
      </c>
      <c r="BN21" s="135">
        <f>IF('Indicator Date hidden'!BN21="x","x",$BN$3-'Indicator Date hidden'!BN21)</f>
        <v>0</v>
      </c>
      <c r="BO21" s="135">
        <f>IF('Indicator Date hidden'!BO21="x","x",$BO$3-'Indicator Date hidden'!BO21)</f>
        <v>0</v>
      </c>
      <c r="BP21" s="135" t="str">
        <f>IF('Indicator Date hidden'!BP21="x","x",$BP$3-'Indicator Date hidden'!BP21)</f>
        <v>x</v>
      </c>
      <c r="BQ21" s="135">
        <f>IF('Indicator Date hidden'!BQ21="x","x",$BQ$3-'Indicator Date hidden'!BQ21)</f>
        <v>1</v>
      </c>
      <c r="BR21" s="135">
        <f>IF('Indicator Date hidden'!BR21="x","x",$BR$3-'Indicator Date hidden'!BR21)</f>
        <v>0</v>
      </c>
      <c r="BS21" s="135">
        <f>IF('Indicator Date hidden'!BS21="x","x",$BS$3-'Indicator Date hidden'!BS21)</f>
        <v>5</v>
      </c>
      <c r="BT21" s="135">
        <f>IF('Indicator Date hidden'!BT21="x","x",$BT$3-'Indicator Date hidden'!BT21)</f>
        <v>0</v>
      </c>
      <c r="BU21" s="135">
        <f>IF('Indicator Date hidden'!BU21="x","x",$BU$3-'Indicator Date hidden'!BU21)</f>
        <v>0</v>
      </c>
      <c r="BV21" s="135">
        <f>IF('Indicator Date hidden'!BV21="x","x",$BV$3-'Indicator Date hidden'!BV21)</f>
        <v>0</v>
      </c>
      <c r="BW21" s="135">
        <f>IF('Indicator Date hidden'!BW21="x","x",$BW$3-'Indicator Date hidden'!BW21)</f>
        <v>0</v>
      </c>
      <c r="BX21" s="135">
        <f>IF('Indicator Date hidden'!BX21="x","x",$BX$3-'Indicator Date hidden'!BX21)</f>
        <v>2</v>
      </c>
      <c r="BY21" s="135" t="str">
        <f>IF('Indicator Date hidden'!BY21="x","x",$BY$3-'Indicator Date hidden'!BY21)</f>
        <v>x</v>
      </c>
      <c r="BZ21" s="135">
        <f>IF('Indicator Date hidden'!BZ21="x","x",$BZ$3-'Indicator Date hidden'!BZ21)</f>
        <v>0</v>
      </c>
      <c r="CA21" s="135">
        <f>IF('Indicator Date hidden'!CA21="x","x",$CA$3-'Indicator Date hidden'!CA21)</f>
        <v>0</v>
      </c>
      <c r="CB21" s="135">
        <f>IF('Indicator Date hidden'!CB21="x","x",$CB$3-'Indicator Date hidden'!CB21)</f>
        <v>2</v>
      </c>
      <c r="CC21" s="135">
        <f>IF('Indicator Date hidden'!CC21="x","x",$CC$3-'Indicator Date hidden'!CC21)</f>
        <v>0</v>
      </c>
      <c r="CD21" s="135">
        <f>IF('Indicator Date hidden'!CD21="x","x",$CD$3-'Indicator Date hidden'!CD21)</f>
        <v>0</v>
      </c>
      <c r="CE21" s="135">
        <f>IF('Indicator Date hidden'!CE21="x","x",$CE$3-'Indicator Date hidden'!CE21)</f>
        <v>0</v>
      </c>
      <c r="CF21" s="135">
        <f>IF('Indicator Date hidden'!CF21="x","x",$CF$3-'Indicator Date hidden'!CF21)</f>
        <v>0</v>
      </c>
      <c r="CG21" s="135">
        <f>IF('Indicator Date hidden'!CG21="x","x",$CG$3-'Indicator Date hidden'!CG21)</f>
        <v>0</v>
      </c>
      <c r="CH21" s="135">
        <f>IF('Indicator Date hidden'!CH21="x","x",$CH$3-'Indicator Date hidden'!CH21)</f>
        <v>0</v>
      </c>
      <c r="CI21" s="135">
        <f>IF('Indicator Date hidden'!CI21="x","x",$CI$3-'Indicator Date hidden'!CI21)</f>
        <v>0</v>
      </c>
      <c r="CJ21" s="135">
        <f>IF('Indicator Date hidden'!CJ21="x","x",$CJ$3-'Indicator Date hidden'!CJ21)</f>
        <v>0</v>
      </c>
      <c r="CK21" s="135">
        <f>IF('Indicator Date hidden'!CK21="x","x",$CK$3-'Indicator Date hidden'!CK21)</f>
        <v>0</v>
      </c>
      <c r="CL21" s="135">
        <f>IF('Indicator Date hidden'!CL21="x","x",$CL$3-'Indicator Date hidden'!CL21)</f>
        <v>0</v>
      </c>
      <c r="CM21" s="135">
        <f>IF('Indicator Date hidden'!CM21="x","x",$CM$3-'Indicator Date hidden'!CM21)</f>
        <v>0</v>
      </c>
      <c r="CN21" s="135">
        <f>IF('Indicator Date hidden'!CN21="x","x",$CN$3-'Indicator Date hidden'!CN21)</f>
        <v>0</v>
      </c>
      <c r="CO21" s="135">
        <f>IF('Indicator Date hidden'!CO21="x","x",$CO$3-'Indicator Date hidden'!CO21)</f>
        <v>2</v>
      </c>
      <c r="CP21" s="135">
        <f>IF('Indicator Date hidden'!CP21="x","x",$CP$3-'Indicator Date hidden'!CP21)</f>
        <v>1</v>
      </c>
      <c r="CQ21" s="135">
        <f>IF('Indicator Date hidden'!CQ21="x","x",$CQ$3-'Indicator Date hidden'!CQ21)</f>
        <v>0</v>
      </c>
      <c r="CR21" s="135">
        <f>IF('Indicator Date hidden'!CR21="x","x",$CR$3-'Indicator Date hidden'!CR21)</f>
        <v>1</v>
      </c>
      <c r="CS21" s="135">
        <f>IF('Indicator Date hidden'!CS21="x","x",$CS$3-'Indicator Date hidden'!CS21)</f>
        <v>0</v>
      </c>
      <c r="CT21" s="135">
        <f>IF('Indicator Date hidden'!CT21="x","x",$CT$3-'Indicator Date hidden'!CT21)</f>
        <v>0</v>
      </c>
      <c r="CU21" s="135">
        <f>IF('Indicator Date hidden'!CU21="x","x",$CU$3-'Indicator Date hidden'!CU21)</f>
        <v>0</v>
      </c>
      <c r="CV21" s="136">
        <f t="shared" si="0"/>
        <v>31</v>
      </c>
      <c r="CW21" s="137">
        <f t="shared" si="1"/>
        <v>0.32291666666666669</v>
      </c>
      <c r="CX21" s="136">
        <f t="shared" si="2"/>
        <v>12</v>
      </c>
      <c r="CY21" s="137">
        <f t="shared" si="3"/>
        <v>1.0761967445092229</v>
      </c>
      <c r="CZ21" s="138">
        <f t="shared" si="4"/>
        <v>0</v>
      </c>
    </row>
    <row r="22" spans="1:104" x14ac:dyDescent="0.25">
      <c r="A22" s="3" t="str">
        <f>VLOOKUP(C22,Regions!B$3:H$35,7,FALSE)</f>
        <v>Central America</v>
      </c>
      <c r="B22" s="94" t="s">
        <v>42</v>
      </c>
      <c r="C22" s="83" t="s">
        <v>41</v>
      </c>
      <c r="D22" s="135">
        <f>IF('Indicator Date hidden'!D22="x","x",$D$3-'Indicator Date hidden'!D22)</f>
        <v>0</v>
      </c>
      <c r="E22" s="135">
        <f>IF('Indicator Date hidden'!E22="x","x",$E$3-'Indicator Date hidden'!E22)</f>
        <v>0</v>
      </c>
      <c r="F22" s="135">
        <f>IF('Indicator Date hidden'!F22="x","x",$F$3-'Indicator Date hidden'!F22)</f>
        <v>0</v>
      </c>
      <c r="G22" s="135">
        <f>IF('Indicator Date hidden'!G22="x","x",$G$3-'Indicator Date hidden'!G22)</f>
        <v>0</v>
      </c>
      <c r="H22" s="135">
        <f>IF('Indicator Date hidden'!H22="x","x",$H$3-'Indicator Date hidden'!H22)</f>
        <v>0</v>
      </c>
      <c r="I22" s="135">
        <f>IF('Indicator Date hidden'!I22="x","x",$I$3-'Indicator Date hidden'!I22)</f>
        <v>0</v>
      </c>
      <c r="J22" s="135">
        <f>IF('Indicator Date hidden'!J22="x","x",$J$3-'Indicator Date hidden'!J22)</f>
        <v>0</v>
      </c>
      <c r="K22" s="135">
        <f>IF('Indicator Date hidden'!K22="x","x",$K$3-'Indicator Date hidden'!K22)</f>
        <v>0</v>
      </c>
      <c r="L22" s="135">
        <f>IF('Indicator Date hidden'!L22="x","x",$L$3-'Indicator Date hidden'!L22)</f>
        <v>0</v>
      </c>
      <c r="M22" s="135">
        <f>IF('Indicator Date hidden'!M22="x","x",$M$3-'Indicator Date hidden'!M22)</f>
        <v>0</v>
      </c>
      <c r="N22" s="135">
        <f>IF('Indicator Date hidden'!N22="x","x",$N$3-'Indicator Date hidden'!N22)</f>
        <v>0</v>
      </c>
      <c r="O22" s="135">
        <f>IF('Indicator Date hidden'!O22="x","x",$O$3-'Indicator Date hidden'!O22)</f>
        <v>0</v>
      </c>
      <c r="P22" s="135">
        <f>IF('Indicator Date hidden'!P22="x","x",$P$3-'Indicator Date hidden'!P22)</f>
        <v>1</v>
      </c>
      <c r="Q22" s="135">
        <f>IF('Indicator Date hidden'!Q22="x","x",$Q$3-'Indicator Date hidden'!Q22)</f>
        <v>0</v>
      </c>
      <c r="R22" s="135">
        <f>IF('Indicator Date hidden'!R22="x","x",$R$3-'Indicator Date hidden'!R22)</f>
        <v>0</v>
      </c>
      <c r="S22" s="135">
        <f>IF('Indicator Date hidden'!S22="x","x",$S$3-'Indicator Date hidden'!S22)</f>
        <v>0</v>
      </c>
      <c r="T22" s="135">
        <f>IF('Indicator Date hidden'!T22="x","x",$T$3-'Indicator Date hidden'!T22)</f>
        <v>0</v>
      </c>
      <c r="U22" s="135">
        <f>IF('Indicator Date hidden'!U22="x","x",$U$3-'Indicator Date hidden'!U22)</f>
        <v>0</v>
      </c>
      <c r="V22" s="135">
        <f>IF('Indicator Date hidden'!V22="x","x",$V$3-'Indicator Date hidden'!V22)</f>
        <v>0</v>
      </c>
      <c r="W22" s="135">
        <f>IF('Indicator Date hidden'!W22="x","x",$W$3-'Indicator Date hidden'!W22)</f>
        <v>0</v>
      </c>
      <c r="X22" s="135">
        <f>IF('Indicator Date hidden'!X22="x","x",$X$3-'Indicator Date hidden'!X22)</f>
        <v>0</v>
      </c>
      <c r="Y22" s="135">
        <f>IF('Indicator Date hidden'!Y22="x","x",$Y$3-'Indicator Date hidden'!Y22)</f>
        <v>0</v>
      </c>
      <c r="Z22" s="135">
        <f>IF('Indicator Date hidden'!Z22="x","x",$Z$3-'Indicator Date hidden'!Z22)</f>
        <v>0</v>
      </c>
      <c r="AA22" s="135">
        <f>IF('Indicator Date hidden'!AA22="x","x",$AA$3-'Indicator Date hidden'!AA22)</f>
        <v>0</v>
      </c>
      <c r="AB22" s="135">
        <f>IF('Indicator Date hidden'!AB22="x","x",$AB$3-'Indicator Date hidden'!AB22)</f>
        <v>0</v>
      </c>
      <c r="AC22" s="135">
        <f>IF('Indicator Date hidden'!AC22="x","x",$AC$3-'Indicator Date hidden'!AC22)</f>
        <v>0</v>
      </c>
      <c r="AD22" s="135">
        <f>IF('Indicator Date hidden'!AD22="x","x",$AD$3-'Indicator Date hidden'!AD22)</f>
        <v>0</v>
      </c>
      <c r="AE22" s="135">
        <f>IF('Indicator Date hidden'!AE22="x","x",$AE$3-'Indicator Date hidden'!AE22)</f>
        <v>0</v>
      </c>
      <c r="AF22" s="212">
        <f>IF('Indicator Date hidden'!AF22="x","x",$AF$3-'Indicator Date hidden'!AF22)</f>
        <v>0</v>
      </c>
      <c r="AG22" s="135">
        <f>IF('Indicator Date hidden'!AG22="x","x",$AG$3-'Indicator Date hidden'!AG22)</f>
        <v>0</v>
      </c>
      <c r="AH22" s="135">
        <f>IF('Indicator Date hidden'!AH22="x","x",$AH$3-'Indicator Date hidden'!AH22)</f>
        <v>0</v>
      </c>
      <c r="AI22" s="135">
        <f>IF('Indicator Date hidden'!AI22="x","x",$AI$3-'Indicator Date hidden'!AI22)</f>
        <v>0</v>
      </c>
      <c r="AJ22" s="135">
        <f>IF('Indicator Date hidden'!AJ22="x","x",$AJ$3-'Indicator Date hidden'!AJ22)</f>
        <v>0</v>
      </c>
      <c r="AK22" s="135">
        <f>IF('Indicator Date hidden'!AK22="x","x",$AK$3-'Indicator Date hidden'!AK22)</f>
        <v>0</v>
      </c>
      <c r="AL22" s="135">
        <f>IF('Indicator Date hidden'!AL22="x","x",$AL$3-'Indicator Date hidden'!AL22)</f>
        <v>0</v>
      </c>
      <c r="AM22" s="135">
        <f>IF('Indicator Date hidden'!AM22="x","x",$AM$3-'Indicator Date hidden'!AM22)</f>
        <v>1</v>
      </c>
      <c r="AN22" s="135">
        <f>IF('Indicator Date hidden'!AN22="x","x",$AN$3-'Indicator Date hidden'!AN22)</f>
        <v>1</v>
      </c>
      <c r="AO22" s="135">
        <f>IF('Indicator Date hidden'!AO22="x","x",$AO$3-'Indicator Date hidden'!AO22)</f>
        <v>2</v>
      </c>
      <c r="AP22" s="135">
        <f>IF('Indicator Date hidden'!AP22="x","x",$AP$3-'Indicator Date hidden'!AP22)</f>
        <v>0</v>
      </c>
      <c r="AQ22" s="135">
        <f>IF('Indicator Date hidden'!AQ22="x","x",$AQ$3-'Indicator Date hidden'!AQ22)</f>
        <v>0</v>
      </c>
      <c r="AR22" s="135">
        <f>IF('Indicator Date hidden'!AR22="x","x",$AR$3-'Indicator Date hidden'!AR22)</f>
        <v>0</v>
      </c>
      <c r="AS22" s="135">
        <f>IF('Indicator Date hidden'!AS22="x","x",$AS$3-'Indicator Date hidden'!AS22)</f>
        <v>2</v>
      </c>
      <c r="AT22" s="135">
        <f>IF('Indicator Date hidden'!AT22="x","x",$AT$3-'Indicator Date hidden'!AT22)</f>
        <v>1</v>
      </c>
      <c r="AU22" s="135">
        <f>IF('Indicator Date hidden'!AU22="x","x",$AU$3-'Indicator Date hidden'!AU22)</f>
        <v>0</v>
      </c>
      <c r="AV22" s="135">
        <f>IF('Indicator Date hidden'!AV22="x","x",$AV$3-'Indicator Date hidden'!AV22)</f>
        <v>0</v>
      </c>
      <c r="AW22" s="135">
        <f>IF('Indicator Date hidden'!AW22="x","x",$AW$3-'Indicator Date hidden'!AW22)</f>
        <v>2</v>
      </c>
      <c r="AX22" s="135">
        <f>IF('Indicator Date hidden'!AX22="x","x",$AX$3-'Indicator Date hidden'!AX22)</f>
        <v>0</v>
      </c>
      <c r="AY22" s="135">
        <f>IF('Indicator Date hidden'!AY22="x","x",$AY$3-'Indicator Date hidden'!AY22)</f>
        <v>0</v>
      </c>
      <c r="AZ22" s="135">
        <f>IF('Indicator Date hidden'!AZ22="x","x",$AZ$3-'Indicator Date hidden'!AZ22)</f>
        <v>0</v>
      </c>
      <c r="BA22" s="135">
        <f>IF('Indicator Date hidden'!BA22="x","x",$BA$3-'Indicator Date hidden'!BA22)</f>
        <v>0</v>
      </c>
      <c r="BB22" s="135">
        <f>IF('Indicator Date hidden'!BB22="x","x",$BB$3-'Indicator Date hidden'!BB22)</f>
        <v>0</v>
      </c>
      <c r="BC22" s="135">
        <f>IF('Indicator Date hidden'!BC22="x","x",$BC$3-'Indicator Date hidden'!BC22)</f>
        <v>0</v>
      </c>
      <c r="BD22" s="135">
        <f>IF('Indicator Date hidden'!BD22="x","x",$BD$3-'Indicator Date hidden'!BD22)</f>
        <v>0</v>
      </c>
      <c r="BE22" s="135">
        <f>IF('Indicator Date hidden'!BE22="x","x",$BE$3-'Indicator Date hidden'!BE22)</f>
        <v>0</v>
      </c>
      <c r="BF22" s="135">
        <f>IF('Indicator Date hidden'!BF22="x","x",$BF$3-'Indicator Date hidden'!BF22)</f>
        <v>0</v>
      </c>
      <c r="BG22" s="135">
        <f>IF('Indicator Date hidden'!BG22="x","x",$BG$3-'Indicator Date hidden'!BG22)</f>
        <v>0</v>
      </c>
      <c r="BH22" s="135">
        <f>IF('Indicator Date hidden'!BH22="x","x",$BH$3-'Indicator Date hidden'!BH22)</f>
        <v>0</v>
      </c>
      <c r="BI22" s="135">
        <f>IF('Indicator Date hidden'!BI22="x","x",$BI$3-'Indicator Date hidden'!BI22)</f>
        <v>0</v>
      </c>
      <c r="BJ22" s="135">
        <f>IF('Indicator Date hidden'!BJ22="x","x",$BJ$3-'Indicator Date hidden'!BJ22)</f>
        <v>0</v>
      </c>
      <c r="BK22" s="135">
        <f>IF('Indicator Date hidden'!BK22="x","x",$BK$3-'Indicator Date hidden'!BK22)</f>
        <v>1</v>
      </c>
      <c r="BL22" s="135">
        <f>IF('Indicator Date hidden'!BL22="x","x",$BL$3-'Indicator Date hidden'!BL22)</f>
        <v>0</v>
      </c>
      <c r="BM22" s="135">
        <f>IF('Indicator Date hidden'!BM22="x","x",$BM$3-'Indicator Date hidden'!BM22)</f>
        <v>0</v>
      </c>
      <c r="BN22" s="135">
        <f>IF('Indicator Date hidden'!BN22="x","x",$BN$3-'Indicator Date hidden'!BN22)</f>
        <v>0</v>
      </c>
      <c r="BO22" s="135">
        <f>IF('Indicator Date hidden'!BO22="x","x",$BO$3-'Indicator Date hidden'!BO22)</f>
        <v>0</v>
      </c>
      <c r="BP22" s="135" t="str">
        <f>IF('Indicator Date hidden'!BP22="x","x",$BP$3-'Indicator Date hidden'!BP22)</f>
        <v>x</v>
      </c>
      <c r="BQ22" s="135">
        <f>IF('Indicator Date hidden'!BQ22="x","x",$BQ$3-'Indicator Date hidden'!BQ22)</f>
        <v>1</v>
      </c>
      <c r="BR22" s="135">
        <f>IF('Indicator Date hidden'!BR22="x","x",$BR$3-'Indicator Date hidden'!BR22)</f>
        <v>0</v>
      </c>
      <c r="BS22" s="135">
        <f>IF('Indicator Date hidden'!BS22="x","x",$BS$3-'Indicator Date hidden'!BS22)</f>
        <v>0</v>
      </c>
      <c r="BT22" s="135">
        <f>IF('Indicator Date hidden'!BT22="x","x",$BT$3-'Indicator Date hidden'!BT22)</f>
        <v>0</v>
      </c>
      <c r="BU22" s="135">
        <f>IF('Indicator Date hidden'!BU22="x","x",$BU$3-'Indicator Date hidden'!BU22)</f>
        <v>0</v>
      </c>
      <c r="BV22" s="135">
        <f>IF('Indicator Date hidden'!BV22="x","x",$BV$3-'Indicator Date hidden'!BV22)</f>
        <v>0</v>
      </c>
      <c r="BW22" s="135">
        <f>IF('Indicator Date hidden'!BW22="x","x",$BW$3-'Indicator Date hidden'!BW22)</f>
        <v>0</v>
      </c>
      <c r="BX22" s="135">
        <f>IF('Indicator Date hidden'!BX22="x","x",$BX$3-'Indicator Date hidden'!BX22)</f>
        <v>0</v>
      </c>
      <c r="BY22" s="135">
        <f>IF('Indicator Date hidden'!BY22="x","x",$BY$3-'Indicator Date hidden'!BY22)</f>
        <v>0</v>
      </c>
      <c r="BZ22" s="135">
        <f>IF('Indicator Date hidden'!BZ22="x","x",$BZ$3-'Indicator Date hidden'!BZ22)</f>
        <v>0</v>
      </c>
      <c r="CA22" s="135">
        <f>IF('Indicator Date hidden'!CA22="x","x",$CA$3-'Indicator Date hidden'!CA22)</f>
        <v>0</v>
      </c>
      <c r="CB22" s="135">
        <f>IF('Indicator Date hidden'!CB22="x","x",$CB$3-'Indicator Date hidden'!CB22)</f>
        <v>1</v>
      </c>
      <c r="CC22" s="135">
        <f>IF('Indicator Date hidden'!CC22="x","x",$CC$3-'Indicator Date hidden'!CC22)</f>
        <v>0</v>
      </c>
      <c r="CD22" s="135">
        <f>IF('Indicator Date hidden'!CD22="x","x",$CD$3-'Indicator Date hidden'!CD22)</f>
        <v>0</v>
      </c>
      <c r="CE22" s="135">
        <f>IF('Indicator Date hidden'!CE22="x","x",$CE$3-'Indicator Date hidden'!CE22)</f>
        <v>0</v>
      </c>
      <c r="CF22" s="135">
        <f>IF('Indicator Date hidden'!CF22="x","x",$CF$3-'Indicator Date hidden'!CF22)</f>
        <v>0</v>
      </c>
      <c r="CG22" s="135">
        <f>IF('Indicator Date hidden'!CG22="x","x",$CG$3-'Indicator Date hidden'!CG22)</f>
        <v>0</v>
      </c>
      <c r="CH22" s="135">
        <f>IF('Indicator Date hidden'!CH22="x","x",$CH$3-'Indicator Date hidden'!CH22)</f>
        <v>0</v>
      </c>
      <c r="CI22" s="135">
        <f>IF('Indicator Date hidden'!CI22="x","x",$CI$3-'Indicator Date hidden'!CI22)</f>
        <v>0</v>
      </c>
      <c r="CJ22" s="135">
        <f>IF('Indicator Date hidden'!CJ22="x","x",$CJ$3-'Indicator Date hidden'!CJ22)</f>
        <v>0</v>
      </c>
      <c r="CK22" s="135">
        <f>IF('Indicator Date hidden'!CK22="x","x",$CK$3-'Indicator Date hidden'!CK22)</f>
        <v>0</v>
      </c>
      <c r="CL22" s="135">
        <f>IF('Indicator Date hidden'!CL22="x","x",$CL$3-'Indicator Date hidden'!CL22)</f>
        <v>0</v>
      </c>
      <c r="CM22" s="135">
        <f>IF('Indicator Date hidden'!CM22="x","x",$CM$3-'Indicator Date hidden'!CM22)</f>
        <v>0</v>
      </c>
      <c r="CN22" s="135">
        <f>IF('Indicator Date hidden'!CN22="x","x",$CN$3-'Indicator Date hidden'!CN22)</f>
        <v>1</v>
      </c>
      <c r="CO22" s="135">
        <f>IF('Indicator Date hidden'!CO22="x","x",$CO$3-'Indicator Date hidden'!CO22)</f>
        <v>1</v>
      </c>
      <c r="CP22" s="135">
        <f>IF('Indicator Date hidden'!CP22="x","x",$CP$3-'Indicator Date hidden'!CP22)</f>
        <v>1</v>
      </c>
      <c r="CQ22" s="135">
        <f>IF('Indicator Date hidden'!CQ22="x","x",$CQ$3-'Indicator Date hidden'!CQ22)</f>
        <v>0</v>
      </c>
      <c r="CR22" s="135">
        <f>IF('Indicator Date hidden'!CR22="x","x",$CR$3-'Indicator Date hidden'!CR22)</f>
        <v>1</v>
      </c>
      <c r="CS22" s="135">
        <f>IF('Indicator Date hidden'!CS22="x","x",$CS$3-'Indicator Date hidden'!CS22)</f>
        <v>0</v>
      </c>
      <c r="CT22" s="135">
        <f>IF('Indicator Date hidden'!CT22="x","x",$CT$3-'Indicator Date hidden'!CT22)</f>
        <v>0</v>
      </c>
      <c r="CU22" s="135">
        <f>IF('Indicator Date hidden'!CU22="x","x",$CU$3-'Indicator Date hidden'!CU22)</f>
        <v>0</v>
      </c>
      <c r="CV22" s="136">
        <f t="shared" si="0"/>
        <v>17</v>
      </c>
      <c r="CW22" s="137">
        <f t="shared" si="1"/>
        <v>0.17708333333333334</v>
      </c>
      <c r="CX22" s="136">
        <f t="shared" si="2"/>
        <v>14</v>
      </c>
      <c r="CY22" s="137">
        <f t="shared" si="3"/>
        <v>0.45834823278057352</v>
      </c>
      <c r="CZ22" s="138">
        <f t="shared" si="4"/>
        <v>0</v>
      </c>
    </row>
    <row r="23" spans="1:104" x14ac:dyDescent="0.25">
      <c r="A23" s="3" t="str">
        <f>VLOOKUP(C23,Regions!B$3:H$35,7,FALSE)</f>
        <v>Central America</v>
      </c>
      <c r="B23" s="94" t="s">
        <v>44</v>
      </c>
      <c r="C23" s="83" t="s">
        <v>43</v>
      </c>
      <c r="D23" s="135">
        <f>IF('Indicator Date hidden'!D23="x","x",$D$3-'Indicator Date hidden'!D23)</f>
        <v>0</v>
      </c>
      <c r="E23" s="135">
        <f>IF('Indicator Date hidden'!E23="x","x",$E$3-'Indicator Date hidden'!E23)</f>
        <v>0</v>
      </c>
      <c r="F23" s="135">
        <f>IF('Indicator Date hidden'!F23="x","x",$F$3-'Indicator Date hidden'!F23)</f>
        <v>0</v>
      </c>
      <c r="G23" s="135">
        <f>IF('Indicator Date hidden'!G23="x","x",$G$3-'Indicator Date hidden'!G23)</f>
        <v>0</v>
      </c>
      <c r="H23" s="135">
        <f>IF('Indicator Date hidden'!H23="x","x",$H$3-'Indicator Date hidden'!H23)</f>
        <v>0</v>
      </c>
      <c r="I23" s="135">
        <f>IF('Indicator Date hidden'!I23="x","x",$I$3-'Indicator Date hidden'!I23)</f>
        <v>0</v>
      </c>
      <c r="J23" s="135">
        <f>IF('Indicator Date hidden'!J23="x","x",$J$3-'Indicator Date hidden'!J23)</f>
        <v>0</v>
      </c>
      <c r="K23" s="135">
        <f>IF('Indicator Date hidden'!K23="x","x",$K$3-'Indicator Date hidden'!K23)</f>
        <v>0</v>
      </c>
      <c r="L23" s="135">
        <f>IF('Indicator Date hidden'!L23="x","x",$L$3-'Indicator Date hidden'!L23)</f>
        <v>0</v>
      </c>
      <c r="M23" s="135">
        <f>IF('Indicator Date hidden'!M23="x","x",$M$3-'Indicator Date hidden'!M23)</f>
        <v>0</v>
      </c>
      <c r="N23" s="135">
        <f>IF('Indicator Date hidden'!N23="x","x",$N$3-'Indicator Date hidden'!N23)</f>
        <v>0</v>
      </c>
      <c r="O23" s="135">
        <f>IF('Indicator Date hidden'!O23="x","x",$O$3-'Indicator Date hidden'!O23)</f>
        <v>0</v>
      </c>
      <c r="P23" s="135">
        <f>IF('Indicator Date hidden'!P23="x","x",$P$3-'Indicator Date hidden'!P23)</f>
        <v>6</v>
      </c>
      <c r="Q23" s="135">
        <f>IF('Indicator Date hidden'!Q23="x","x",$Q$3-'Indicator Date hidden'!Q23)</f>
        <v>0</v>
      </c>
      <c r="R23" s="135">
        <f>IF('Indicator Date hidden'!R23="x","x",$R$3-'Indicator Date hidden'!R23)</f>
        <v>0</v>
      </c>
      <c r="S23" s="135">
        <f>IF('Indicator Date hidden'!S23="x","x",$S$3-'Indicator Date hidden'!S23)</f>
        <v>0</v>
      </c>
      <c r="T23" s="135">
        <f>IF('Indicator Date hidden'!T23="x","x",$T$3-'Indicator Date hidden'!T23)</f>
        <v>0</v>
      </c>
      <c r="U23" s="135">
        <f>IF('Indicator Date hidden'!U23="x","x",$U$3-'Indicator Date hidden'!U23)</f>
        <v>0</v>
      </c>
      <c r="V23" s="135">
        <f>IF('Indicator Date hidden'!V23="x","x",$V$3-'Indicator Date hidden'!V23)</f>
        <v>0</v>
      </c>
      <c r="W23" s="135">
        <f>IF('Indicator Date hidden'!W23="x","x",$W$3-'Indicator Date hidden'!W23)</f>
        <v>0</v>
      </c>
      <c r="X23" s="135">
        <f>IF('Indicator Date hidden'!X23="x","x",$X$3-'Indicator Date hidden'!X23)</f>
        <v>0</v>
      </c>
      <c r="Y23" s="135">
        <f>IF('Indicator Date hidden'!Y23="x","x",$Y$3-'Indicator Date hidden'!Y23)</f>
        <v>0</v>
      </c>
      <c r="Z23" s="135">
        <f>IF('Indicator Date hidden'!Z23="x","x",$Z$3-'Indicator Date hidden'!Z23)</f>
        <v>0</v>
      </c>
      <c r="AA23" s="135">
        <f>IF('Indicator Date hidden'!AA23="x","x",$AA$3-'Indicator Date hidden'!AA23)</f>
        <v>0</v>
      </c>
      <c r="AB23" s="135" t="str">
        <f>IF('Indicator Date hidden'!AB23="x","x",$AB$3-'Indicator Date hidden'!AB23)</f>
        <v>x</v>
      </c>
      <c r="AC23" s="135">
        <f>IF('Indicator Date hidden'!AC23="x","x",$AC$3-'Indicator Date hidden'!AC23)</f>
        <v>0</v>
      </c>
      <c r="AD23" s="135">
        <f>IF('Indicator Date hidden'!AD23="x","x",$AD$3-'Indicator Date hidden'!AD23)</f>
        <v>0</v>
      </c>
      <c r="AE23" s="135">
        <f>IF('Indicator Date hidden'!AE23="x","x",$AE$3-'Indicator Date hidden'!AE23)</f>
        <v>0</v>
      </c>
      <c r="AF23" s="212">
        <f>IF('Indicator Date hidden'!AF23="x","x",$AF$3-'Indicator Date hidden'!AF23)</f>
        <v>0</v>
      </c>
      <c r="AG23" s="135">
        <f>IF('Indicator Date hidden'!AG23="x","x",$AG$3-'Indicator Date hidden'!AG23)</f>
        <v>0</v>
      </c>
      <c r="AH23" s="135">
        <f>IF('Indicator Date hidden'!AH23="x","x",$AH$3-'Indicator Date hidden'!AH23)</f>
        <v>0</v>
      </c>
      <c r="AI23" s="135">
        <f>IF('Indicator Date hidden'!AI23="x","x",$AI$3-'Indicator Date hidden'!AI23)</f>
        <v>1</v>
      </c>
      <c r="AJ23" s="135">
        <f>IF('Indicator Date hidden'!AJ23="x","x",$AJ$3-'Indicator Date hidden'!AJ23)</f>
        <v>1</v>
      </c>
      <c r="AK23" s="135">
        <f>IF('Indicator Date hidden'!AK23="x","x",$AK$3-'Indicator Date hidden'!AK23)</f>
        <v>0</v>
      </c>
      <c r="AL23" s="135">
        <f>IF('Indicator Date hidden'!AL23="x","x",$AL$3-'Indicator Date hidden'!AL23)</f>
        <v>0</v>
      </c>
      <c r="AM23" s="135">
        <f>IF('Indicator Date hidden'!AM23="x","x",$AM$3-'Indicator Date hidden'!AM23)</f>
        <v>5</v>
      </c>
      <c r="AN23" s="135">
        <f>IF('Indicator Date hidden'!AN23="x","x",$AN$3-'Indicator Date hidden'!AN23)</f>
        <v>5</v>
      </c>
      <c r="AO23" s="135">
        <f>IF('Indicator Date hidden'!AO23="x","x",$AO$3-'Indicator Date hidden'!AO23)</f>
        <v>2</v>
      </c>
      <c r="AP23" s="135">
        <f>IF('Indicator Date hidden'!AP23="x","x",$AP$3-'Indicator Date hidden'!AP23)</f>
        <v>0</v>
      </c>
      <c r="AQ23" s="135">
        <f>IF('Indicator Date hidden'!AQ23="x","x",$AQ$3-'Indicator Date hidden'!AQ23)</f>
        <v>0</v>
      </c>
      <c r="AR23" s="135">
        <f>IF('Indicator Date hidden'!AR23="x","x",$AR$3-'Indicator Date hidden'!AR23)</f>
        <v>0</v>
      </c>
      <c r="AS23" s="135">
        <f>IF('Indicator Date hidden'!AS23="x","x",$AS$3-'Indicator Date hidden'!AS23)</f>
        <v>2</v>
      </c>
      <c r="AT23" s="135">
        <f>IF('Indicator Date hidden'!AT23="x","x",$AT$3-'Indicator Date hidden'!AT23)</f>
        <v>5</v>
      </c>
      <c r="AU23" s="135">
        <f>IF('Indicator Date hidden'!AU23="x","x",$AU$3-'Indicator Date hidden'!AU23)</f>
        <v>0</v>
      </c>
      <c r="AV23" s="135">
        <f>IF('Indicator Date hidden'!AV23="x","x",$AV$3-'Indicator Date hidden'!AV23)</f>
        <v>0</v>
      </c>
      <c r="AW23" s="135">
        <f>IF('Indicator Date hidden'!AW23="x","x",$AW$3-'Indicator Date hidden'!AW23)</f>
        <v>0</v>
      </c>
      <c r="AX23" s="135">
        <f>IF('Indicator Date hidden'!AX23="x","x",$AX$3-'Indicator Date hidden'!AX23)</f>
        <v>0</v>
      </c>
      <c r="AY23" s="135">
        <f>IF('Indicator Date hidden'!AY23="x","x",$AY$3-'Indicator Date hidden'!AY23)</f>
        <v>0</v>
      </c>
      <c r="AZ23" s="135">
        <f>IF('Indicator Date hidden'!AZ23="x","x",$AZ$3-'Indicator Date hidden'!AZ23)</f>
        <v>0</v>
      </c>
      <c r="BA23" s="135">
        <f>IF('Indicator Date hidden'!BA23="x","x",$BA$3-'Indicator Date hidden'!BA23)</f>
        <v>0</v>
      </c>
      <c r="BB23" s="135">
        <f>IF('Indicator Date hidden'!BB23="x","x",$BB$3-'Indicator Date hidden'!BB23)</f>
        <v>0</v>
      </c>
      <c r="BC23" s="135">
        <f>IF('Indicator Date hidden'!BC23="x","x",$BC$3-'Indicator Date hidden'!BC23)</f>
        <v>0</v>
      </c>
      <c r="BD23" s="135">
        <f>IF('Indicator Date hidden'!BD23="x","x",$BD$3-'Indicator Date hidden'!BD23)</f>
        <v>0</v>
      </c>
      <c r="BE23" s="135">
        <f>IF('Indicator Date hidden'!BE23="x","x",$BE$3-'Indicator Date hidden'!BE23)</f>
        <v>0</v>
      </c>
      <c r="BF23" s="135">
        <f>IF('Indicator Date hidden'!BF23="x","x",$BF$3-'Indicator Date hidden'!BF23)</f>
        <v>0</v>
      </c>
      <c r="BG23" s="135">
        <f>IF('Indicator Date hidden'!BG23="x","x",$BG$3-'Indicator Date hidden'!BG23)</f>
        <v>0</v>
      </c>
      <c r="BH23" s="135">
        <f>IF('Indicator Date hidden'!BH23="x","x",$BH$3-'Indicator Date hidden'!BH23)</f>
        <v>0</v>
      </c>
      <c r="BI23" s="135">
        <f>IF('Indicator Date hidden'!BI23="x","x",$BI$3-'Indicator Date hidden'!BI23)</f>
        <v>0</v>
      </c>
      <c r="BJ23" s="135">
        <f>IF('Indicator Date hidden'!BJ23="x","x",$BJ$3-'Indicator Date hidden'!BJ23)</f>
        <v>0</v>
      </c>
      <c r="BK23" s="135">
        <f>IF('Indicator Date hidden'!BK23="x","x",$BK$3-'Indicator Date hidden'!BK23)</f>
        <v>3</v>
      </c>
      <c r="BL23" s="135">
        <f>IF('Indicator Date hidden'!BL23="x","x",$BL$3-'Indicator Date hidden'!BL23)</f>
        <v>0</v>
      </c>
      <c r="BM23" s="135">
        <f>IF('Indicator Date hidden'!BM23="x","x",$BM$3-'Indicator Date hidden'!BM23)</f>
        <v>0</v>
      </c>
      <c r="BN23" s="135">
        <f>IF('Indicator Date hidden'!BN23="x","x",$BN$3-'Indicator Date hidden'!BN23)</f>
        <v>0</v>
      </c>
      <c r="BO23" s="135">
        <f>IF('Indicator Date hidden'!BO23="x","x",$BO$3-'Indicator Date hidden'!BO23)</f>
        <v>0</v>
      </c>
      <c r="BP23" s="135" t="str">
        <f>IF('Indicator Date hidden'!BP23="x","x",$BP$3-'Indicator Date hidden'!BP23)</f>
        <v>x</v>
      </c>
      <c r="BQ23" s="135">
        <f>IF('Indicator Date hidden'!BQ23="x","x",$BQ$3-'Indicator Date hidden'!BQ23)</f>
        <v>1</v>
      </c>
      <c r="BR23" s="135">
        <f>IF('Indicator Date hidden'!BR23="x","x",$BR$3-'Indicator Date hidden'!BR23)</f>
        <v>0</v>
      </c>
      <c r="BS23" s="135" t="str">
        <f>IF('Indicator Date hidden'!BS23="x","x",$BS$3-'Indicator Date hidden'!BS23)</f>
        <v>x</v>
      </c>
      <c r="BT23" s="135">
        <f>IF('Indicator Date hidden'!BT23="x","x",$BT$3-'Indicator Date hidden'!BT23)</f>
        <v>0</v>
      </c>
      <c r="BU23" s="135">
        <f>IF('Indicator Date hidden'!BU23="x","x",$BU$3-'Indicator Date hidden'!BU23)</f>
        <v>0</v>
      </c>
      <c r="BV23" s="135">
        <f>IF('Indicator Date hidden'!BV23="x","x",$BV$3-'Indicator Date hidden'!BV23)</f>
        <v>0</v>
      </c>
      <c r="BW23" s="135">
        <f>IF('Indicator Date hidden'!BW23="x","x",$BW$3-'Indicator Date hidden'!BW23)</f>
        <v>0</v>
      </c>
      <c r="BX23" s="135">
        <f>IF('Indicator Date hidden'!BX23="x","x",$BX$3-'Indicator Date hidden'!BX23)</f>
        <v>2</v>
      </c>
      <c r="BY23" s="135">
        <f>IF('Indicator Date hidden'!BY23="x","x",$BY$3-'Indicator Date hidden'!BY23)</f>
        <v>0</v>
      </c>
      <c r="BZ23" s="135">
        <f>IF('Indicator Date hidden'!BZ23="x","x",$BZ$3-'Indicator Date hidden'!BZ23)</f>
        <v>0</v>
      </c>
      <c r="CA23" s="135">
        <f>IF('Indicator Date hidden'!CA23="x","x",$CA$3-'Indicator Date hidden'!CA23)</f>
        <v>0</v>
      </c>
      <c r="CB23" s="135">
        <f>IF('Indicator Date hidden'!CB23="x","x",$CB$3-'Indicator Date hidden'!CB23)</f>
        <v>1</v>
      </c>
      <c r="CC23" s="135">
        <f>IF('Indicator Date hidden'!CC23="x","x",$CC$3-'Indicator Date hidden'!CC23)</f>
        <v>0</v>
      </c>
      <c r="CD23" s="135">
        <f>IF('Indicator Date hidden'!CD23="x","x",$CD$3-'Indicator Date hidden'!CD23)</f>
        <v>0</v>
      </c>
      <c r="CE23" s="135">
        <f>IF('Indicator Date hidden'!CE23="x","x",$CE$3-'Indicator Date hidden'!CE23)</f>
        <v>0</v>
      </c>
      <c r="CF23" s="135">
        <f>IF('Indicator Date hidden'!CF23="x","x",$CF$3-'Indicator Date hidden'!CF23)</f>
        <v>0</v>
      </c>
      <c r="CG23" s="135">
        <f>IF('Indicator Date hidden'!CG23="x","x",$CG$3-'Indicator Date hidden'!CG23)</f>
        <v>0</v>
      </c>
      <c r="CH23" s="135">
        <f>IF('Indicator Date hidden'!CH23="x","x",$CH$3-'Indicator Date hidden'!CH23)</f>
        <v>0</v>
      </c>
      <c r="CI23" s="135">
        <f>IF('Indicator Date hidden'!CI23="x","x",$CI$3-'Indicator Date hidden'!CI23)</f>
        <v>0</v>
      </c>
      <c r="CJ23" s="135">
        <f>IF('Indicator Date hidden'!CJ23="x","x",$CJ$3-'Indicator Date hidden'!CJ23)</f>
        <v>0</v>
      </c>
      <c r="CK23" s="135">
        <f>IF('Indicator Date hidden'!CK23="x","x",$CK$3-'Indicator Date hidden'!CK23)</f>
        <v>0</v>
      </c>
      <c r="CL23" s="135">
        <f>IF('Indicator Date hidden'!CL23="x","x",$CL$3-'Indicator Date hidden'!CL23)</f>
        <v>0</v>
      </c>
      <c r="CM23" s="135">
        <f>IF('Indicator Date hidden'!CM23="x","x",$CM$3-'Indicator Date hidden'!CM23)</f>
        <v>0</v>
      </c>
      <c r="CN23" s="135" t="str">
        <f>IF('Indicator Date hidden'!CN23="x","x",$CN$3-'Indicator Date hidden'!CN23)</f>
        <v>x</v>
      </c>
      <c r="CO23" s="135" t="str">
        <f>IF('Indicator Date hidden'!CO23="x","x",$CO$3-'Indicator Date hidden'!CO23)</f>
        <v>x</v>
      </c>
      <c r="CP23" s="135" t="str">
        <f>IF('Indicator Date hidden'!CP23="x","x",$CP$3-'Indicator Date hidden'!CP23)</f>
        <v>x</v>
      </c>
      <c r="CQ23" s="135">
        <f>IF('Indicator Date hidden'!CQ23="x","x",$CQ$3-'Indicator Date hidden'!CQ23)</f>
        <v>0</v>
      </c>
      <c r="CR23" s="135" t="str">
        <f>IF('Indicator Date hidden'!CR23="x","x",$CR$3-'Indicator Date hidden'!CR23)</f>
        <v>x</v>
      </c>
      <c r="CS23" s="135">
        <f>IF('Indicator Date hidden'!CS23="x","x",$CS$3-'Indicator Date hidden'!CS23)</f>
        <v>0</v>
      </c>
      <c r="CT23" s="135">
        <f>IF('Indicator Date hidden'!CT23="x","x",$CT$3-'Indicator Date hidden'!CT23)</f>
        <v>0</v>
      </c>
      <c r="CU23" s="135">
        <f>IF('Indicator Date hidden'!CU23="x","x",$CU$3-'Indicator Date hidden'!CU23)</f>
        <v>0</v>
      </c>
      <c r="CV23" s="136">
        <f t="shared" si="0"/>
        <v>34</v>
      </c>
      <c r="CW23" s="137">
        <f t="shared" si="1"/>
        <v>0.35416666666666669</v>
      </c>
      <c r="CX23" s="136">
        <f t="shared" si="2"/>
        <v>12</v>
      </c>
      <c r="CY23" s="137">
        <f t="shared" si="3"/>
        <v>1.1756482120924341</v>
      </c>
      <c r="CZ23" s="138">
        <f t="shared" si="4"/>
        <v>0</v>
      </c>
    </row>
    <row r="24" spans="1:104" x14ac:dyDescent="0.25">
      <c r="A24" s="3" t="str">
        <f>VLOOKUP(C24,Regions!B$3:H$35,7,FALSE)</f>
        <v>Central America</v>
      </c>
      <c r="B24" s="94" t="s">
        <v>46</v>
      </c>
      <c r="C24" s="83" t="s">
        <v>45</v>
      </c>
      <c r="D24" s="135">
        <f>IF('Indicator Date hidden'!D24="x","x",$D$3-'Indicator Date hidden'!D24)</f>
        <v>0</v>
      </c>
      <c r="E24" s="135">
        <f>IF('Indicator Date hidden'!E24="x","x",$E$3-'Indicator Date hidden'!E24)</f>
        <v>0</v>
      </c>
      <c r="F24" s="135">
        <f>IF('Indicator Date hidden'!F24="x","x",$F$3-'Indicator Date hidden'!F24)</f>
        <v>0</v>
      </c>
      <c r="G24" s="135">
        <f>IF('Indicator Date hidden'!G24="x","x",$G$3-'Indicator Date hidden'!G24)</f>
        <v>0</v>
      </c>
      <c r="H24" s="135">
        <f>IF('Indicator Date hidden'!H24="x","x",$H$3-'Indicator Date hidden'!H24)</f>
        <v>0</v>
      </c>
      <c r="I24" s="135">
        <f>IF('Indicator Date hidden'!I24="x","x",$I$3-'Indicator Date hidden'!I24)</f>
        <v>0</v>
      </c>
      <c r="J24" s="135">
        <f>IF('Indicator Date hidden'!J24="x","x",$J$3-'Indicator Date hidden'!J24)</f>
        <v>0</v>
      </c>
      <c r="K24" s="135">
        <f>IF('Indicator Date hidden'!K24="x","x",$K$3-'Indicator Date hidden'!K24)</f>
        <v>0</v>
      </c>
      <c r="L24" s="135">
        <f>IF('Indicator Date hidden'!L24="x","x",$L$3-'Indicator Date hidden'!L24)</f>
        <v>0</v>
      </c>
      <c r="M24" s="135">
        <f>IF('Indicator Date hidden'!M24="x","x",$M$3-'Indicator Date hidden'!M24)</f>
        <v>0</v>
      </c>
      <c r="N24" s="135">
        <f>IF('Indicator Date hidden'!N24="x","x",$N$3-'Indicator Date hidden'!N24)</f>
        <v>0</v>
      </c>
      <c r="O24" s="135">
        <f>IF('Indicator Date hidden'!O24="x","x",$O$3-'Indicator Date hidden'!O24)</f>
        <v>0</v>
      </c>
      <c r="P24" s="135">
        <f>IF('Indicator Date hidden'!P24="x","x",$P$3-'Indicator Date hidden'!P24)</f>
        <v>1</v>
      </c>
      <c r="Q24" s="135">
        <f>IF('Indicator Date hidden'!Q24="x","x",$Q$3-'Indicator Date hidden'!Q24)</f>
        <v>0</v>
      </c>
      <c r="R24" s="135">
        <f>IF('Indicator Date hidden'!R24="x","x",$R$3-'Indicator Date hidden'!R24)</f>
        <v>0</v>
      </c>
      <c r="S24" s="135">
        <f>IF('Indicator Date hidden'!S24="x","x",$S$3-'Indicator Date hidden'!S24)</f>
        <v>0</v>
      </c>
      <c r="T24" s="135">
        <f>IF('Indicator Date hidden'!T24="x","x",$T$3-'Indicator Date hidden'!T24)</f>
        <v>0</v>
      </c>
      <c r="U24" s="135">
        <f>IF('Indicator Date hidden'!U24="x","x",$U$3-'Indicator Date hidden'!U24)</f>
        <v>0</v>
      </c>
      <c r="V24" s="135">
        <f>IF('Indicator Date hidden'!V24="x","x",$V$3-'Indicator Date hidden'!V24)</f>
        <v>0</v>
      </c>
      <c r="W24" s="135">
        <f>IF('Indicator Date hidden'!W24="x","x",$W$3-'Indicator Date hidden'!W24)</f>
        <v>0</v>
      </c>
      <c r="X24" s="135">
        <f>IF('Indicator Date hidden'!X24="x","x",$X$3-'Indicator Date hidden'!X24)</f>
        <v>0</v>
      </c>
      <c r="Y24" s="135">
        <f>IF('Indicator Date hidden'!Y24="x","x",$Y$3-'Indicator Date hidden'!Y24)</f>
        <v>0</v>
      </c>
      <c r="Z24" s="135">
        <f>IF('Indicator Date hidden'!Z24="x","x",$Z$3-'Indicator Date hidden'!Z24)</f>
        <v>0</v>
      </c>
      <c r="AA24" s="135">
        <f>IF('Indicator Date hidden'!AA24="x","x",$AA$3-'Indicator Date hidden'!AA24)</f>
        <v>0</v>
      </c>
      <c r="AB24" s="135" t="str">
        <f>IF('Indicator Date hidden'!AB24="x","x",$AB$3-'Indicator Date hidden'!AB24)</f>
        <v>x</v>
      </c>
      <c r="AC24" s="135">
        <f>IF('Indicator Date hidden'!AC24="x","x",$AC$3-'Indicator Date hidden'!AC24)</f>
        <v>0</v>
      </c>
      <c r="AD24" s="135">
        <f>IF('Indicator Date hidden'!AD24="x","x",$AD$3-'Indicator Date hidden'!AD24)</f>
        <v>0</v>
      </c>
      <c r="AE24" s="135">
        <f>IF('Indicator Date hidden'!AE24="x","x",$AE$3-'Indicator Date hidden'!AE24)</f>
        <v>0</v>
      </c>
      <c r="AF24" s="212">
        <f>IF('Indicator Date hidden'!AF24="x","x",$AF$3-'Indicator Date hidden'!AF24)</f>
        <v>0</v>
      </c>
      <c r="AG24" s="135">
        <f>IF('Indicator Date hidden'!AG24="x","x",$AG$3-'Indicator Date hidden'!AG24)</f>
        <v>0</v>
      </c>
      <c r="AH24" s="135">
        <f>IF('Indicator Date hidden'!AH24="x","x",$AH$3-'Indicator Date hidden'!AH24)</f>
        <v>0</v>
      </c>
      <c r="AI24" s="135">
        <f>IF('Indicator Date hidden'!AI24="x","x",$AI$3-'Indicator Date hidden'!AI24)</f>
        <v>0</v>
      </c>
      <c r="AJ24" s="135">
        <f>IF('Indicator Date hidden'!AJ24="x","x",$AJ$3-'Indicator Date hidden'!AJ24)</f>
        <v>0</v>
      </c>
      <c r="AK24" s="135">
        <f>IF('Indicator Date hidden'!AK24="x","x",$AK$3-'Indicator Date hidden'!AK24)</f>
        <v>0</v>
      </c>
      <c r="AL24" s="135">
        <f>IF('Indicator Date hidden'!AL24="x","x",$AL$3-'Indicator Date hidden'!AL24)</f>
        <v>0</v>
      </c>
      <c r="AM24" s="135" t="str">
        <f>IF('Indicator Date hidden'!AM24="x","x",$AM$3-'Indicator Date hidden'!AM24)</f>
        <v>x</v>
      </c>
      <c r="AN24" s="135" t="str">
        <f>IF('Indicator Date hidden'!AN24="x","x",$AN$3-'Indicator Date hidden'!AN24)</f>
        <v>x</v>
      </c>
      <c r="AO24" s="135">
        <f>IF('Indicator Date hidden'!AO24="x","x",$AO$3-'Indicator Date hidden'!AO24)</f>
        <v>2</v>
      </c>
      <c r="AP24" s="135">
        <f>IF('Indicator Date hidden'!AP24="x","x",$AP$3-'Indicator Date hidden'!AP24)</f>
        <v>0</v>
      </c>
      <c r="AQ24" s="135">
        <f>IF('Indicator Date hidden'!AQ24="x","x",$AQ$3-'Indicator Date hidden'!AQ24)</f>
        <v>0</v>
      </c>
      <c r="AR24" s="135">
        <f>IF('Indicator Date hidden'!AR24="x","x",$AR$3-'Indicator Date hidden'!AR24)</f>
        <v>0</v>
      </c>
      <c r="AS24" s="135">
        <f>IF('Indicator Date hidden'!AS24="x","x",$AS$3-'Indicator Date hidden'!AS24)</f>
        <v>2</v>
      </c>
      <c r="AT24" s="135">
        <f>IF('Indicator Date hidden'!AT24="x","x",$AT$3-'Indicator Date hidden'!AT24)</f>
        <v>9</v>
      </c>
      <c r="AU24" s="135">
        <f>IF('Indicator Date hidden'!AU24="x","x",$AU$3-'Indicator Date hidden'!AU24)</f>
        <v>0</v>
      </c>
      <c r="AV24" s="135">
        <f>IF('Indicator Date hidden'!AV24="x","x",$AV$3-'Indicator Date hidden'!AV24)</f>
        <v>0</v>
      </c>
      <c r="AW24" s="135">
        <f>IF('Indicator Date hidden'!AW24="x","x",$AW$3-'Indicator Date hidden'!AW24)</f>
        <v>2</v>
      </c>
      <c r="AX24" s="135">
        <f>IF('Indicator Date hidden'!AX24="x","x",$AX$3-'Indicator Date hidden'!AX24)</f>
        <v>0</v>
      </c>
      <c r="AY24" s="135">
        <f>IF('Indicator Date hidden'!AY24="x","x",$AY$3-'Indicator Date hidden'!AY24)</f>
        <v>0</v>
      </c>
      <c r="AZ24" s="135">
        <f>IF('Indicator Date hidden'!AZ24="x","x",$AZ$3-'Indicator Date hidden'!AZ24)</f>
        <v>0</v>
      </c>
      <c r="BA24" s="135">
        <f>IF('Indicator Date hidden'!BA24="x","x",$BA$3-'Indicator Date hidden'!BA24)</f>
        <v>0</v>
      </c>
      <c r="BB24" s="135">
        <f>IF('Indicator Date hidden'!BB24="x","x",$BB$3-'Indicator Date hidden'!BB24)</f>
        <v>0</v>
      </c>
      <c r="BC24" s="135">
        <f>IF('Indicator Date hidden'!BC24="x","x",$BC$3-'Indicator Date hidden'!BC24)</f>
        <v>0</v>
      </c>
      <c r="BD24" s="135">
        <f>IF('Indicator Date hidden'!BD24="x","x",$BD$3-'Indicator Date hidden'!BD24)</f>
        <v>0</v>
      </c>
      <c r="BE24" s="135">
        <f>IF('Indicator Date hidden'!BE24="x","x",$BE$3-'Indicator Date hidden'!BE24)</f>
        <v>0</v>
      </c>
      <c r="BF24" s="135">
        <f>IF('Indicator Date hidden'!BF24="x","x",$BF$3-'Indicator Date hidden'!BF24)</f>
        <v>0</v>
      </c>
      <c r="BG24" s="135">
        <f>IF('Indicator Date hidden'!BG24="x","x",$BG$3-'Indicator Date hidden'!BG24)</f>
        <v>0</v>
      </c>
      <c r="BH24" s="135">
        <f>IF('Indicator Date hidden'!BH24="x","x",$BH$3-'Indicator Date hidden'!BH24)</f>
        <v>0</v>
      </c>
      <c r="BI24" s="135">
        <f>IF('Indicator Date hidden'!BI24="x","x",$BI$3-'Indicator Date hidden'!BI24)</f>
        <v>0</v>
      </c>
      <c r="BJ24" s="135">
        <f>IF('Indicator Date hidden'!BJ24="x","x",$BJ$3-'Indicator Date hidden'!BJ24)</f>
        <v>0</v>
      </c>
      <c r="BK24" s="135">
        <f>IF('Indicator Date hidden'!BK24="x","x",$BK$3-'Indicator Date hidden'!BK24)</f>
        <v>0</v>
      </c>
      <c r="BL24" s="135">
        <f>IF('Indicator Date hidden'!BL24="x","x",$BL$3-'Indicator Date hidden'!BL24)</f>
        <v>0</v>
      </c>
      <c r="BM24" s="135">
        <f>IF('Indicator Date hidden'!BM24="x","x",$BM$3-'Indicator Date hidden'!BM24)</f>
        <v>0</v>
      </c>
      <c r="BN24" s="135">
        <f>IF('Indicator Date hidden'!BN24="x","x",$BN$3-'Indicator Date hidden'!BN24)</f>
        <v>0</v>
      </c>
      <c r="BO24" s="135">
        <f>IF('Indicator Date hidden'!BO24="x","x",$BO$3-'Indicator Date hidden'!BO24)</f>
        <v>0</v>
      </c>
      <c r="BP24" s="135" t="str">
        <f>IF('Indicator Date hidden'!BP24="x","x",$BP$3-'Indicator Date hidden'!BP24)</f>
        <v>x</v>
      </c>
      <c r="BQ24" s="135">
        <f>IF('Indicator Date hidden'!BQ24="x","x",$BQ$3-'Indicator Date hidden'!BQ24)</f>
        <v>1</v>
      </c>
      <c r="BR24" s="135">
        <f>IF('Indicator Date hidden'!BR24="x","x",$BR$3-'Indicator Date hidden'!BR24)</f>
        <v>0</v>
      </c>
      <c r="BS24" s="135">
        <f>IF('Indicator Date hidden'!BS24="x","x",$BS$3-'Indicator Date hidden'!BS24)</f>
        <v>2</v>
      </c>
      <c r="BT24" s="135">
        <f>IF('Indicator Date hidden'!BT24="x","x",$BT$3-'Indicator Date hidden'!BT24)</f>
        <v>0</v>
      </c>
      <c r="BU24" s="135">
        <f>IF('Indicator Date hidden'!BU24="x","x",$BU$3-'Indicator Date hidden'!BU24)</f>
        <v>0</v>
      </c>
      <c r="BV24" s="135">
        <f>IF('Indicator Date hidden'!BV24="x","x",$BV$3-'Indicator Date hidden'!BV24)</f>
        <v>0</v>
      </c>
      <c r="BW24" s="135">
        <f>IF('Indicator Date hidden'!BW24="x","x",$BW$3-'Indicator Date hidden'!BW24)</f>
        <v>0</v>
      </c>
      <c r="BX24" s="135">
        <f>IF('Indicator Date hidden'!BX24="x","x",$BX$3-'Indicator Date hidden'!BX24)</f>
        <v>2</v>
      </c>
      <c r="BY24" s="135">
        <f>IF('Indicator Date hidden'!BY24="x","x",$BY$3-'Indicator Date hidden'!BY24)</f>
        <v>5</v>
      </c>
      <c r="BZ24" s="135">
        <f>IF('Indicator Date hidden'!BZ24="x","x",$BZ$3-'Indicator Date hidden'!BZ24)</f>
        <v>0</v>
      </c>
      <c r="CA24" s="135">
        <f>IF('Indicator Date hidden'!CA24="x","x",$CA$3-'Indicator Date hidden'!CA24)</f>
        <v>0</v>
      </c>
      <c r="CB24" s="135">
        <f>IF('Indicator Date hidden'!CB24="x","x",$CB$3-'Indicator Date hidden'!CB24)</f>
        <v>1</v>
      </c>
      <c r="CC24" s="135">
        <f>IF('Indicator Date hidden'!CC24="x","x",$CC$3-'Indicator Date hidden'!CC24)</f>
        <v>0</v>
      </c>
      <c r="CD24" s="135">
        <f>IF('Indicator Date hidden'!CD24="x","x",$CD$3-'Indicator Date hidden'!CD24)</f>
        <v>0</v>
      </c>
      <c r="CE24" s="135">
        <f>IF('Indicator Date hidden'!CE24="x","x",$CE$3-'Indicator Date hidden'!CE24)</f>
        <v>0</v>
      </c>
      <c r="CF24" s="135">
        <f>IF('Indicator Date hidden'!CF24="x","x",$CF$3-'Indicator Date hidden'!CF24)</f>
        <v>0</v>
      </c>
      <c r="CG24" s="135">
        <f>IF('Indicator Date hidden'!CG24="x","x",$CG$3-'Indicator Date hidden'!CG24)</f>
        <v>0</v>
      </c>
      <c r="CH24" s="135">
        <f>IF('Indicator Date hidden'!CH24="x","x",$CH$3-'Indicator Date hidden'!CH24)</f>
        <v>0</v>
      </c>
      <c r="CI24" s="135">
        <f>IF('Indicator Date hidden'!CI24="x","x",$CI$3-'Indicator Date hidden'!CI24)</f>
        <v>0</v>
      </c>
      <c r="CJ24" s="135">
        <f>IF('Indicator Date hidden'!CJ24="x","x",$CJ$3-'Indicator Date hidden'!CJ24)</f>
        <v>0</v>
      </c>
      <c r="CK24" s="135">
        <f>IF('Indicator Date hidden'!CK24="x","x",$CK$3-'Indicator Date hidden'!CK24)</f>
        <v>0</v>
      </c>
      <c r="CL24" s="135">
        <f>IF('Indicator Date hidden'!CL24="x","x",$CL$3-'Indicator Date hidden'!CL24)</f>
        <v>0</v>
      </c>
      <c r="CM24" s="135">
        <f>IF('Indicator Date hidden'!CM24="x","x",$CM$3-'Indicator Date hidden'!CM24)</f>
        <v>0</v>
      </c>
      <c r="CN24" s="135">
        <f>IF('Indicator Date hidden'!CN24="x","x",$CN$3-'Indicator Date hidden'!CN24)</f>
        <v>3</v>
      </c>
      <c r="CO24" s="135">
        <f>IF('Indicator Date hidden'!CO24="x","x",$CO$3-'Indicator Date hidden'!CO24)</f>
        <v>6</v>
      </c>
      <c r="CP24" s="135" t="str">
        <f>IF('Indicator Date hidden'!CP24="x","x",$CP$3-'Indicator Date hidden'!CP24)</f>
        <v>x</v>
      </c>
      <c r="CQ24" s="135">
        <f>IF('Indicator Date hidden'!CQ24="x","x",$CQ$3-'Indicator Date hidden'!CQ24)</f>
        <v>0</v>
      </c>
      <c r="CR24" s="135">
        <f>IF('Indicator Date hidden'!CR24="x","x",$CR$3-'Indicator Date hidden'!CR24)</f>
        <v>1</v>
      </c>
      <c r="CS24" s="135">
        <f>IF('Indicator Date hidden'!CS24="x","x",$CS$3-'Indicator Date hidden'!CS24)</f>
        <v>0</v>
      </c>
      <c r="CT24" s="135">
        <f>IF('Indicator Date hidden'!CT24="x","x",$CT$3-'Indicator Date hidden'!CT24)</f>
        <v>0</v>
      </c>
      <c r="CU24" s="135">
        <f>IF('Indicator Date hidden'!CU24="x","x",$CU$3-'Indicator Date hidden'!CU24)</f>
        <v>0</v>
      </c>
      <c r="CV24" s="136">
        <f t="shared" si="0"/>
        <v>37</v>
      </c>
      <c r="CW24" s="137">
        <f t="shared" si="1"/>
        <v>0.38541666666666669</v>
      </c>
      <c r="CX24" s="136">
        <f t="shared" si="2"/>
        <v>13</v>
      </c>
      <c r="CY24" s="137">
        <f t="shared" si="3"/>
        <v>1.3258049346686307</v>
      </c>
      <c r="CZ24" s="138">
        <f t="shared" si="4"/>
        <v>0</v>
      </c>
    </row>
    <row r="25" spans="1:104" x14ac:dyDescent="0.25">
      <c r="A25" s="3" t="str">
        <f>VLOOKUP(C25,Regions!B$3:H$35,7,FALSE)</f>
        <v>South America</v>
      </c>
      <c r="B25" s="94" t="s">
        <v>3</v>
      </c>
      <c r="C25" s="83" t="s">
        <v>2</v>
      </c>
      <c r="D25" s="135">
        <f>IF('Indicator Date hidden'!D25="x","x",$D$3-'Indicator Date hidden'!D25)</f>
        <v>0</v>
      </c>
      <c r="E25" s="135">
        <f>IF('Indicator Date hidden'!E25="x","x",$E$3-'Indicator Date hidden'!E25)</f>
        <v>0</v>
      </c>
      <c r="F25" s="135">
        <f>IF('Indicator Date hidden'!F25="x","x",$F$3-'Indicator Date hidden'!F25)</f>
        <v>0</v>
      </c>
      <c r="G25" s="135">
        <f>IF('Indicator Date hidden'!G25="x","x",$G$3-'Indicator Date hidden'!G25)</f>
        <v>0</v>
      </c>
      <c r="H25" s="135">
        <f>IF('Indicator Date hidden'!H25="x","x",$H$3-'Indicator Date hidden'!H25)</f>
        <v>0</v>
      </c>
      <c r="I25" s="135">
        <f>IF('Indicator Date hidden'!I25="x","x",$I$3-'Indicator Date hidden'!I25)</f>
        <v>0</v>
      </c>
      <c r="J25" s="135">
        <f>IF('Indicator Date hidden'!J25="x","x",$J$3-'Indicator Date hidden'!J25)</f>
        <v>0</v>
      </c>
      <c r="K25" s="135">
        <f>IF('Indicator Date hidden'!K25="x","x",$K$3-'Indicator Date hidden'!K25)</f>
        <v>0</v>
      </c>
      <c r="L25" s="135">
        <f>IF('Indicator Date hidden'!L25="x","x",$L$3-'Indicator Date hidden'!L25)</f>
        <v>0</v>
      </c>
      <c r="M25" s="135">
        <f>IF('Indicator Date hidden'!M25="x","x",$M$3-'Indicator Date hidden'!M25)</f>
        <v>0</v>
      </c>
      <c r="N25" s="135">
        <f>IF('Indicator Date hidden'!N25="x","x",$N$3-'Indicator Date hidden'!N25)</f>
        <v>0</v>
      </c>
      <c r="O25" s="135">
        <f>IF('Indicator Date hidden'!O25="x","x",$O$3-'Indicator Date hidden'!O25)</f>
        <v>0</v>
      </c>
      <c r="P25" s="135">
        <f>IF('Indicator Date hidden'!P25="x","x",$P$3-'Indicator Date hidden'!P25)</f>
        <v>6</v>
      </c>
      <c r="Q25" s="135">
        <f>IF('Indicator Date hidden'!Q25="x","x",$Q$3-'Indicator Date hidden'!Q25)</f>
        <v>0</v>
      </c>
      <c r="R25" s="135">
        <f>IF('Indicator Date hidden'!R25="x","x",$R$3-'Indicator Date hidden'!R25)</f>
        <v>0</v>
      </c>
      <c r="S25" s="135">
        <f>IF('Indicator Date hidden'!S25="x","x",$S$3-'Indicator Date hidden'!S25)</f>
        <v>0</v>
      </c>
      <c r="T25" s="135">
        <f>IF('Indicator Date hidden'!T25="x","x",$T$3-'Indicator Date hidden'!T25)</f>
        <v>0</v>
      </c>
      <c r="U25" s="135">
        <f>IF('Indicator Date hidden'!U25="x","x",$U$3-'Indicator Date hidden'!U25)</f>
        <v>0</v>
      </c>
      <c r="V25" s="135">
        <f>IF('Indicator Date hidden'!V25="x","x",$V$3-'Indicator Date hidden'!V25)</f>
        <v>0</v>
      </c>
      <c r="W25" s="135">
        <f>IF('Indicator Date hidden'!W25="x","x",$W$3-'Indicator Date hidden'!W25)</f>
        <v>0</v>
      </c>
      <c r="X25" s="135">
        <f>IF('Indicator Date hidden'!X25="x","x",$X$3-'Indicator Date hidden'!X25)</f>
        <v>0</v>
      </c>
      <c r="Y25" s="135">
        <f>IF('Indicator Date hidden'!Y25="x","x",$Y$3-'Indicator Date hidden'!Y25)</f>
        <v>0</v>
      </c>
      <c r="Z25" s="135">
        <f>IF('Indicator Date hidden'!Z25="x","x",$Z$3-'Indicator Date hidden'!Z25)</f>
        <v>3</v>
      </c>
      <c r="AA25" s="135">
        <f>IF('Indicator Date hidden'!AA25="x","x",$AA$3-'Indicator Date hidden'!AA25)</f>
        <v>3</v>
      </c>
      <c r="AB25" s="135" t="str">
        <f>IF('Indicator Date hidden'!AB25="x","x",$AB$3-'Indicator Date hidden'!AB25)</f>
        <v>x</v>
      </c>
      <c r="AC25" s="135">
        <f>IF('Indicator Date hidden'!AC25="x","x",$AC$3-'Indicator Date hidden'!AC25)</f>
        <v>0</v>
      </c>
      <c r="AD25" s="135">
        <f>IF('Indicator Date hidden'!AD25="x","x",$AD$3-'Indicator Date hidden'!AD25)</f>
        <v>0</v>
      </c>
      <c r="AE25" s="135">
        <f>IF('Indicator Date hidden'!AE25="x","x",$AE$3-'Indicator Date hidden'!AE25)</f>
        <v>0</v>
      </c>
      <c r="AF25" s="212">
        <f>IF('Indicator Date hidden'!AF25="x","x",$AF$3-'Indicator Date hidden'!AF25)</f>
        <v>0</v>
      </c>
      <c r="AG25" s="135">
        <f>IF('Indicator Date hidden'!AG25="x","x",$AG$3-'Indicator Date hidden'!AG25)</f>
        <v>0</v>
      </c>
      <c r="AH25" s="135">
        <f>IF('Indicator Date hidden'!AH25="x","x",$AH$3-'Indicator Date hidden'!AH25)</f>
        <v>0</v>
      </c>
      <c r="AI25" s="135">
        <f>IF('Indicator Date hidden'!AI25="x","x",$AI$3-'Indicator Date hidden'!AI25)</f>
        <v>0</v>
      </c>
      <c r="AJ25" s="135">
        <f>IF('Indicator Date hidden'!AJ25="x","x",$AJ$3-'Indicator Date hidden'!AJ25)</f>
        <v>0</v>
      </c>
      <c r="AK25" s="135">
        <f>IF('Indicator Date hidden'!AK25="x","x",$AK$3-'Indicator Date hidden'!AK25)</f>
        <v>0</v>
      </c>
      <c r="AL25" s="135">
        <f>IF('Indicator Date hidden'!AL25="x","x",$AL$3-'Indicator Date hidden'!AL25)</f>
        <v>0</v>
      </c>
      <c r="AM25" s="135" t="str">
        <f>IF('Indicator Date hidden'!AM25="x","x",$AM$3-'Indicator Date hidden'!AM25)</f>
        <v>x</v>
      </c>
      <c r="AN25" s="135" t="str">
        <f>IF('Indicator Date hidden'!AN25="x","x",$AN$3-'Indicator Date hidden'!AN25)</f>
        <v>x</v>
      </c>
      <c r="AO25" s="135">
        <f>IF('Indicator Date hidden'!AO25="x","x",$AO$3-'Indicator Date hidden'!AO25)</f>
        <v>1</v>
      </c>
      <c r="AP25" s="135">
        <f>IF('Indicator Date hidden'!AP25="x","x",$AP$3-'Indicator Date hidden'!AP25)</f>
        <v>0</v>
      </c>
      <c r="AQ25" s="135">
        <f>IF('Indicator Date hidden'!AQ25="x","x",$AQ$3-'Indicator Date hidden'!AQ25)</f>
        <v>0</v>
      </c>
      <c r="AR25" s="135">
        <f>IF('Indicator Date hidden'!AR25="x","x",$AR$3-'Indicator Date hidden'!AR25)</f>
        <v>0</v>
      </c>
      <c r="AS25" s="135">
        <f>IF('Indicator Date hidden'!AS25="x","x",$AS$3-'Indicator Date hidden'!AS25)</f>
        <v>0</v>
      </c>
      <c r="AT25" s="135" t="str">
        <f>IF('Indicator Date hidden'!AT25="x","x",$AT$3-'Indicator Date hidden'!AT25)</f>
        <v>x</v>
      </c>
      <c r="AU25" s="135">
        <f>IF('Indicator Date hidden'!AU25="x","x",$AU$3-'Indicator Date hidden'!AU25)</f>
        <v>0</v>
      </c>
      <c r="AV25" s="135">
        <f>IF('Indicator Date hidden'!AV25="x","x",$AV$3-'Indicator Date hidden'!AV25)</f>
        <v>0</v>
      </c>
      <c r="AW25" s="135">
        <f>IF('Indicator Date hidden'!AW25="x","x",$AW$3-'Indicator Date hidden'!AW25)</f>
        <v>1</v>
      </c>
      <c r="AX25" s="135">
        <f>IF('Indicator Date hidden'!AX25="x","x",$AX$3-'Indicator Date hidden'!AX25)</f>
        <v>0</v>
      </c>
      <c r="AY25" s="135">
        <f>IF('Indicator Date hidden'!AY25="x","x",$AY$3-'Indicator Date hidden'!AY25)</f>
        <v>0</v>
      </c>
      <c r="AZ25" s="135">
        <f>IF('Indicator Date hidden'!AZ25="x","x",$AZ$3-'Indicator Date hidden'!AZ25)</f>
        <v>0</v>
      </c>
      <c r="BA25" s="135">
        <f>IF('Indicator Date hidden'!BA25="x","x",$BA$3-'Indicator Date hidden'!BA25)</f>
        <v>0</v>
      </c>
      <c r="BB25" s="135">
        <f>IF('Indicator Date hidden'!BB25="x","x",$BB$3-'Indicator Date hidden'!BB25)</f>
        <v>0</v>
      </c>
      <c r="BC25" s="135">
        <f>IF('Indicator Date hidden'!BC25="x","x",$BC$3-'Indicator Date hidden'!BC25)</f>
        <v>0</v>
      </c>
      <c r="BD25" s="135">
        <f>IF('Indicator Date hidden'!BD25="x","x",$BD$3-'Indicator Date hidden'!BD25)</f>
        <v>0</v>
      </c>
      <c r="BE25" s="135">
        <f>IF('Indicator Date hidden'!BE25="x","x",$BE$3-'Indicator Date hidden'!BE25)</f>
        <v>0</v>
      </c>
      <c r="BF25" s="135">
        <f>IF('Indicator Date hidden'!BF25="x","x",$BF$3-'Indicator Date hidden'!BF25)</f>
        <v>0</v>
      </c>
      <c r="BG25" s="135">
        <f>IF('Indicator Date hidden'!BG25="x","x",$BG$3-'Indicator Date hidden'!BG25)</f>
        <v>0</v>
      </c>
      <c r="BH25" s="135">
        <f>IF('Indicator Date hidden'!BH25="x","x",$BH$3-'Indicator Date hidden'!BH25)</f>
        <v>0</v>
      </c>
      <c r="BI25" s="135">
        <f>IF('Indicator Date hidden'!BI25="x","x",$BI$3-'Indicator Date hidden'!BI25)</f>
        <v>0</v>
      </c>
      <c r="BJ25" s="135">
        <f>IF('Indicator Date hidden'!BJ25="x","x",$BJ$3-'Indicator Date hidden'!BJ25)</f>
        <v>0</v>
      </c>
      <c r="BK25" s="135">
        <f>IF('Indicator Date hidden'!BK25="x","x",$BK$3-'Indicator Date hidden'!BK25)</f>
        <v>0</v>
      </c>
      <c r="BL25" s="135">
        <f>IF('Indicator Date hidden'!BL25="x","x",$BL$3-'Indicator Date hidden'!BL25)</f>
        <v>0</v>
      </c>
      <c r="BM25" s="135">
        <f>IF('Indicator Date hidden'!BM25="x","x",$BM$3-'Indicator Date hidden'!BM25)</f>
        <v>0</v>
      </c>
      <c r="BN25" s="135">
        <f>IF('Indicator Date hidden'!BN25="x","x",$BN$3-'Indicator Date hidden'!BN25)</f>
        <v>0</v>
      </c>
      <c r="BO25" s="135">
        <f>IF('Indicator Date hidden'!BO25="x","x",$BO$3-'Indicator Date hidden'!BO25)</f>
        <v>0</v>
      </c>
      <c r="BP25" s="135" t="str">
        <f>IF('Indicator Date hidden'!BP25="x","x",$BP$3-'Indicator Date hidden'!BP25)</f>
        <v>x</v>
      </c>
      <c r="BQ25" s="135">
        <f>IF('Indicator Date hidden'!BQ25="x","x",$BQ$3-'Indicator Date hidden'!BQ25)</f>
        <v>1</v>
      </c>
      <c r="BR25" s="135">
        <f>IF('Indicator Date hidden'!BR25="x","x",$BR$3-'Indicator Date hidden'!BR25)</f>
        <v>0</v>
      </c>
      <c r="BS25" s="135">
        <f>IF('Indicator Date hidden'!BS25="x","x",$BS$3-'Indicator Date hidden'!BS25)</f>
        <v>3</v>
      </c>
      <c r="BT25" s="135">
        <f>IF('Indicator Date hidden'!BT25="x","x",$BT$3-'Indicator Date hidden'!BT25)</f>
        <v>0</v>
      </c>
      <c r="BU25" s="135">
        <f>IF('Indicator Date hidden'!BU25="x","x",$BU$3-'Indicator Date hidden'!BU25)</f>
        <v>0</v>
      </c>
      <c r="BV25" s="135">
        <f>IF('Indicator Date hidden'!BV25="x","x",$BV$3-'Indicator Date hidden'!BV25)</f>
        <v>0</v>
      </c>
      <c r="BW25" s="135">
        <f>IF('Indicator Date hidden'!BW25="x","x",$BW$3-'Indicator Date hidden'!BW25)</f>
        <v>0</v>
      </c>
      <c r="BX25" s="135">
        <f>IF('Indicator Date hidden'!BX25="x","x",$BX$3-'Indicator Date hidden'!BX25)</f>
        <v>0</v>
      </c>
      <c r="BY25" s="135">
        <f>IF('Indicator Date hidden'!BY25="x","x",$BY$3-'Indicator Date hidden'!BY25)</f>
        <v>0</v>
      </c>
      <c r="BZ25" s="135">
        <f>IF('Indicator Date hidden'!BZ25="x","x",$BZ$3-'Indicator Date hidden'!BZ25)</f>
        <v>0</v>
      </c>
      <c r="CA25" s="135">
        <f>IF('Indicator Date hidden'!CA25="x","x",$CA$3-'Indicator Date hidden'!CA25)</f>
        <v>0</v>
      </c>
      <c r="CB25" s="135">
        <f>IF('Indicator Date hidden'!CB25="x","x",$CB$3-'Indicator Date hidden'!CB25)</f>
        <v>2</v>
      </c>
      <c r="CC25" s="135">
        <f>IF('Indicator Date hidden'!CC25="x","x",$CC$3-'Indicator Date hidden'!CC25)</f>
        <v>0</v>
      </c>
      <c r="CD25" s="135">
        <f>IF('Indicator Date hidden'!CD25="x","x",$CD$3-'Indicator Date hidden'!CD25)</f>
        <v>0</v>
      </c>
      <c r="CE25" s="135">
        <f>IF('Indicator Date hidden'!CE25="x","x",$CE$3-'Indicator Date hidden'!CE25)</f>
        <v>0</v>
      </c>
      <c r="CF25" s="135">
        <f>IF('Indicator Date hidden'!CF25="x","x",$CF$3-'Indicator Date hidden'!CF25)</f>
        <v>0</v>
      </c>
      <c r="CG25" s="135">
        <f>IF('Indicator Date hidden'!CG25="x","x",$CG$3-'Indicator Date hidden'!CG25)</f>
        <v>0</v>
      </c>
      <c r="CH25" s="135">
        <f>IF('Indicator Date hidden'!CH25="x","x",$CH$3-'Indicator Date hidden'!CH25)</f>
        <v>0</v>
      </c>
      <c r="CI25" s="135">
        <f>IF('Indicator Date hidden'!CI25="x","x",$CI$3-'Indicator Date hidden'!CI25)</f>
        <v>0</v>
      </c>
      <c r="CJ25" s="135">
        <f>IF('Indicator Date hidden'!CJ25="x","x",$CJ$3-'Indicator Date hidden'!CJ25)</f>
        <v>1</v>
      </c>
      <c r="CK25" s="135">
        <f>IF('Indicator Date hidden'!CK25="x","x",$CK$3-'Indicator Date hidden'!CK25)</f>
        <v>1</v>
      </c>
      <c r="CL25" s="135">
        <f>IF('Indicator Date hidden'!CL25="x","x",$CL$3-'Indicator Date hidden'!CL25)</f>
        <v>0</v>
      </c>
      <c r="CM25" s="135">
        <f>IF('Indicator Date hidden'!CM25="x","x",$CM$3-'Indicator Date hidden'!CM25)</f>
        <v>0</v>
      </c>
      <c r="CN25" s="135">
        <f>IF('Indicator Date hidden'!CN25="x","x",$CN$3-'Indicator Date hidden'!CN25)</f>
        <v>1</v>
      </c>
      <c r="CO25" s="135">
        <f>IF('Indicator Date hidden'!CO25="x","x",$CO$3-'Indicator Date hidden'!CO25)</f>
        <v>2</v>
      </c>
      <c r="CP25" s="135">
        <f>IF('Indicator Date hidden'!CP25="x","x",$CP$3-'Indicator Date hidden'!CP25)</f>
        <v>1</v>
      </c>
      <c r="CQ25" s="135">
        <f>IF('Indicator Date hidden'!CQ25="x","x",$CQ$3-'Indicator Date hidden'!CQ25)</f>
        <v>0</v>
      </c>
      <c r="CR25" s="135" t="str">
        <f>IF('Indicator Date hidden'!CR25="x","x",$CR$3-'Indicator Date hidden'!CR25)</f>
        <v>x</v>
      </c>
      <c r="CS25" s="135">
        <f>IF('Indicator Date hidden'!CS25="x","x",$CS$3-'Indicator Date hidden'!CS25)</f>
        <v>0</v>
      </c>
      <c r="CT25" s="135">
        <f>IF('Indicator Date hidden'!CT25="x","x",$CT$3-'Indicator Date hidden'!CT25)</f>
        <v>0</v>
      </c>
      <c r="CU25" s="135">
        <f>IF('Indicator Date hidden'!CU25="x","x",$CU$3-'Indicator Date hidden'!CU25)</f>
        <v>0</v>
      </c>
      <c r="CV25" s="136">
        <f t="shared" si="0"/>
        <v>26</v>
      </c>
      <c r="CW25" s="137">
        <f t="shared" si="1"/>
        <v>0.27083333333333331</v>
      </c>
      <c r="CX25" s="136">
        <f t="shared" si="2"/>
        <v>13</v>
      </c>
      <c r="CY25" s="137">
        <f t="shared" si="3"/>
        <v>0.88499145563288339</v>
      </c>
      <c r="CZ25" s="138">
        <f t="shared" si="4"/>
        <v>0</v>
      </c>
    </row>
    <row r="26" spans="1:104" x14ac:dyDescent="0.25">
      <c r="A26" s="3" t="str">
        <f>VLOOKUP(C26,Regions!B$3:H$35,7,FALSE)</f>
        <v>South America</v>
      </c>
      <c r="B26" s="94" t="s">
        <v>107</v>
      </c>
      <c r="C26" s="83" t="s">
        <v>10</v>
      </c>
      <c r="D26" s="135">
        <f>IF('Indicator Date hidden'!D26="x","x",$D$3-'Indicator Date hidden'!D26)</f>
        <v>0</v>
      </c>
      <c r="E26" s="135">
        <f>IF('Indicator Date hidden'!E26="x","x",$E$3-'Indicator Date hidden'!E26)</f>
        <v>0</v>
      </c>
      <c r="F26" s="135">
        <f>IF('Indicator Date hidden'!F26="x","x",$F$3-'Indicator Date hidden'!F26)</f>
        <v>0</v>
      </c>
      <c r="G26" s="135">
        <f>IF('Indicator Date hidden'!G26="x","x",$G$3-'Indicator Date hidden'!G26)</f>
        <v>0</v>
      </c>
      <c r="H26" s="135">
        <f>IF('Indicator Date hidden'!H26="x","x",$H$3-'Indicator Date hidden'!H26)</f>
        <v>0</v>
      </c>
      <c r="I26" s="135">
        <f>IF('Indicator Date hidden'!I26="x","x",$I$3-'Indicator Date hidden'!I26)</f>
        <v>0</v>
      </c>
      <c r="J26" s="135">
        <f>IF('Indicator Date hidden'!J26="x","x",$J$3-'Indicator Date hidden'!J26)</f>
        <v>0</v>
      </c>
      <c r="K26" s="135">
        <f>IF('Indicator Date hidden'!K26="x","x",$K$3-'Indicator Date hidden'!K26)</f>
        <v>0</v>
      </c>
      <c r="L26" s="135">
        <f>IF('Indicator Date hidden'!L26="x","x",$L$3-'Indicator Date hidden'!L26)</f>
        <v>0</v>
      </c>
      <c r="M26" s="135">
        <f>IF('Indicator Date hidden'!M26="x","x",$M$3-'Indicator Date hidden'!M26)</f>
        <v>0</v>
      </c>
      <c r="N26" s="135">
        <f>IF('Indicator Date hidden'!N26="x","x",$N$3-'Indicator Date hidden'!N26)</f>
        <v>0</v>
      </c>
      <c r="O26" s="135">
        <f>IF('Indicator Date hidden'!O26="x","x",$O$3-'Indicator Date hidden'!O26)</f>
        <v>0</v>
      </c>
      <c r="P26" s="135">
        <f>IF('Indicator Date hidden'!P26="x","x",$P$3-'Indicator Date hidden'!P26)</f>
        <v>9</v>
      </c>
      <c r="Q26" s="135">
        <f>IF('Indicator Date hidden'!Q26="x","x",$Q$3-'Indicator Date hidden'!Q26)</f>
        <v>0</v>
      </c>
      <c r="R26" s="135">
        <f>IF('Indicator Date hidden'!R26="x","x",$R$3-'Indicator Date hidden'!R26)</f>
        <v>0</v>
      </c>
      <c r="S26" s="135">
        <f>IF('Indicator Date hidden'!S26="x","x",$S$3-'Indicator Date hidden'!S26)</f>
        <v>0</v>
      </c>
      <c r="T26" s="135">
        <f>IF('Indicator Date hidden'!T26="x","x",$T$3-'Indicator Date hidden'!T26)</f>
        <v>0</v>
      </c>
      <c r="U26" s="135">
        <f>IF('Indicator Date hidden'!U26="x","x",$U$3-'Indicator Date hidden'!U26)</f>
        <v>0</v>
      </c>
      <c r="V26" s="135">
        <f>IF('Indicator Date hidden'!V26="x","x",$V$3-'Indicator Date hidden'!V26)</f>
        <v>0</v>
      </c>
      <c r="W26" s="135">
        <f>IF('Indicator Date hidden'!W26="x","x",$W$3-'Indicator Date hidden'!W26)</f>
        <v>0</v>
      </c>
      <c r="X26" s="135">
        <f>IF('Indicator Date hidden'!X26="x","x",$X$3-'Indicator Date hidden'!X26)</f>
        <v>0</v>
      </c>
      <c r="Y26" s="135">
        <f>IF('Indicator Date hidden'!Y26="x","x",$Y$3-'Indicator Date hidden'!Y26)</f>
        <v>0</v>
      </c>
      <c r="Z26" s="135">
        <f>IF('Indicator Date hidden'!Z26="x","x",$Z$3-'Indicator Date hidden'!Z26)</f>
        <v>0</v>
      </c>
      <c r="AA26" s="135">
        <f>IF('Indicator Date hidden'!AA26="x","x",$AA$3-'Indicator Date hidden'!AA26)</f>
        <v>0</v>
      </c>
      <c r="AB26" s="135">
        <f>IF('Indicator Date hidden'!AB26="x","x",$AB$3-'Indicator Date hidden'!AB26)</f>
        <v>0</v>
      </c>
      <c r="AC26" s="135">
        <f>IF('Indicator Date hidden'!AC26="x","x",$AC$3-'Indicator Date hidden'!AC26)</f>
        <v>0</v>
      </c>
      <c r="AD26" s="135">
        <f>IF('Indicator Date hidden'!AD26="x","x",$AD$3-'Indicator Date hidden'!AD26)</f>
        <v>0</v>
      </c>
      <c r="AE26" s="135">
        <f>IF('Indicator Date hidden'!AE26="x","x",$AE$3-'Indicator Date hidden'!AE26)</f>
        <v>0</v>
      </c>
      <c r="AF26" s="212">
        <f>IF('Indicator Date hidden'!AF26="x","x",$AF$3-'Indicator Date hidden'!AF26)</f>
        <v>0</v>
      </c>
      <c r="AG26" s="135">
        <f>IF('Indicator Date hidden'!AG26="x","x",$AG$3-'Indicator Date hidden'!AG26)</f>
        <v>0</v>
      </c>
      <c r="AH26" s="135">
        <f>IF('Indicator Date hidden'!AH26="x","x",$AH$3-'Indicator Date hidden'!AH26)</f>
        <v>0</v>
      </c>
      <c r="AI26" s="135">
        <f>IF('Indicator Date hidden'!AI26="x","x",$AI$3-'Indicator Date hidden'!AI26)</f>
        <v>1</v>
      </c>
      <c r="AJ26" s="135">
        <f>IF('Indicator Date hidden'!AJ26="x","x",$AJ$3-'Indicator Date hidden'!AJ26)</f>
        <v>1</v>
      </c>
      <c r="AK26" s="135">
        <f>IF('Indicator Date hidden'!AK26="x","x",$AK$3-'Indicator Date hidden'!AK26)</f>
        <v>0</v>
      </c>
      <c r="AL26" s="135">
        <f>IF('Indicator Date hidden'!AL26="x","x",$AL$3-'Indicator Date hidden'!AL26)</f>
        <v>0</v>
      </c>
      <c r="AM26" s="135">
        <f>IF('Indicator Date hidden'!AM26="x","x",$AM$3-'Indicator Date hidden'!AM26)</f>
        <v>9</v>
      </c>
      <c r="AN26" s="135">
        <f>IF('Indicator Date hidden'!AN26="x","x",$AN$3-'Indicator Date hidden'!AN26)</f>
        <v>9</v>
      </c>
      <c r="AO26" s="135">
        <f>IF('Indicator Date hidden'!AO26="x","x",$AO$3-'Indicator Date hidden'!AO26)</f>
        <v>1</v>
      </c>
      <c r="AP26" s="135">
        <f>IF('Indicator Date hidden'!AP26="x","x",$AP$3-'Indicator Date hidden'!AP26)</f>
        <v>0</v>
      </c>
      <c r="AQ26" s="135">
        <f>IF('Indicator Date hidden'!AQ26="x","x",$AQ$3-'Indicator Date hidden'!AQ26)</f>
        <v>0</v>
      </c>
      <c r="AR26" s="135">
        <f>IF('Indicator Date hidden'!AR26="x","x",$AR$3-'Indicator Date hidden'!AR26)</f>
        <v>0</v>
      </c>
      <c r="AS26" s="135">
        <f>IF('Indicator Date hidden'!AS26="x","x",$AS$3-'Indicator Date hidden'!AS26)</f>
        <v>0</v>
      </c>
      <c r="AT26" s="135">
        <f>IF('Indicator Date hidden'!AT26="x","x",$AT$3-'Indicator Date hidden'!AT26)</f>
        <v>1</v>
      </c>
      <c r="AU26" s="135">
        <f>IF('Indicator Date hidden'!AU26="x","x",$AU$3-'Indicator Date hidden'!AU26)</f>
        <v>0</v>
      </c>
      <c r="AV26" s="135">
        <f>IF('Indicator Date hidden'!AV26="x","x",$AV$3-'Indicator Date hidden'!AV26)</f>
        <v>0</v>
      </c>
      <c r="AW26" s="135">
        <f>IF('Indicator Date hidden'!AW26="x","x",$AW$3-'Indicator Date hidden'!AW26)</f>
        <v>2</v>
      </c>
      <c r="AX26" s="135" t="str">
        <f>IF('Indicator Date hidden'!AX26="x","x",$AX$3-'Indicator Date hidden'!AX26)</f>
        <v>x</v>
      </c>
      <c r="AY26" s="135">
        <f>IF('Indicator Date hidden'!AY26="x","x",$AY$3-'Indicator Date hidden'!AY26)</f>
        <v>0</v>
      </c>
      <c r="AZ26" s="135">
        <f>IF('Indicator Date hidden'!AZ26="x","x",$AZ$3-'Indicator Date hidden'!AZ26)</f>
        <v>0</v>
      </c>
      <c r="BA26" s="135">
        <f>IF('Indicator Date hidden'!BA26="x","x",$BA$3-'Indicator Date hidden'!BA26)</f>
        <v>0</v>
      </c>
      <c r="BB26" s="135">
        <f>IF('Indicator Date hidden'!BB26="x","x",$BB$3-'Indicator Date hidden'!BB26)</f>
        <v>0</v>
      </c>
      <c r="BC26" s="135">
        <f>IF('Indicator Date hidden'!BC26="x","x",$BC$3-'Indicator Date hidden'!BC26)</f>
        <v>0</v>
      </c>
      <c r="BD26" s="135" t="str">
        <f>IF('Indicator Date hidden'!BD26="x","x",$BD$3-'Indicator Date hidden'!BD26)</f>
        <v>x</v>
      </c>
      <c r="BE26" s="135">
        <f>IF('Indicator Date hidden'!BE26="x","x",$BE$3-'Indicator Date hidden'!BE26)</f>
        <v>0</v>
      </c>
      <c r="BF26" s="135">
        <f>IF('Indicator Date hidden'!BF26="x","x",$BF$3-'Indicator Date hidden'!BF26)</f>
        <v>0</v>
      </c>
      <c r="BG26" s="135">
        <f>IF('Indicator Date hidden'!BG26="x","x",$BG$3-'Indicator Date hidden'!BG26)</f>
        <v>0</v>
      </c>
      <c r="BH26" s="135">
        <f>IF('Indicator Date hidden'!BH26="x","x",$BH$3-'Indicator Date hidden'!BH26)</f>
        <v>0</v>
      </c>
      <c r="BI26" s="135">
        <f>IF('Indicator Date hidden'!BI26="x","x",$BI$3-'Indicator Date hidden'!BI26)</f>
        <v>0</v>
      </c>
      <c r="BJ26" s="135">
        <f>IF('Indicator Date hidden'!BJ26="x","x",$BJ$3-'Indicator Date hidden'!BJ26)</f>
        <v>0</v>
      </c>
      <c r="BK26" s="135">
        <f>IF('Indicator Date hidden'!BK26="x","x",$BK$3-'Indicator Date hidden'!BK26)</f>
        <v>0</v>
      </c>
      <c r="BL26" s="135">
        <f>IF('Indicator Date hidden'!BL26="x","x",$BL$3-'Indicator Date hidden'!BL26)</f>
        <v>0</v>
      </c>
      <c r="BM26" s="135">
        <f>IF('Indicator Date hidden'!BM26="x","x",$BM$3-'Indicator Date hidden'!BM26)</f>
        <v>0</v>
      </c>
      <c r="BN26" s="135">
        <f>IF('Indicator Date hidden'!BN26="x","x",$BN$3-'Indicator Date hidden'!BN26)</f>
        <v>0</v>
      </c>
      <c r="BO26" s="135">
        <f>IF('Indicator Date hidden'!BO26="x","x",$BO$3-'Indicator Date hidden'!BO26)</f>
        <v>0</v>
      </c>
      <c r="BP26" s="135" t="str">
        <f>IF('Indicator Date hidden'!BP26="x","x",$BP$3-'Indicator Date hidden'!BP26)</f>
        <v>x</v>
      </c>
      <c r="BQ26" s="135">
        <f>IF('Indicator Date hidden'!BQ26="x","x",$BQ$3-'Indicator Date hidden'!BQ26)</f>
        <v>1</v>
      </c>
      <c r="BR26" s="135">
        <f>IF('Indicator Date hidden'!BR26="x","x",$BR$3-'Indicator Date hidden'!BR26)</f>
        <v>0</v>
      </c>
      <c r="BS26" s="135">
        <f>IF('Indicator Date hidden'!BS26="x","x",$BS$3-'Indicator Date hidden'!BS26)</f>
        <v>3</v>
      </c>
      <c r="BT26" s="135">
        <f>IF('Indicator Date hidden'!BT26="x","x",$BT$3-'Indicator Date hidden'!BT26)</f>
        <v>0</v>
      </c>
      <c r="BU26" s="135">
        <f>IF('Indicator Date hidden'!BU26="x","x",$BU$3-'Indicator Date hidden'!BU26)</f>
        <v>0</v>
      </c>
      <c r="BV26" s="135">
        <f>IF('Indicator Date hidden'!BV26="x","x",$BV$3-'Indicator Date hidden'!BV26)</f>
        <v>0</v>
      </c>
      <c r="BW26" s="135">
        <f>IF('Indicator Date hidden'!BW26="x","x",$BW$3-'Indicator Date hidden'!BW26)</f>
        <v>0</v>
      </c>
      <c r="BX26" s="135">
        <f>IF('Indicator Date hidden'!BX26="x","x",$BX$3-'Indicator Date hidden'!BX26)</f>
        <v>2</v>
      </c>
      <c r="BY26" s="135">
        <f>IF('Indicator Date hidden'!BY26="x","x",$BY$3-'Indicator Date hidden'!BY26)</f>
        <v>0</v>
      </c>
      <c r="BZ26" s="135">
        <f>IF('Indicator Date hidden'!BZ26="x","x",$BZ$3-'Indicator Date hidden'!BZ26)</f>
        <v>0</v>
      </c>
      <c r="CA26" s="135">
        <f>IF('Indicator Date hidden'!CA26="x","x",$CA$3-'Indicator Date hidden'!CA26)</f>
        <v>0</v>
      </c>
      <c r="CB26" s="135">
        <f>IF('Indicator Date hidden'!CB26="x","x",$CB$3-'Indicator Date hidden'!CB26)</f>
        <v>1</v>
      </c>
      <c r="CC26" s="135">
        <f>IF('Indicator Date hidden'!CC26="x","x",$CC$3-'Indicator Date hidden'!CC26)</f>
        <v>0</v>
      </c>
      <c r="CD26" s="135">
        <f>IF('Indicator Date hidden'!CD26="x","x",$CD$3-'Indicator Date hidden'!CD26)</f>
        <v>0</v>
      </c>
      <c r="CE26" s="135">
        <f>IF('Indicator Date hidden'!CE26="x","x",$CE$3-'Indicator Date hidden'!CE26)</f>
        <v>0</v>
      </c>
      <c r="CF26" s="135">
        <f>IF('Indicator Date hidden'!CF26="x","x",$CF$3-'Indicator Date hidden'!CF26)</f>
        <v>0</v>
      </c>
      <c r="CG26" s="135">
        <f>IF('Indicator Date hidden'!CG26="x","x",$CG$3-'Indicator Date hidden'!CG26)</f>
        <v>0</v>
      </c>
      <c r="CH26" s="135">
        <f>IF('Indicator Date hidden'!CH26="x","x",$CH$3-'Indicator Date hidden'!CH26)</f>
        <v>0</v>
      </c>
      <c r="CI26" s="135">
        <f>IF('Indicator Date hidden'!CI26="x","x",$CI$3-'Indicator Date hidden'!CI26)</f>
        <v>0</v>
      </c>
      <c r="CJ26" s="135">
        <f>IF('Indicator Date hidden'!CJ26="x","x",$CJ$3-'Indicator Date hidden'!CJ26)</f>
        <v>0</v>
      </c>
      <c r="CK26" s="135">
        <f>IF('Indicator Date hidden'!CK26="x","x",$CK$3-'Indicator Date hidden'!CK26)</f>
        <v>0</v>
      </c>
      <c r="CL26" s="135" t="str">
        <f>IF('Indicator Date hidden'!CL26="x","x",$CL$3-'Indicator Date hidden'!CL26)</f>
        <v>x</v>
      </c>
      <c r="CM26" s="135" t="str">
        <f>IF('Indicator Date hidden'!CM26="x","x",$CM$3-'Indicator Date hidden'!CM26)</f>
        <v>x</v>
      </c>
      <c r="CN26" s="135">
        <f>IF('Indicator Date hidden'!CN26="x","x",$CN$3-'Indicator Date hidden'!CN26)</f>
        <v>0</v>
      </c>
      <c r="CO26" s="135">
        <f>IF('Indicator Date hidden'!CO26="x","x",$CO$3-'Indicator Date hidden'!CO26)</f>
        <v>1</v>
      </c>
      <c r="CP26" s="135">
        <f>IF('Indicator Date hidden'!CP26="x","x",$CP$3-'Indicator Date hidden'!CP26)</f>
        <v>2</v>
      </c>
      <c r="CQ26" s="135">
        <f>IF('Indicator Date hidden'!CQ26="x","x",$CQ$3-'Indicator Date hidden'!CQ26)</f>
        <v>0</v>
      </c>
      <c r="CR26" s="135">
        <f>IF('Indicator Date hidden'!CR26="x","x",$CR$3-'Indicator Date hidden'!CR26)</f>
        <v>1</v>
      </c>
      <c r="CS26" s="135">
        <f>IF('Indicator Date hidden'!CS26="x","x",$CS$3-'Indicator Date hidden'!CS26)</f>
        <v>0</v>
      </c>
      <c r="CT26" s="135">
        <f>IF('Indicator Date hidden'!CT26="x","x",$CT$3-'Indicator Date hidden'!CT26)</f>
        <v>0</v>
      </c>
      <c r="CU26" s="135">
        <f>IF('Indicator Date hidden'!CU26="x","x",$CU$3-'Indicator Date hidden'!CU26)</f>
        <v>0</v>
      </c>
      <c r="CV26" s="136">
        <f t="shared" si="0"/>
        <v>44</v>
      </c>
      <c r="CW26" s="137">
        <f t="shared" si="1"/>
        <v>0.45833333333333331</v>
      </c>
      <c r="CX26" s="136">
        <f t="shared" si="2"/>
        <v>15</v>
      </c>
      <c r="CY26" s="137">
        <f t="shared" si="3"/>
        <v>1.6598863814065234</v>
      </c>
      <c r="CZ26" s="138">
        <f t="shared" si="4"/>
        <v>0</v>
      </c>
    </row>
    <row r="27" spans="1:104" x14ac:dyDescent="0.25">
      <c r="A27" s="3" t="str">
        <f>VLOOKUP(C27,Regions!B$3:H$35,7,FALSE)</f>
        <v>South America</v>
      </c>
      <c r="B27" s="94" t="s">
        <v>12</v>
      </c>
      <c r="C27" s="83" t="s">
        <v>11</v>
      </c>
      <c r="D27" s="135">
        <f>IF('Indicator Date hidden'!D27="x","x",$D$3-'Indicator Date hidden'!D27)</f>
        <v>0</v>
      </c>
      <c r="E27" s="135">
        <f>IF('Indicator Date hidden'!E27="x","x",$E$3-'Indicator Date hidden'!E27)</f>
        <v>0</v>
      </c>
      <c r="F27" s="135">
        <f>IF('Indicator Date hidden'!F27="x","x",$F$3-'Indicator Date hidden'!F27)</f>
        <v>0</v>
      </c>
      <c r="G27" s="135">
        <f>IF('Indicator Date hidden'!G27="x","x",$G$3-'Indicator Date hidden'!G27)</f>
        <v>0</v>
      </c>
      <c r="H27" s="135">
        <f>IF('Indicator Date hidden'!H27="x","x",$H$3-'Indicator Date hidden'!H27)</f>
        <v>0</v>
      </c>
      <c r="I27" s="135">
        <f>IF('Indicator Date hidden'!I27="x","x",$I$3-'Indicator Date hidden'!I27)</f>
        <v>0</v>
      </c>
      <c r="J27" s="135">
        <f>IF('Indicator Date hidden'!J27="x","x",$J$3-'Indicator Date hidden'!J27)</f>
        <v>0</v>
      </c>
      <c r="K27" s="135">
        <f>IF('Indicator Date hidden'!K27="x","x",$K$3-'Indicator Date hidden'!K27)</f>
        <v>0</v>
      </c>
      <c r="L27" s="135">
        <f>IF('Indicator Date hidden'!L27="x","x",$L$3-'Indicator Date hidden'!L27)</f>
        <v>0</v>
      </c>
      <c r="M27" s="135">
        <f>IF('Indicator Date hidden'!M27="x","x",$M$3-'Indicator Date hidden'!M27)</f>
        <v>0</v>
      </c>
      <c r="N27" s="135">
        <f>IF('Indicator Date hidden'!N27="x","x",$N$3-'Indicator Date hidden'!N27)</f>
        <v>0</v>
      </c>
      <c r="O27" s="135">
        <f>IF('Indicator Date hidden'!O27="x","x",$O$3-'Indicator Date hidden'!O27)</f>
        <v>0</v>
      </c>
      <c r="P27" s="135">
        <f>IF('Indicator Date hidden'!P27="x","x",$P$3-'Indicator Date hidden'!P27)</f>
        <v>1</v>
      </c>
      <c r="Q27" s="135">
        <f>IF('Indicator Date hidden'!Q27="x","x",$Q$3-'Indicator Date hidden'!Q27)</f>
        <v>0</v>
      </c>
      <c r="R27" s="135">
        <f>IF('Indicator Date hidden'!R27="x","x",$R$3-'Indicator Date hidden'!R27)</f>
        <v>0</v>
      </c>
      <c r="S27" s="135">
        <f>IF('Indicator Date hidden'!S27="x","x",$S$3-'Indicator Date hidden'!S27)</f>
        <v>0</v>
      </c>
      <c r="T27" s="135">
        <f>IF('Indicator Date hidden'!T27="x","x",$T$3-'Indicator Date hidden'!T27)</f>
        <v>0</v>
      </c>
      <c r="U27" s="135">
        <f>IF('Indicator Date hidden'!U27="x","x",$U$3-'Indicator Date hidden'!U27)</f>
        <v>0</v>
      </c>
      <c r="V27" s="135">
        <f>IF('Indicator Date hidden'!V27="x","x",$V$3-'Indicator Date hidden'!V27)</f>
        <v>0</v>
      </c>
      <c r="W27" s="135">
        <f>IF('Indicator Date hidden'!W27="x","x",$W$3-'Indicator Date hidden'!W27)</f>
        <v>0</v>
      </c>
      <c r="X27" s="135">
        <f>IF('Indicator Date hidden'!X27="x","x",$X$3-'Indicator Date hidden'!X27)</f>
        <v>0</v>
      </c>
      <c r="Y27" s="135">
        <f>IF('Indicator Date hidden'!Y27="x","x",$Y$3-'Indicator Date hidden'!Y27)</f>
        <v>0</v>
      </c>
      <c r="Z27" s="135">
        <f>IF('Indicator Date hidden'!Z27="x","x",$Z$3-'Indicator Date hidden'!Z27)</f>
        <v>0</v>
      </c>
      <c r="AA27" s="135">
        <f>IF('Indicator Date hidden'!AA27="x","x",$AA$3-'Indicator Date hidden'!AA27)</f>
        <v>0</v>
      </c>
      <c r="AB27" s="135" t="str">
        <f>IF('Indicator Date hidden'!AB27="x","x",$AB$3-'Indicator Date hidden'!AB27)</f>
        <v>x</v>
      </c>
      <c r="AC27" s="135">
        <f>IF('Indicator Date hidden'!AC27="x","x",$AC$3-'Indicator Date hidden'!AC27)</f>
        <v>0</v>
      </c>
      <c r="AD27" s="135">
        <f>IF('Indicator Date hidden'!AD27="x","x",$AD$3-'Indicator Date hidden'!AD27)</f>
        <v>0</v>
      </c>
      <c r="AE27" s="135">
        <f>IF('Indicator Date hidden'!AE27="x","x",$AE$3-'Indicator Date hidden'!AE27)</f>
        <v>0</v>
      </c>
      <c r="AF27" s="212">
        <f>IF('Indicator Date hidden'!AF27="x","x",$AF$3-'Indicator Date hidden'!AF27)</f>
        <v>0</v>
      </c>
      <c r="AG27" s="135">
        <f>IF('Indicator Date hidden'!AG27="x","x",$AG$3-'Indicator Date hidden'!AG27)</f>
        <v>0</v>
      </c>
      <c r="AH27" s="135">
        <f>IF('Indicator Date hidden'!AH27="x","x",$AH$3-'Indicator Date hidden'!AH27)</f>
        <v>0</v>
      </c>
      <c r="AI27" s="135">
        <f>IF('Indicator Date hidden'!AI27="x","x",$AI$3-'Indicator Date hidden'!AI27)</f>
        <v>0</v>
      </c>
      <c r="AJ27" s="135">
        <f>IF('Indicator Date hidden'!AJ27="x","x",$AJ$3-'Indicator Date hidden'!AJ27)</f>
        <v>0</v>
      </c>
      <c r="AK27" s="135">
        <f>IF('Indicator Date hidden'!AK27="x","x",$AK$3-'Indicator Date hidden'!AK27)</f>
        <v>0</v>
      </c>
      <c r="AL27" s="135">
        <f>IF('Indicator Date hidden'!AL27="x","x",$AL$3-'Indicator Date hidden'!AL27)</f>
        <v>0</v>
      </c>
      <c r="AM27" s="135">
        <f>IF('Indicator Date hidden'!AM27="x","x",$AM$3-'Indicator Date hidden'!AM27)</f>
        <v>2</v>
      </c>
      <c r="AN27" s="135">
        <f>IF('Indicator Date hidden'!AN27="x","x",$AN$3-'Indicator Date hidden'!AN27)</f>
        <v>2</v>
      </c>
      <c r="AO27" s="135">
        <f>IF('Indicator Date hidden'!AO27="x","x",$AO$3-'Indicator Date hidden'!AO27)</f>
        <v>1</v>
      </c>
      <c r="AP27" s="135">
        <f>IF('Indicator Date hidden'!AP27="x","x",$AP$3-'Indicator Date hidden'!AP27)</f>
        <v>0</v>
      </c>
      <c r="AQ27" s="135">
        <f>IF('Indicator Date hidden'!AQ27="x","x",$AQ$3-'Indicator Date hidden'!AQ27)</f>
        <v>0</v>
      </c>
      <c r="AR27" s="135">
        <f>IF('Indicator Date hidden'!AR27="x","x",$AR$3-'Indicator Date hidden'!AR27)</f>
        <v>0</v>
      </c>
      <c r="AS27" s="135">
        <f>IF('Indicator Date hidden'!AS27="x","x",$AS$3-'Indicator Date hidden'!AS27)</f>
        <v>0</v>
      </c>
      <c r="AT27" s="135">
        <f>IF('Indicator Date hidden'!AT27="x","x",$AT$3-'Indicator Date hidden'!AT27)</f>
        <v>10</v>
      </c>
      <c r="AU27" s="135">
        <f>IF('Indicator Date hidden'!AU27="x","x",$AU$3-'Indicator Date hidden'!AU27)</f>
        <v>0</v>
      </c>
      <c r="AV27" s="135">
        <f>IF('Indicator Date hidden'!AV27="x","x",$AV$3-'Indicator Date hidden'!AV27)</f>
        <v>0</v>
      </c>
      <c r="AW27" s="135">
        <f>IF('Indicator Date hidden'!AW27="x","x",$AW$3-'Indicator Date hidden'!AW27)</f>
        <v>0</v>
      </c>
      <c r="AX27" s="135">
        <f>IF('Indicator Date hidden'!AX27="x","x",$AX$3-'Indicator Date hidden'!AX27)</f>
        <v>0</v>
      </c>
      <c r="AY27" s="135">
        <f>IF('Indicator Date hidden'!AY27="x","x",$AY$3-'Indicator Date hidden'!AY27)</f>
        <v>0</v>
      </c>
      <c r="AZ27" s="135">
        <f>IF('Indicator Date hidden'!AZ27="x","x",$AZ$3-'Indicator Date hidden'!AZ27)</f>
        <v>0</v>
      </c>
      <c r="BA27" s="135">
        <f>IF('Indicator Date hidden'!BA27="x","x",$BA$3-'Indicator Date hidden'!BA27)</f>
        <v>0</v>
      </c>
      <c r="BB27" s="135">
        <f>IF('Indicator Date hidden'!BB27="x","x",$BB$3-'Indicator Date hidden'!BB27)</f>
        <v>0</v>
      </c>
      <c r="BC27" s="135">
        <f>IF('Indicator Date hidden'!BC27="x","x",$BC$3-'Indicator Date hidden'!BC27)</f>
        <v>0</v>
      </c>
      <c r="BD27" s="135">
        <f>IF('Indicator Date hidden'!BD27="x","x",$BD$3-'Indicator Date hidden'!BD27)</f>
        <v>0</v>
      </c>
      <c r="BE27" s="135">
        <f>IF('Indicator Date hidden'!BE27="x","x",$BE$3-'Indicator Date hidden'!BE27)</f>
        <v>0</v>
      </c>
      <c r="BF27" s="135">
        <f>IF('Indicator Date hidden'!BF27="x","x",$BF$3-'Indicator Date hidden'!BF27)</f>
        <v>0</v>
      </c>
      <c r="BG27" s="135">
        <f>IF('Indicator Date hidden'!BG27="x","x",$BG$3-'Indicator Date hidden'!BG27)</f>
        <v>0</v>
      </c>
      <c r="BH27" s="135">
        <f>IF('Indicator Date hidden'!BH27="x","x",$BH$3-'Indicator Date hidden'!BH27)</f>
        <v>0</v>
      </c>
      <c r="BI27" s="135">
        <f>IF('Indicator Date hidden'!BI27="x","x",$BI$3-'Indicator Date hidden'!BI27)</f>
        <v>0</v>
      </c>
      <c r="BJ27" s="135">
        <f>IF('Indicator Date hidden'!BJ27="x","x",$BJ$3-'Indicator Date hidden'!BJ27)</f>
        <v>0</v>
      </c>
      <c r="BK27" s="135">
        <f>IF('Indicator Date hidden'!BK27="x","x",$BK$3-'Indicator Date hidden'!BK27)</f>
        <v>0</v>
      </c>
      <c r="BL27" s="135">
        <f>IF('Indicator Date hidden'!BL27="x","x",$BL$3-'Indicator Date hidden'!BL27)</f>
        <v>0</v>
      </c>
      <c r="BM27" s="135">
        <f>IF('Indicator Date hidden'!BM27="x","x",$BM$3-'Indicator Date hidden'!BM27)</f>
        <v>0</v>
      </c>
      <c r="BN27" s="135">
        <f>IF('Indicator Date hidden'!BN27="x","x",$BN$3-'Indicator Date hidden'!BN27)</f>
        <v>0</v>
      </c>
      <c r="BO27" s="135">
        <f>IF('Indicator Date hidden'!BO27="x","x",$BO$3-'Indicator Date hidden'!BO27)</f>
        <v>0</v>
      </c>
      <c r="BP27" s="135" t="str">
        <f>IF('Indicator Date hidden'!BP27="x","x",$BP$3-'Indicator Date hidden'!BP27)</f>
        <v>x</v>
      </c>
      <c r="BQ27" s="135">
        <f>IF('Indicator Date hidden'!BQ27="x","x",$BQ$3-'Indicator Date hidden'!BQ27)</f>
        <v>1</v>
      </c>
      <c r="BR27" s="135">
        <f>IF('Indicator Date hidden'!BR27="x","x",$BR$3-'Indicator Date hidden'!BR27)</f>
        <v>0</v>
      </c>
      <c r="BS27" s="135">
        <f>IF('Indicator Date hidden'!BS27="x","x",$BS$3-'Indicator Date hidden'!BS27)</f>
        <v>2</v>
      </c>
      <c r="BT27" s="135">
        <f>IF('Indicator Date hidden'!BT27="x","x",$BT$3-'Indicator Date hidden'!BT27)</f>
        <v>0</v>
      </c>
      <c r="BU27" s="135">
        <f>IF('Indicator Date hidden'!BU27="x","x",$BU$3-'Indicator Date hidden'!BU27)</f>
        <v>0</v>
      </c>
      <c r="BV27" s="135">
        <f>IF('Indicator Date hidden'!BV27="x","x",$BV$3-'Indicator Date hidden'!BV27)</f>
        <v>0</v>
      </c>
      <c r="BW27" s="135">
        <f>IF('Indicator Date hidden'!BW27="x","x",$BW$3-'Indicator Date hidden'!BW27)</f>
        <v>0</v>
      </c>
      <c r="BX27" s="135">
        <f>IF('Indicator Date hidden'!BX27="x","x",$BX$3-'Indicator Date hidden'!BX27)</f>
        <v>2</v>
      </c>
      <c r="BY27" s="135" t="str">
        <f>IF('Indicator Date hidden'!BY27="x","x",$BY$3-'Indicator Date hidden'!BY27)</f>
        <v>x</v>
      </c>
      <c r="BZ27" s="135">
        <f>IF('Indicator Date hidden'!BZ27="x","x",$BZ$3-'Indicator Date hidden'!BZ27)</f>
        <v>0</v>
      </c>
      <c r="CA27" s="135">
        <f>IF('Indicator Date hidden'!CA27="x","x",$CA$3-'Indicator Date hidden'!CA27)</f>
        <v>0</v>
      </c>
      <c r="CB27" s="135">
        <f>IF('Indicator Date hidden'!CB27="x","x",$CB$3-'Indicator Date hidden'!CB27)</f>
        <v>0</v>
      </c>
      <c r="CC27" s="135">
        <f>IF('Indicator Date hidden'!CC27="x","x",$CC$3-'Indicator Date hidden'!CC27)</f>
        <v>0</v>
      </c>
      <c r="CD27" s="135">
        <f>IF('Indicator Date hidden'!CD27="x","x",$CD$3-'Indicator Date hidden'!CD27)</f>
        <v>0</v>
      </c>
      <c r="CE27" s="135">
        <f>IF('Indicator Date hidden'!CE27="x","x",$CE$3-'Indicator Date hidden'!CE27)</f>
        <v>0</v>
      </c>
      <c r="CF27" s="135">
        <f>IF('Indicator Date hidden'!CF27="x","x",$CF$3-'Indicator Date hidden'!CF27)</f>
        <v>0</v>
      </c>
      <c r="CG27" s="135">
        <f>IF('Indicator Date hidden'!CG27="x","x",$CG$3-'Indicator Date hidden'!CG27)</f>
        <v>0</v>
      </c>
      <c r="CH27" s="135">
        <f>IF('Indicator Date hidden'!CH27="x","x",$CH$3-'Indicator Date hidden'!CH27)</f>
        <v>0</v>
      </c>
      <c r="CI27" s="135">
        <f>IF('Indicator Date hidden'!CI27="x","x",$CI$3-'Indicator Date hidden'!CI27)</f>
        <v>0</v>
      </c>
      <c r="CJ27" s="135">
        <f>IF('Indicator Date hidden'!CJ27="x","x",$CJ$3-'Indicator Date hidden'!CJ27)</f>
        <v>0</v>
      </c>
      <c r="CK27" s="135">
        <f>IF('Indicator Date hidden'!CK27="x","x",$CK$3-'Indicator Date hidden'!CK27)</f>
        <v>0</v>
      </c>
      <c r="CL27" s="135">
        <f>IF('Indicator Date hidden'!CL27="x","x",$CL$3-'Indicator Date hidden'!CL27)</f>
        <v>0</v>
      </c>
      <c r="CM27" s="135">
        <f>IF('Indicator Date hidden'!CM27="x","x",$CM$3-'Indicator Date hidden'!CM27)</f>
        <v>0</v>
      </c>
      <c r="CN27" s="135" t="str">
        <f>IF('Indicator Date hidden'!CN27="x","x",$CN$3-'Indicator Date hidden'!CN27)</f>
        <v>x</v>
      </c>
      <c r="CO27" s="135" t="str">
        <f>IF('Indicator Date hidden'!CO27="x","x",$CO$3-'Indicator Date hidden'!CO27)</f>
        <v>x</v>
      </c>
      <c r="CP27" s="135">
        <f>IF('Indicator Date hidden'!CP27="x","x",$CP$3-'Indicator Date hidden'!CP27)</f>
        <v>2</v>
      </c>
      <c r="CQ27" s="135">
        <f>IF('Indicator Date hidden'!CQ27="x","x",$CQ$3-'Indicator Date hidden'!CQ27)</f>
        <v>0</v>
      </c>
      <c r="CR27" s="135">
        <f>IF('Indicator Date hidden'!CR27="x","x",$CR$3-'Indicator Date hidden'!CR27)</f>
        <v>1</v>
      </c>
      <c r="CS27" s="135">
        <f>IF('Indicator Date hidden'!CS27="x","x",$CS$3-'Indicator Date hidden'!CS27)</f>
        <v>0</v>
      </c>
      <c r="CT27" s="135">
        <f>IF('Indicator Date hidden'!CT27="x","x",$CT$3-'Indicator Date hidden'!CT27)</f>
        <v>0</v>
      </c>
      <c r="CU27" s="135">
        <f>IF('Indicator Date hidden'!CU27="x","x",$CU$3-'Indicator Date hidden'!CU27)</f>
        <v>0</v>
      </c>
      <c r="CV27" s="136">
        <f t="shared" si="0"/>
        <v>24</v>
      </c>
      <c r="CW27" s="137">
        <f t="shared" si="1"/>
        <v>0.25</v>
      </c>
      <c r="CX27" s="136">
        <f t="shared" si="2"/>
        <v>10</v>
      </c>
      <c r="CY27" s="137">
        <f t="shared" si="3"/>
        <v>1.1371369951891455</v>
      </c>
      <c r="CZ27" s="138">
        <f t="shared" si="4"/>
        <v>0</v>
      </c>
    </row>
    <row r="28" spans="1:104" x14ac:dyDescent="0.25">
      <c r="A28" s="3" t="str">
        <f>VLOOKUP(C28,Regions!B$3:H$35,7,FALSE)</f>
        <v>South America</v>
      </c>
      <c r="B28" s="94" t="s">
        <v>14</v>
      </c>
      <c r="C28" s="83" t="s">
        <v>13</v>
      </c>
      <c r="D28" s="135">
        <f>IF('Indicator Date hidden'!D28="x","x",$D$3-'Indicator Date hidden'!D28)</f>
        <v>0</v>
      </c>
      <c r="E28" s="135">
        <f>IF('Indicator Date hidden'!E28="x","x",$E$3-'Indicator Date hidden'!E28)</f>
        <v>0</v>
      </c>
      <c r="F28" s="135">
        <f>IF('Indicator Date hidden'!F28="x","x",$F$3-'Indicator Date hidden'!F28)</f>
        <v>0</v>
      </c>
      <c r="G28" s="135">
        <f>IF('Indicator Date hidden'!G28="x","x",$G$3-'Indicator Date hidden'!G28)</f>
        <v>0</v>
      </c>
      <c r="H28" s="135">
        <f>IF('Indicator Date hidden'!H28="x","x",$H$3-'Indicator Date hidden'!H28)</f>
        <v>0</v>
      </c>
      <c r="I28" s="135">
        <f>IF('Indicator Date hidden'!I28="x","x",$I$3-'Indicator Date hidden'!I28)</f>
        <v>0</v>
      </c>
      <c r="J28" s="135">
        <f>IF('Indicator Date hidden'!J28="x","x",$J$3-'Indicator Date hidden'!J28)</f>
        <v>0</v>
      </c>
      <c r="K28" s="135">
        <f>IF('Indicator Date hidden'!K28="x","x",$K$3-'Indicator Date hidden'!K28)</f>
        <v>0</v>
      </c>
      <c r="L28" s="135">
        <f>IF('Indicator Date hidden'!L28="x","x",$L$3-'Indicator Date hidden'!L28)</f>
        <v>0</v>
      </c>
      <c r="M28" s="135">
        <f>IF('Indicator Date hidden'!M28="x","x",$M$3-'Indicator Date hidden'!M28)</f>
        <v>0</v>
      </c>
      <c r="N28" s="135">
        <f>IF('Indicator Date hidden'!N28="x","x",$N$3-'Indicator Date hidden'!N28)</f>
        <v>0</v>
      </c>
      <c r="O28" s="135">
        <f>IF('Indicator Date hidden'!O28="x","x",$O$3-'Indicator Date hidden'!O28)</f>
        <v>0</v>
      </c>
      <c r="P28" s="135" t="str">
        <f>IF('Indicator Date hidden'!P28="x","x",$P$3-'Indicator Date hidden'!P28)</f>
        <v>x</v>
      </c>
      <c r="Q28" s="135">
        <f>IF('Indicator Date hidden'!Q28="x","x",$Q$3-'Indicator Date hidden'!Q28)</f>
        <v>0</v>
      </c>
      <c r="R28" s="135">
        <f>IF('Indicator Date hidden'!R28="x","x",$R$3-'Indicator Date hidden'!R28)</f>
        <v>0</v>
      </c>
      <c r="S28" s="135">
        <f>IF('Indicator Date hidden'!S28="x","x",$S$3-'Indicator Date hidden'!S28)</f>
        <v>0</v>
      </c>
      <c r="T28" s="135">
        <f>IF('Indicator Date hidden'!T28="x","x",$T$3-'Indicator Date hidden'!T28)</f>
        <v>0</v>
      </c>
      <c r="U28" s="135">
        <f>IF('Indicator Date hidden'!U28="x","x",$U$3-'Indicator Date hidden'!U28)</f>
        <v>0</v>
      </c>
      <c r="V28" s="135">
        <f>IF('Indicator Date hidden'!V28="x","x",$V$3-'Indicator Date hidden'!V28)</f>
        <v>0</v>
      </c>
      <c r="W28" s="135">
        <f>IF('Indicator Date hidden'!W28="x","x",$W$3-'Indicator Date hidden'!W28)</f>
        <v>0</v>
      </c>
      <c r="X28" s="135">
        <f>IF('Indicator Date hidden'!X28="x","x",$X$3-'Indicator Date hidden'!X28)</f>
        <v>0</v>
      </c>
      <c r="Y28" s="135">
        <f>IF('Indicator Date hidden'!Y28="x","x",$Y$3-'Indicator Date hidden'!Y28)</f>
        <v>0</v>
      </c>
      <c r="Z28" s="135">
        <f>IF('Indicator Date hidden'!Z28="x","x",$Z$3-'Indicator Date hidden'!Z28)</f>
        <v>0</v>
      </c>
      <c r="AA28" s="135">
        <f>IF('Indicator Date hidden'!AA28="x","x",$AA$3-'Indicator Date hidden'!AA28)</f>
        <v>0</v>
      </c>
      <c r="AB28" s="135" t="str">
        <f>IF('Indicator Date hidden'!AB28="x","x",$AB$3-'Indicator Date hidden'!AB28)</f>
        <v>x</v>
      </c>
      <c r="AC28" s="135">
        <f>IF('Indicator Date hidden'!AC28="x","x",$AC$3-'Indicator Date hidden'!AC28)</f>
        <v>0</v>
      </c>
      <c r="AD28" s="135">
        <f>IF('Indicator Date hidden'!AD28="x","x",$AD$3-'Indicator Date hidden'!AD28)</f>
        <v>0</v>
      </c>
      <c r="AE28" s="135">
        <f>IF('Indicator Date hidden'!AE28="x","x",$AE$3-'Indicator Date hidden'!AE28)</f>
        <v>0</v>
      </c>
      <c r="AF28" s="212">
        <f>IF('Indicator Date hidden'!AF28="x","x",$AF$3-'Indicator Date hidden'!AF28)</f>
        <v>0</v>
      </c>
      <c r="AG28" s="135">
        <f>IF('Indicator Date hidden'!AG28="x","x",$AG$3-'Indicator Date hidden'!AG28)</f>
        <v>0</v>
      </c>
      <c r="AH28" s="135">
        <f>IF('Indicator Date hidden'!AH28="x","x",$AH$3-'Indicator Date hidden'!AH28)</f>
        <v>0</v>
      </c>
      <c r="AI28" s="135">
        <f>IF('Indicator Date hidden'!AI28="x","x",$AI$3-'Indicator Date hidden'!AI28)</f>
        <v>0</v>
      </c>
      <c r="AJ28" s="135">
        <f>IF('Indicator Date hidden'!AJ28="x","x",$AJ$3-'Indicator Date hidden'!AJ28)</f>
        <v>0</v>
      </c>
      <c r="AK28" s="135">
        <f>IF('Indicator Date hidden'!AK28="x","x",$AK$3-'Indicator Date hidden'!AK28)</f>
        <v>0</v>
      </c>
      <c r="AL28" s="135">
        <f>IF('Indicator Date hidden'!AL28="x","x",$AL$3-'Indicator Date hidden'!AL28)</f>
        <v>0</v>
      </c>
      <c r="AM28" s="135" t="str">
        <f>IF('Indicator Date hidden'!AM28="x","x",$AM$3-'Indicator Date hidden'!AM28)</f>
        <v>x</v>
      </c>
      <c r="AN28" s="135" t="str">
        <f>IF('Indicator Date hidden'!AN28="x","x",$AN$3-'Indicator Date hidden'!AN28)</f>
        <v>x</v>
      </c>
      <c r="AO28" s="135">
        <f>IF('Indicator Date hidden'!AO28="x","x",$AO$3-'Indicator Date hidden'!AO28)</f>
        <v>1</v>
      </c>
      <c r="AP28" s="135">
        <f>IF('Indicator Date hidden'!AP28="x","x",$AP$3-'Indicator Date hidden'!AP28)</f>
        <v>0</v>
      </c>
      <c r="AQ28" s="135">
        <f>IF('Indicator Date hidden'!AQ28="x","x",$AQ$3-'Indicator Date hidden'!AQ28)</f>
        <v>0</v>
      </c>
      <c r="AR28" s="135">
        <f>IF('Indicator Date hidden'!AR28="x","x",$AR$3-'Indicator Date hidden'!AR28)</f>
        <v>0</v>
      </c>
      <c r="AS28" s="135">
        <f>IF('Indicator Date hidden'!AS28="x","x",$AS$3-'Indicator Date hidden'!AS28)</f>
        <v>0</v>
      </c>
      <c r="AT28" s="135">
        <f>IF('Indicator Date hidden'!AT28="x","x",$AT$3-'Indicator Date hidden'!AT28)</f>
        <v>3</v>
      </c>
      <c r="AU28" s="135">
        <f>IF('Indicator Date hidden'!AU28="x","x",$AU$3-'Indicator Date hidden'!AU28)</f>
        <v>0</v>
      </c>
      <c r="AV28" s="135">
        <f>IF('Indicator Date hidden'!AV28="x","x",$AV$3-'Indicator Date hidden'!AV28)</f>
        <v>0</v>
      </c>
      <c r="AW28" s="135">
        <f>IF('Indicator Date hidden'!AW28="x","x",$AW$3-'Indicator Date hidden'!AW28)</f>
        <v>2</v>
      </c>
      <c r="AX28" s="135">
        <f>IF('Indicator Date hidden'!AX28="x","x",$AX$3-'Indicator Date hidden'!AX28)</f>
        <v>0</v>
      </c>
      <c r="AY28" s="135">
        <f>IF('Indicator Date hidden'!AY28="x","x",$AY$3-'Indicator Date hidden'!AY28)</f>
        <v>0</v>
      </c>
      <c r="AZ28" s="135">
        <f>IF('Indicator Date hidden'!AZ28="x","x",$AZ$3-'Indicator Date hidden'!AZ28)</f>
        <v>0</v>
      </c>
      <c r="BA28" s="135">
        <f>IF('Indicator Date hidden'!BA28="x","x",$BA$3-'Indicator Date hidden'!BA28)</f>
        <v>0</v>
      </c>
      <c r="BB28" s="135">
        <f>IF('Indicator Date hidden'!BB28="x","x",$BB$3-'Indicator Date hidden'!BB28)</f>
        <v>0</v>
      </c>
      <c r="BC28" s="135">
        <f>IF('Indicator Date hidden'!BC28="x","x",$BC$3-'Indicator Date hidden'!BC28)</f>
        <v>0</v>
      </c>
      <c r="BD28" s="135">
        <f>IF('Indicator Date hidden'!BD28="x","x",$BD$3-'Indicator Date hidden'!BD28)</f>
        <v>0</v>
      </c>
      <c r="BE28" s="135">
        <f>IF('Indicator Date hidden'!BE28="x","x",$BE$3-'Indicator Date hidden'!BE28)</f>
        <v>0</v>
      </c>
      <c r="BF28" s="135">
        <f>IF('Indicator Date hidden'!BF28="x","x",$BF$3-'Indicator Date hidden'!BF28)</f>
        <v>0</v>
      </c>
      <c r="BG28" s="135">
        <f>IF('Indicator Date hidden'!BG28="x","x",$BG$3-'Indicator Date hidden'!BG28)</f>
        <v>0</v>
      </c>
      <c r="BH28" s="135">
        <f>IF('Indicator Date hidden'!BH28="x","x",$BH$3-'Indicator Date hidden'!BH28)</f>
        <v>0</v>
      </c>
      <c r="BI28" s="135">
        <f>IF('Indicator Date hidden'!BI28="x","x",$BI$3-'Indicator Date hidden'!BI28)</f>
        <v>0</v>
      </c>
      <c r="BJ28" s="135">
        <f>IF('Indicator Date hidden'!BJ28="x","x",$BJ$3-'Indicator Date hidden'!BJ28)</f>
        <v>0</v>
      </c>
      <c r="BK28" s="135">
        <f>IF('Indicator Date hidden'!BK28="x","x",$BK$3-'Indicator Date hidden'!BK28)</f>
        <v>0</v>
      </c>
      <c r="BL28" s="135">
        <f>IF('Indicator Date hidden'!BL28="x","x",$BL$3-'Indicator Date hidden'!BL28)</f>
        <v>2</v>
      </c>
      <c r="BM28" s="135">
        <f>IF('Indicator Date hidden'!BM28="x","x",$BM$3-'Indicator Date hidden'!BM28)</f>
        <v>0</v>
      </c>
      <c r="BN28" s="135">
        <f>IF('Indicator Date hidden'!BN28="x","x",$BN$3-'Indicator Date hidden'!BN28)</f>
        <v>0</v>
      </c>
      <c r="BO28" s="135">
        <f>IF('Indicator Date hidden'!BO28="x","x",$BO$3-'Indicator Date hidden'!BO28)</f>
        <v>0</v>
      </c>
      <c r="BP28" s="135" t="str">
        <f>IF('Indicator Date hidden'!BP28="x","x",$BP$3-'Indicator Date hidden'!BP28)</f>
        <v>x</v>
      </c>
      <c r="BQ28" s="135">
        <f>IF('Indicator Date hidden'!BQ28="x","x",$BQ$3-'Indicator Date hidden'!BQ28)</f>
        <v>1</v>
      </c>
      <c r="BR28" s="135">
        <f>IF('Indicator Date hidden'!BR28="x","x",$BR$3-'Indicator Date hidden'!BR28)</f>
        <v>0</v>
      </c>
      <c r="BS28" s="135">
        <f>IF('Indicator Date hidden'!BS28="x","x",$BS$3-'Indicator Date hidden'!BS28)</f>
        <v>2</v>
      </c>
      <c r="BT28" s="135">
        <f>IF('Indicator Date hidden'!BT28="x","x",$BT$3-'Indicator Date hidden'!BT28)</f>
        <v>0</v>
      </c>
      <c r="BU28" s="135">
        <f>IF('Indicator Date hidden'!BU28="x","x",$BU$3-'Indicator Date hidden'!BU28)</f>
        <v>0</v>
      </c>
      <c r="BV28" s="135">
        <f>IF('Indicator Date hidden'!BV28="x","x",$BV$3-'Indicator Date hidden'!BV28)</f>
        <v>0</v>
      </c>
      <c r="BW28" s="135">
        <f>IF('Indicator Date hidden'!BW28="x","x",$BW$3-'Indicator Date hidden'!BW28)</f>
        <v>0</v>
      </c>
      <c r="BX28" s="135">
        <f>IF('Indicator Date hidden'!BX28="x","x",$BX$3-'Indicator Date hidden'!BX28)</f>
        <v>2</v>
      </c>
      <c r="BY28" s="135">
        <f>IF('Indicator Date hidden'!BY28="x","x",$BY$3-'Indicator Date hidden'!BY28)</f>
        <v>0</v>
      </c>
      <c r="BZ28" s="135">
        <f>IF('Indicator Date hidden'!BZ28="x","x",$BZ$3-'Indicator Date hidden'!BZ28)</f>
        <v>0</v>
      </c>
      <c r="CA28" s="135">
        <f>IF('Indicator Date hidden'!CA28="x","x",$CA$3-'Indicator Date hidden'!CA28)</f>
        <v>0</v>
      </c>
      <c r="CB28" s="135">
        <f>IF('Indicator Date hidden'!CB28="x","x",$CB$3-'Indicator Date hidden'!CB28)</f>
        <v>0</v>
      </c>
      <c r="CC28" s="135">
        <f>IF('Indicator Date hidden'!CC28="x","x",$CC$3-'Indicator Date hidden'!CC28)</f>
        <v>0</v>
      </c>
      <c r="CD28" s="135">
        <f>IF('Indicator Date hidden'!CD28="x","x",$CD$3-'Indicator Date hidden'!CD28)</f>
        <v>0</v>
      </c>
      <c r="CE28" s="135">
        <f>IF('Indicator Date hidden'!CE28="x","x",$CE$3-'Indicator Date hidden'!CE28)</f>
        <v>0</v>
      </c>
      <c r="CF28" s="135">
        <f>IF('Indicator Date hidden'!CF28="x","x",$CF$3-'Indicator Date hidden'!CF28)</f>
        <v>0</v>
      </c>
      <c r="CG28" s="135">
        <f>IF('Indicator Date hidden'!CG28="x","x",$CG$3-'Indicator Date hidden'!CG28)</f>
        <v>0</v>
      </c>
      <c r="CH28" s="135">
        <f>IF('Indicator Date hidden'!CH28="x","x",$CH$3-'Indicator Date hidden'!CH28)</f>
        <v>0</v>
      </c>
      <c r="CI28" s="135">
        <f>IF('Indicator Date hidden'!CI28="x","x",$CI$3-'Indicator Date hidden'!CI28)</f>
        <v>0</v>
      </c>
      <c r="CJ28" s="135">
        <f>IF('Indicator Date hidden'!CJ28="x","x",$CJ$3-'Indicator Date hidden'!CJ28)</f>
        <v>0</v>
      </c>
      <c r="CK28" s="135">
        <f>IF('Indicator Date hidden'!CK28="x","x",$CK$3-'Indicator Date hidden'!CK28)</f>
        <v>0</v>
      </c>
      <c r="CL28" s="135">
        <f>IF('Indicator Date hidden'!CL28="x","x",$CL$3-'Indicator Date hidden'!CL28)</f>
        <v>0</v>
      </c>
      <c r="CM28" s="135">
        <f>IF('Indicator Date hidden'!CM28="x","x",$CM$3-'Indicator Date hidden'!CM28)</f>
        <v>0</v>
      </c>
      <c r="CN28" s="135">
        <f>IF('Indicator Date hidden'!CN28="x","x",$CN$3-'Indicator Date hidden'!CN28)</f>
        <v>1</v>
      </c>
      <c r="CO28" s="135">
        <f>IF('Indicator Date hidden'!CO28="x","x",$CO$3-'Indicator Date hidden'!CO28)</f>
        <v>1</v>
      </c>
      <c r="CP28" s="135">
        <f>IF('Indicator Date hidden'!CP28="x","x",$CP$3-'Indicator Date hidden'!CP28)</f>
        <v>2</v>
      </c>
      <c r="CQ28" s="135">
        <f>IF('Indicator Date hidden'!CQ28="x","x",$CQ$3-'Indicator Date hidden'!CQ28)</f>
        <v>0</v>
      </c>
      <c r="CR28" s="135">
        <f>IF('Indicator Date hidden'!CR28="x","x",$CR$3-'Indicator Date hidden'!CR28)</f>
        <v>1</v>
      </c>
      <c r="CS28" s="135">
        <f>IF('Indicator Date hidden'!CS28="x","x",$CS$3-'Indicator Date hidden'!CS28)</f>
        <v>0</v>
      </c>
      <c r="CT28" s="135">
        <f>IF('Indicator Date hidden'!CT28="x","x",$CT$3-'Indicator Date hidden'!CT28)</f>
        <v>0</v>
      </c>
      <c r="CU28" s="135">
        <f>IF('Indicator Date hidden'!CU28="x","x",$CU$3-'Indicator Date hidden'!CU28)</f>
        <v>0</v>
      </c>
      <c r="CV28" s="136">
        <f t="shared" si="0"/>
        <v>18</v>
      </c>
      <c r="CW28" s="137">
        <f t="shared" si="1"/>
        <v>0.1875</v>
      </c>
      <c r="CX28" s="136">
        <f t="shared" si="2"/>
        <v>11</v>
      </c>
      <c r="CY28" s="137">
        <f t="shared" si="3"/>
        <v>0.57836032382157221</v>
      </c>
      <c r="CZ28" s="138">
        <f t="shared" si="4"/>
        <v>0</v>
      </c>
    </row>
    <row r="29" spans="1:104" x14ac:dyDescent="0.25">
      <c r="A29" s="3" t="str">
        <f>VLOOKUP(C29,Regions!B$3:H$35,7,FALSE)</f>
        <v>South America</v>
      </c>
      <c r="B29" s="94" t="s">
        <v>16</v>
      </c>
      <c r="C29" s="83" t="s">
        <v>15</v>
      </c>
      <c r="D29" s="135">
        <f>IF('Indicator Date hidden'!D29="x","x",$D$3-'Indicator Date hidden'!D29)</f>
        <v>0</v>
      </c>
      <c r="E29" s="135">
        <f>IF('Indicator Date hidden'!E29="x","x",$E$3-'Indicator Date hidden'!E29)</f>
        <v>0</v>
      </c>
      <c r="F29" s="135">
        <f>IF('Indicator Date hidden'!F29="x","x",$F$3-'Indicator Date hidden'!F29)</f>
        <v>0</v>
      </c>
      <c r="G29" s="135">
        <f>IF('Indicator Date hidden'!G29="x","x",$G$3-'Indicator Date hidden'!G29)</f>
        <v>0</v>
      </c>
      <c r="H29" s="135">
        <f>IF('Indicator Date hidden'!H29="x","x",$H$3-'Indicator Date hidden'!H29)</f>
        <v>0</v>
      </c>
      <c r="I29" s="135">
        <f>IF('Indicator Date hidden'!I29="x","x",$I$3-'Indicator Date hidden'!I29)</f>
        <v>0</v>
      </c>
      <c r="J29" s="135">
        <f>IF('Indicator Date hidden'!J29="x","x",$J$3-'Indicator Date hidden'!J29)</f>
        <v>0</v>
      </c>
      <c r="K29" s="135">
        <f>IF('Indicator Date hidden'!K29="x","x",$K$3-'Indicator Date hidden'!K29)</f>
        <v>0</v>
      </c>
      <c r="L29" s="135">
        <f>IF('Indicator Date hidden'!L29="x","x",$L$3-'Indicator Date hidden'!L29)</f>
        <v>0</v>
      </c>
      <c r="M29" s="135">
        <f>IF('Indicator Date hidden'!M29="x","x",$M$3-'Indicator Date hidden'!M29)</f>
        <v>0</v>
      </c>
      <c r="N29" s="135">
        <f>IF('Indicator Date hidden'!N29="x","x",$N$3-'Indicator Date hidden'!N29)</f>
        <v>0</v>
      </c>
      <c r="O29" s="135">
        <f>IF('Indicator Date hidden'!O29="x","x",$O$3-'Indicator Date hidden'!O29)</f>
        <v>0</v>
      </c>
      <c r="P29" s="135">
        <f>IF('Indicator Date hidden'!P29="x","x",$P$3-'Indicator Date hidden'!P29)</f>
        <v>9</v>
      </c>
      <c r="Q29" s="135">
        <f>IF('Indicator Date hidden'!Q29="x","x",$Q$3-'Indicator Date hidden'!Q29)</f>
        <v>0</v>
      </c>
      <c r="R29" s="135">
        <f>IF('Indicator Date hidden'!R29="x","x",$R$3-'Indicator Date hidden'!R29)</f>
        <v>0</v>
      </c>
      <c r="S29" s="135">
        <f>IF('Indicator Date hidden'!S29="x","x",$S$3-'Indicator Date hidden'!S29)</f>
        <v>0</v>
      </c>
      <c r="T29" s="135">
        <f>IF('Indicator Date hidden'!T29="x","x",$T$3-'Indicator Date hidden'!T29)</f>
        <v>0</v>
      </c>
      <c r="U29" s="135">
        <f>IF('Indicator Date hidden'!U29="x","x",$U$3-'Indicator Date hidden'!U29)</f>
        <v>0</v>
      </c>
      <c r="V29" s="135">
        <f>IF('Indicator Date hidden'!V29="x","x",$V$3-'Indicator Date hidden'!V29)</f>
        <v>0</v>
      </c>
      <c r="W29" s="135">
        <f>IF('Indicator Date hidden'!W29="x","x",$W$3-'Indicator Date hidden'!W29)</f>
        <v>0</v>
      </c>
      <c r="X29" s="135">
        <f>IF('Indicator Date hidden'!X29="x","x",$X$3-'Indicator Date hidden'!X29)</f>
        <v>0</v>
      </c>
      <c r="Y29" s="135">
        <f>IF('Indicator Date hidden'!Y29="x","x",$Y$3-'Indicator Date hidden'!Y29)</f>
        <v>0</v>
      </c>
      <c r="Z29" s="135">
        <f>IF('Indicator Date hidden'!Z29="x","x",$Z$3-'Indicator Date hidden'!Z29)</f>
        <v>0</v>
      </c>
      <c r="AA29" s="135">
        <f>IF('Indicator Date hidden'!AA29="x","x",$AA$3-'Indicator Date hidden'!AA29)</f>
        <v>0</v>
      </c>
      <c r="AB29" s="135">
        <f>IF('Indicator Date hidden'!AB29="x","x",$AB$3-'Indicator Date hidden'!AB29)</f>
        <v>0</v>
      </c>
      <c r="AC29" s="135">
        <f>IF('Indicator Date hidden'!AC29="x","x",$AC$3-'Indicator Date hidden'!AC29)</f>
        <v>0</v>
      </c>
      <c r="AD29" s="135">
        <f>IF('Indicator Date hidden'!AD29="x","x",$AD$3-'Indicator Date hidden'!AD29)</f>
        <v>0</v>
      </c>
      <c r="AE29" s="135">
        <f>IF('Indicator Date hidden'!AE29="x","x",$AE$3-'Indicator Date hidden'!AE29)</f>
        <v>0</v>
      </c>
      <c r="AF29" s="212">
        <f>IF('Indicator Date hidden'!AF29="x","x",$AF$3-'Indicator Date hidden'!AF29)</f>
        <v>0</v>
      </c>
      <c r="AG29" s="135">
        <f>IF('Indicator Date hidden'!AG29="x","x",$AG$3-'Indicator Date hidden'!AG29)</f>
        <v>0</v>
      </c>
      <c r="AH29" s="135">
        <f>IF('Indicator Date hidden'!AH29="x","x",$AH$3-'Indicator Date hidden'!AH29)</f>
        <v>0</v>
      </c>
      <c r="AI29" s="135">
        <f>IF('Indicator Date hidden'!AI29="x","x",$AI$3-'Indicator Date hidden'!AI29)</f>
        <v>0</v>
      </c>
      <c r="AJ29" s="135">
        <f>IF('Indicator Date hidden'!AJ29="x","x",$AJ$3-'Indicator Date hidden'!AJ29)</f>
        <v>0</v>
      </c>
      <c r="AK29" s="135">
        <f>IF('Indicator Date hidden'!AK29="x","x",$AK$3-'Indicator Date hidden'!AK29)</f>
        <v>0</v>
      </c>
      <c r="AL29" s="135">
        <f>IF('Indicator Date hidden'!AL29="x","x",$AL$3-'Indicator Date hidden'!AL29)</f>
        <v>0</v>
      </c>
      <c r="AM29" s="135">
        <f>IF('Indicator Date hidden'!AM29="x","x",$AM$3-'Indicator Date hidden'!AM29)</f>
        <v>1</v>
      </c>
      <c r="AN29" s="135">
        <f>IF('Indicator Date hidden'!AN29="x","x",$AN$3-'Indicator Date hidden'!AN29)</f>
        <v>1</v>
      </c>
      <c r="AO29" s="135">
        <f>IF('Indicator Date hidden'!AO29="x","x",$AO$3-'Indicator Date hidden'!AO29)</f>
        <v>0</v>
      </c>
      <c r="AP29" s="135">
        <f>IF('Indicator Date hidden'!AP29="x","x",$AP$3-'Indicator Date hidden'!AP29)</f>
        <v>0</v>
      </c>
      <c r="AQ29" s="135">
        <f>IF('Indicator Date hidden'!AQ29="x","x",$AQ$3-'Indicator Date hidden'!AQ29)</f>
        <v>0</v>
      </c>
      <c r="AR29" s="135">
        <f>IF('Indicator Date hidden'!AR29="x","x",$AR$3-'Indicator Date hidden'!AR29)</f>
        <v>0</v>
      </c>
      <c r="AS29" s="135">
        <f>IF('Indicator Date hidden'!AS29="x","x",$AS$3-'Indicator Date hidden'!AS29)</f>
        <v>0</v>
      </c>
      <c r="AT29" s="135">
        <f>IF('Indicator Date hidden'!AT29="x","x",$AT$3-'Indicator Date hidden'!AT29)</f>
        <v>7</v>
      </c>
      <c r="AU29" s="135">
        <f>IF('Indicator Date hidden'!AU29="x","x",$AU$3-'Indicator Date hidden'!AU29)</f>
        <v>0</v>
      </c>
      <c r="AV29" s="135">
        <f>IF('Indicator Date hidden'!AV29="x","x",$AV$3-'Indicator Date hidden'!AV29)</f>
        <v>0</v>
      </c>
      <c r="AW29" s="135">
        <f>IF('Indicator Date hidden'!AW29="x","x",$AW$3-'Indicator Date hidden'!AW29)</f>
        <v>1</v>
      </c>
      <c r="AX29" s="135">
        <f>IF('Indicator Date hidden'!AX29="x","x",$AX$3-'Indicator Date hidden'!AX29)</f>
        <v>0</v>
      </c>
      <c r="AY29" s="135">
        <f>IF('Indicator Date hidden'!AY29="x","x",$AY$3-'Indicator Date hidden'!AY29)</f>
        <v>0</v>
      </c>
      <c r="AZ29" s="135">
        <f>IF('Indicator Date hidden'!AZ29="x","x",$AZ$3-'Indicator Date hidden'!AZ29)</f>
        <v>0</v>
      </c>
      <c r="BA29" s="135">
        <f>IF('Indicator Date hidden'!BA29="x","x",$BA$3-'Indicator Date hidden'!BA29)</f>
        <v>0</v>
      </c>
      <c r="BB29" s="135">
        <f>IF('Indicator Date hidden'!BB29="x","x",$BB$3-'Indicator Date hidden'!BB29)</f>
        <v>0</v>
      </c>
      <c r="BC29" s="135" t="str">
        <f>IF('Indicator Date hidden'!BC29="x","x",$BC$3-'Indicator Date hidden'!BC29)</f>
        <v>x</v>
      </c>
      <c r="BD29" s="135">
        <f>IF('Indicator Date hidden'!BD29="x","x",$BD$3-'Indicator Date hidden'!BD29)</f>
        <v>0</v>
      </c>
      <c r="BE29" s="135">
        <f>IF('Indicator Date hidden'!BE29="x","x",$BE$3-'Indicator Date hidden'!BE29)</f>
        <v>0</v>
      </c>
      <c r="BF29" s="135">
        <f>IF('Indicator Date hidden'!BF29="x","x",$BF$3-'Indicator Date hidden'!BF29)</f>
        <v>0</v>
      </c>
      <c r="BG29" s="135">
        <f>IF('Indicator Date hidden'!BG29="x","x",$BG$3-'Indicator Date hidden'!BG29)</f>
        <v>0</v>
      </c>
      <c r="BH29" s="135">
        <f>IF('Indicator Date hidden'!BH29="x","x",$BH$3-'Indicator Date hidden'!BH29)</f>
        <v>0</v>
      </c>
      <c r="BI29" s="135">
        <f>IF('Indicator Date hidden'!BI29="x","x",$BI$3-'Indicator Date hidden'!BI29)</f>
        <v>0</v>
      </c>
      <c r="BJ29" s="135">
        <f>IF('Indicator Date hidden'!BJ29="x","x",$BJ$3-'Indicator Date hidden'!BJ29)</f>
        <v>0</v>
      </c>
      <c r="BK29" s="135">
        <f>IF('Indicator Date hidden'!BK29="x","x",$BK$3-'Indicator Date hidden'!BK29)</f>
        <v>0</v>
      </c>
      <c r="BL29" s="135">
        <f>IF('Indicator Date hidden'!BL29="x","x",$BL$3-'Indicator Date hidden'!BL29)</f>
        <v>0</v>
      </c>
      <c r="BM29" s="135">
        <f>IF('Indicator Date hidden'!BM29="x","x",$BM$3-'Indicator Date hidden'!BM29)</f>
        <v>0</v>
      </c>
      <c r="BN29" s="135">
        <f>IF('Indicator Date hidden'!BN29="x","x",$BN$3-'Indicator Date hidden'!BN29)</f>
        <v>0</v>
      </c>
      <c r="BO29" s="135">
        <f>IF('Indicator Date hidden'!BO29="x","x",$BO$3-'Indicator Date hidden'!BO29)</f>
        <v>0</v>
      </c>
      <c r="BP29" s="135" t="str">
        <f>IF('Indicator Date hidden'!BP29="x","x",$BP$3-'Indicator Date hidden'!BP29)</f>
        <v>x</v>
      </c>
      <c r="BQ29" s="135">
        <f>IF('Indicator Date hidden'!BQ29="x","x",$BQ$3-'Indicator Date hidden'!BQ29)</f>
        <v>1</v>
      </c>
      <c r="BR29" s="135">
        <f>IF('Indicator Date hidden'!BR29="x","x",$BR$3-'Indicator Date hidden'!BR29)</f>
        <v>0</v>
      </c>
      <c r="BS29" s="135">
        <f>IF('Indicator Date hidden'!BS29="x","x",$BS$3-'Indicator Date hidden'!BS29)</f>
        <v>4</v>
      </c>
      <c r="BT29" s="135">
        <f>IF('Indicator Date hidden'!BT29="x","x",$BT$3-'Indicator Date hidden'!BT29)</f>
        <v>0</v>
      </c>
      <c r="BU29" s="135">
        <f>IF('Indicator Date hidden'!BU29="x","x",$BU$3-'Indicator Date hidden'!BU29)</f>
        <v>0</v>
      </c>
      <c r="BV29" s="135">
        <f>IF('Indicator Date hidden'!BV29="x","x",$BV$3-'Indicator Date hidden'!BV29)</f>
        <v>0</v>
      </c>
      <c r="BW29" s="135">
        <f>IF('Indicator Date hidden'!BW29="x","x",$BW$3-'Indicator Date hidden'!BW29)</f>
        <v>0</v>
      </c>
      <c r="BX29" s="135">
        <f>IF('Indicator Date hidden'!BX29="x","x",$BX$3-'Indicator Date hidden'!BX29)</f>
        <v>0</v>
      </c>
      <c r="BY29" s="135">
        <f>IF('Indicator Date hidden'!BY29="x","x",$BY$3-'Indicator Date hidden'!BY29)</f>
        <v>0</v>
      </c>
      <c r="BZ29" s="135">
        <f>IF('Indicator Date hidden'!BZ29="x","x",$BZ$3-'Indicator Date hidden'!BZ29)</f>
        <v>0</v>
      </c>
      <c r="CA29" s="135">
        <f>IF('Indicator Date hidden'!CA29="x","x",$CA$3-'Indicator Date hidden'!CA29)</f>
        <v>0</v>
      </c>
      <c r="CB29" s="135">
        <f>IF('Indicator Date hidden'!CB29="x","x",$CB$3-'Indicator Date hidden'!CB29)</f>
        <v>1</v>
      </c>
      <c r="CC29" s="135">
        <f>IF('Indicator Date hidden'!CC29="x","x",$CC$3-'Indicator Date hidden'!CC29)</f>
        <v>0</v>
      </c>
      <c r="CD29" s="135">
        <f>IF('Indicator Date hidden'!CD29="x","x",$CD$3-'Indicator Date hidden'!CD29)</f>
        <v>0</v>
      </c>
      <c r="CE29" s="135">
        <f>IF('Indicator Date hidden'!CE29="x","x",$CE$3-'Indicator Date hidden'!CE29)</f>
        <v>0</v>
      </c>
      <c r="CF29" s="135">
        <f>IF('Indicator Date hidden'!CF29="x","x",$CF$3-'Indicator Date hidden'!CF29)</f>
        <v>0</v>
      </c>
      <c r="CG29" s="135">
        <f>IF('Indicator Date hidden'!CG29="x","x",$CG$3-'Indicator Date hidden'!CG29)</f>
        <v>0</v>
      </c>
      <c r="CH29" s="135">
        <f>IF('Indicator Date hidden'!CH29="x","x",$CH$3-'Indicator Date hidden'!CH29)</f>
        <v>0</v>
      </c>
      <c r="CI29" s="135">
        <f>IF('Indicator Date hidden'!CI29="x","x",$CI$3-'Indicator Date hidden'!CI29)</f>
        <v>0</v>
      </c>
      <c r="CJ29" s="135">
        <f>IF('Indicator Date hidden'!CJ29="x","x",$CJ$3-'Indicator Date hidden'!CJ29)</f>
        <v>0</v>
      </c>
      <c r="CK29" s="135">
        <f>IF('Indicator Date hidden'!CK29="x","x",$CK$3-'Indicator Date hidden'!CK29)</f>
        <v>0</v>
      </c>
      <c r="CL29" s="135">
        <f>IF('Indicator Date hidden'!CL29="x","x",$CL$3-'Indicator Date hidden'!CL29)</f>
        <v>0</v>
      </c>
      <c r="CM29" s="135">
        <f>IF('Indicator Date hidden'!CM29="x","x",$CM$3-'Indicator Date hidden'!CM29)</f>
        <v>0</v>
      </c>
      <c r="CN29" s="135">
        <f>IF('Indicator Date hidden'!CN29="x","x",$CN$3-'Indicator Date hidden'!CN29)</f>
        <v>0</v>
      </c>
      <c r="CO29" s="135">
        <f>IF('Indicator Date hidden'!CO29="x","x",$CO$3-'Indicator Date hidden'!CO29)</f>
        <v>1</v>
      </c>
      <c r="CP29" s="135">
        <f>IF('Indicator Date hidden'!CP29="x","x",$CP$3-'Indicator Date hidden'!CP29)</f>
        <v>1</v>
      </c>
      <c r="CQ29" s="135">
        <f>IF('Indicator Date hidden'!CQ29="x","x",$CQ$3-'Indicator Date hidden'!CQ29)</f>
        <v>0</v>
      </c>
      <c r="CR29" s="135">
        <f>IF('Indicator Date hidden'!CR29="x","x",$CR$3-'Indicator Date hidden'!CR29)</f>
        <v>1</v>
      </c>
      <c r="CS29" s="135">
        <f>IF('Indicator Date hidden'!CS29="x","x",$CS$3-'Indicator Date hidden'!CS29)</f>
        <v>0</v>
      </c>
      <c r="CT29" s="135">
        <f>IF('Indicator Date hidden'!CT29="x","x",$CT$3-'Indicator Date hidden'!CT29)</f>
        <v>0</v>
      </c>
      <c r="CU29" s="135">
        <f>IF('Indicator Date hidden'!CU29="x","x",$CU$3-'Indicator Date hidden'!CU29)</f>
        <v>0</v>
      </c>
      <c r="CV29" s="136">
        <f t="shared" si="0"/>
        <v>28</v>
      </c>
      <c r="CW29" s="137">
        <f t="shared" si="1"/>
        <v>0.29166666666666669</v>
      </c>
      <c r="CX29" s="136">
        <f t="shared" si="2"/>
        <v>11</v>
      </c>
      <c r="CY29" s="137">
        <f t="shared" si="3"/>
        <v>1.2448172320263893</v>
      </c>
      <c r="CZ29" s="138">
        <f t="shared" si="4"/>
        <v>0</v>
      </c>
    </row>
    <row r="30" spans="1:104" x14ac:dyDescent="0.25">
      <c r="A30" s="3" t="str">
        <f>VLOOKUP(C30,Regions!B$3:H$35,7,FALSE)</f>
        <v>South America</v>
      </c>
      <c r="B30" s="94" t="s">
        <v>26</v>
      </c>
      <c r="C30" s="83" t="s">
        <v>25</v>
      </c>
      <c r="D30" s="135">
        <f>IF('Indicator Date hidden'!D30="x","x",$D$3-'Indicator Date hidden'!D30)</f>
        <v>0</v>
      </c>
      <c r="E30" s="135">
        <f>IF('Indicator Date hidden'!E30="x","x",$E$3-'Indicator Date hidden'!E30)</f>
        <v>0</v>
      </c>
      <c r="F30" s="135">
        <f>IF('Indicator Date hidden'!F30="x","x",$F$3-'Indicator Date hidden'!F30)</f>
        <v>0</v>
      </c>
      <c r="G30" s="135">
        <f>IF('Indicator Date hidden'!G30="x","x",$G$3-'Indicator Date hidden'!G30)</f>
        <v>0</v>
      </c>
      <c r="H30" s="135">
        <f>IF('Indicator Date hidden'!H30="x","x",$H$3-'Indicator Date hidden'!H30)</f>
        <v>0</v>
      </c>
      <c r="I30" s="135">
        <f>IF('Indicator Date hidden'!I30="x","x",$I$3-'Indicator Date hidden'!I30)</f>
        <v>0</v>
      </c>
      <c r="J30" s="135">
        <f>IF('Indicator Date hidden'!J30="x","x",$J$3-'Indicator Date hidden'!J30)</f>
        <v>0</v>
      </c>
      <c r="K30" s="135">
        <f>IF('Indicator Date hidden'!K30="x","x",$K$3-'Indicator Date hidden'!K30)</f>
        <v>0</v>
      </c>
      <c r="L30" s="135">
        <f>IF('Indicator Date hidden'!L30="x","x",$L$3-'Indicator Date hidden'!L30)</f>
        <v>0</v>
      </c>
      <c r="M30" s="135">
        <f>IF('Indicator Date hidden'!M30="x","x",$M$3-'Indicator Date hidden'!M30)</f>
        <v>0</v>
      </c>
      <c r="N30" s="135">
        <f>IF('Indicator Date hidden'!N30="x","x",$N$3-'Indicator Date hidden'!N30)</f>
        <v>0</v>
      </c>
      <c r="O30" s="135">
        <f>IF('Indicator Date hidden'!O30="x","x",$O$3-'Indicator Date hidden'!O30)</f>
        <v>0</v>
      </c>
      <c r="P30" s="135" t="str">
        <f>IF('Indicator Date hidden'!P30="x","x",$P$3-'Indicator Date hidden'!P30)</f>
        <v>x</v>
      </c>
      <c r="Q30" s="135">
        <f>IF('Indicator Date hidden'!Q30="x","x",$Q$3-'Indicator Date hidden'!Q30)</f>
        <v>0</v>
      </c>
      <c r="R30" s="135">
        <f>IF('Indicator Date hidden'!R30="x","x",$R$3-'Indicator Date hidden'!R30)</f>
        <v>0</v>
      </c>
      <c r="S30" s="135">
        <f>IF('Indicator Date hidden'!S30="x","x",$S$3-'Indicator Date hidden'!S30)</f>
        <v>0</v>
      </c>
      <c r="T30" s="135">
        <f>IF('Indicator Date hidden'!T30="x","x",$T$3-'Indicator Date hidden'!T30)</f>
        <v>0</v>
      </c>
      <c r="U30" s="135">
        <f>IF('Indicator Date hidden'!U30="x","x",$U$3-'Indicator Date hidden'!U30)</f>
        <v>0</v>
      </c>
      <c r="V30" s="135">
        <f>IF('Indicator Date hidden'!V30="x","x",$V$3-'Indicator Date hidden'!V30)</f>
        <v>0</v>
      </c>
      <c r="W30" s="135">
        <f>IF('Indicator Date hidden'!W30="x","x",$W$3-'Indicator Date hidden'!W30)</f>
        <v>0</v>
      </c>
      <c r="X30" s="135">
        <f>IF('Indicator Date hidden'!X30="x","x",$X$3-'Indicator Date hidden'!X30)</f>
        <v>0</v>
      </c>
      <c r="Y30" s="135">
        <f>IF('Indicator Date hidden'!Y30="x","x",$Y$3-'Indicator Date hidden'!Y30)</f>
        <v>0</v>
      </c>
      <c r="Z30" s="135">
        <f>IF('Indicator Date hidden'!Z30="x","x",$Z$3-'Indicator Date hidden'!Z30)</f>
        <v>0</v>
      </c>
      <c r="AA30" s="135">
        <f>IF('Indicator Date hidden'!AA30="x","x",$AA$3-'Indicator Date hidden'!AA30)</f>
        <v>0</v>
      </c>
      <c r="AB30" s="135">
        <f>IF('Indicator Date hidden'!AB30="x","x",$AB$3-'Indicator Date hidden'!AB30)</f>
        <v>0</v>
      </c>
      <c r="AC30" s="135">
        <f>IF('Indicator Date hidden'!AC30="x","x",$AC$3-'Indicator Date hidden'!AC30)</f>
        <v>0</v>
      </c>
      <c r="AD30" s="135">
        <f>IF('Indicator Date hidden'!AD30="x","x",$AD$3-'Indicator Date hidden'!AD30)</f>
        <v>0</v>
      </c>
      <c r="AE30" s="135">
        <f>IF('Indicator Date hidden'!AE30="x","x",$AE$3-'Indicator Date hidden'!AE30)</f>
        <v>0</v>
      </c>
      <c r="AF30" s="212">
        <f>IF('Indicator Date hidden'!AF30="x","x",$AF$3-'Indicator Date hidden'!AF30)</f>
        <v>0</v>
      </c>
      <c r="AG30" s="135">
        <f>IF('Indicator Date hidden'!AG30="x","x",$AG$3-'Indicator Date hidden'!AG30)</f>
        <v>0</v>
      </c>
      <c r="AH30" s="135">
        <f>IF('Indicator Date hidden'!AH30="x","x",$AH$3-'Indicator Date hidden'!AH30)</f>
        <v>0</v>
      </c>
      <c r="AI30" s="135">
        <f>IF('Indicator Date hidden'!AI30="x","x",$AI$3-'Indicator Date hidden'!AI30)</f>
        <v>0</v>
      </c>
      <c r="AJ30" s="135">
        <f>IF('Indicator Date hidden'!AJ30="x","x",$AJ$3-'Indicator Date hidden'!AJ30)</f>
        <v>0</v>
      </c>
      <c r="AK30" s="135">
        <f>IF('Indicator Date hidden'!AK30="x","x",$AK$3-'Indicator Date hidden'!AK30)</f>
        <v>0</v>
      </c>
      <c r="AL30" s="135">
        <f>IF('Indicator Date hidden'!AL30="x","x",$AL$3-'Indicator Date hidden'!AL30)</f>
        <v>0</v>
      </c>
      <c r="AM30" s="135">
        <f>IF('Indicator Date hidden'!AM30="x","x",$AM$3-'Indicator Date hidden'!AM30)</f>
        <v>3</v>
      </c>
      <c r="AN30" s="135">
        <f>IF('Indicator Date hidden'!AN30="x","x",$AN$3-'Indicator Date hidden'!AN30)</f>
        <v>3</v>
      </c>
      <c r="AO30" s="135">
        <f>IF('Indicator Date hidden'!AO30="x","x",$AO$3-'Indicator Date hidden'!AO30)</f>
        <v>0</v>
      </c>
      <c r="AP30" s="135">
        <f>IF('Indicator Date hidden'!AP30="x","x",$AP$3-'Indicator Date hidden'!AP30)</f>
        <v>0</v>
      </c>
      <c r="AQ30" s="135">
        <f>IF('Indicator Date hidden'!AQ30="x","x",$AQ$3-'Indicator Date hidden'!AQ30)</f>
        <v>0</v>
      </c>
      <c r="AR30" s="135">
        <f>IF('Indicator Date hidden'!AR30="x","x",$AR$3-'Indicator Date hidden'!AR30)</f>
        <v>0</v>
      </c>
      <c r="AS30" s="135">
        <f>IF('Indicator Date hidden'!AS30="x","x",$AS$3-'Indicator Date hidden'!AS30)</f>
        <v>0</v>
      </c>
      <c r="AT30" s="135">
        <f>IF('Indicator Date hidden'!AT30="x","x",$AT$3-'Indicator Date hidden'!AT30)</f>
        <v>3</v>
      </c>
      <c r="AU30" s="135">
        <f>IF('Indicator Date hidden'!AU30="x","x",$AU$3-'Indicator Date hidden'!AU30)</f>
        <v>0</v>
      </c>
      <c r="AV30" s="135">
        <f>IF('Indicator Date hidden'!AV30="x","x",$AV$3-'Indicator Date hidden'!AV30)</f>
        <v>0</v>
      </c>
      <c r="AW30" s="135">
        <f>IF('Indicator Date hidden'!AW30="x","x",$AW$3-'Indicator Date hidden'!AW30)</f>
        <v>2</v>
      </c>
      <c r="AX30" s="135">
        <f>IF('Indicator Date hidden'!AX30="x","x",$AX$3-'Indicator Date hidden'!AX30)</f>
        <v>0</v>
      </c>
      <c r="AY30" s="135">
        <f>IF('Indicator Date hidden'!AY30="x","x",$AY$3-'Indicator Date hidden'!AY30)</f>
        <v>0</v>
      </c>
      <c r="AZ30" s="135">
        <f>IF('Indicator Date hidden'!AZ30="x","x",$AZ$3-'Indicator Date hidden'!AZ30)</f>
        <v>0</v>
      </c>
      <c r="BA30" s="135">
        <f>IF('Indicator Date hidden'!BA30="x","x",$BA$3-'Indicator Date hidden'!BA30)</f>
        <v>0</v>
      </c>
      <c r="BB30" s="135">
        <f>IF('Indicator Date hidden'!BB30="x","x",$BB$3-'Indicator Date hidden'!BB30)</f>
        <v>0</v>
      </c>
      <c r="BC30" s="135">
        <f>IF('Indicator Date hidden'!BC30="x","x",$BC$3-'Indicator Date hidden'!BC30)</f>
        <v>0</v>
      </c>
      <c r="BD30" s="135">
        <f>IF('Indicator Date hidden'!BD30="x","x",$BD$3-'Indicator Date hidden'!BD30)</f>
        <v>0</v>
      </c>
      <c r="BE30" s="135">
        <f>IF('Indicator Date hidden'!BE30="x","x",$BE$3-'Indicator Date hidden'!BE30)</f>
        <v>0</v>
      </c>
      <c r="BF30" s="135">
        <f>IF('Indicator Date hidden'!BF30="x","x",$BF$3-'Indicator Date hidden'!BF30)</f>
        <v>0</v>
      </c>
      <c r="BG30" s="135">
        <f>IF('Indicator Date hidden'!BG30="x","x",$BG$3-'Indicator Date hidden'!BG30)</f>
        <v>0</v>
      </c>
      <c r="BH30" s="135">
        <f>IF('Indicator Date hidden'!BH30="x","x",$BH$3-'Indicator Date hidden'!BH30)</f>
        <v>0</v>
      </c>
      <c r="BI30" s="135">
        <f>IF('Indicator Date hidden'!BI30="x","x",$BI$3-'Indicator Date hidden'!BI30)</f>
        <v>0</v>
      </c>
      <c r="BJ30" s="135">
        <f>IF('Indicator Date hidden'!BJ30="x","x",$BJ$3-'Indicator Date hidden'!BJ30)</f>
        <v>0</v>
      </c>
      <c r="BK30" s="135">
        <f>IF('Indicator Date hidden'!BK30="x","x",$BK$3-'Indicator Date hidden'!BK30)</f>
        <v>0</v>
      </c>
      <c r="BL30" s="135">
        <f>IF('Indicator Date hidden'!BL30="x","x",$BL$3-'Indicator Date hidden'!BL30)</f>
        <v>0</v>
      </c>
      <c r="BM30" s="135">
        <f>IF('Indicator Date hidden'!BM30="x","x",$BM$3-'Indicator Date hidden'!BM30)</f>
        <v>0</v>
      </c>
      <c r="BN30" s="135">
        <f>IF('Indicator Date hidden'!BN30="x","x",$BN$3-'Indicator Date hidden'!BN30)</f>
        <v>0</v>
      </c>
      <c r="BO30" s="135">
        <f>IF('Indicator Date hidden'!BO30="x","x",$BO$3-'Indicator Date hidden'!BO30)</f>
        <v>0</v>
      </c>
      <c r="BP30" s="135" t="str">
        <f>IF('Indicator Date hidden'!BP30="x","x",$BP$3-'Indicator Date hidden'!BP30)</f>
        <v>x</v>
      </c>
      <c r="BQ30" s="135">
        <f>IF('Indicator Date hidden'!BQ30="x","x",$BQ$3-'Indicator Date hidden'!BQ30)</f>
        <v>1</v>
      </c>
      <c r="BR30" s="135">
        <f>IF('Indicator Date hidden'!BR30="x","x",$BR$3-'Indicator Date hidden'!BR30)</f>
        <v>0</v>
      </c>
      <c r="BS30" s="135" t="str">
        <f>IF('Indicator Date hidden'!BS30="x","x",$BS$3-'Indicator Date hidden'!BS30)</f>
        <v>x</v>
      </c>
      <c r="BT30" s="135">
        <f>IF('Indicator Date hidden'!BT30="x","x",$BT$3-'Indicator Date hidden'!BT30)</f>
        <v>0</v>
      </c>
      <c r="BU30" s="135">
        <f>IF('Indicator Date hidden'!BU30="x","x",$BU$3-'Indicator Date hidden'!BU30)</f>
        <v>0</v>
      </c>
      <c r="BV30" s="135">
        <f>IF('Indicator Date hidden'!BV30="x","x",$BV$3-'Indicator Date hidden'!BV30)</f>
        <v>0</v>
      </c>
      <c r="BW30" s="135">
        <f>IF('Indicator Date hidden'!BW30="x","x",$BW$3-'Indicator Date hidden'!BW30)</f>
        <v>0</v>
      </c>
      <c r="BX30" s="135">
        <f>IF('Indicator Date hidden'!BX30="x","x",$BX$3-'Indicator Date hidden'!BX30)</f>
        <v>0</v>
      </c>
      <c r="BY30" s="135">
        <f>IF('Indicator Date hidden'!BY30="x","x",$BY$3-'Indicator Date hidden'!BY30)</f>
        <v>0</v>
      </c>
      <c r="BZ30" s="135">
        <f>IF('Indicator Date hidden'!BZ30="x","x",$BZ$3-'Indicator Date hidden'!BZ30)</f>
        <v>0</v>
      </c>
      <c r="CA30" s="135">
        <f>IF('Indicator Date hidden'!CA30="x","x",$CA$3-'Indicator Date hidden'!CA30)</f>
        <v>0</v>
      </c>
      <c r="CB30" s="135">
        <f>IF('Indicator Date hidden'!CB30="x","x",$CB$3-'Indicator Date hidden'!CB30)</f>
        <v>-1</v>
      </c>
      <c r="CC30" s="135">
        <f>IF('Indicator Date hidden'!CC30="x","x",$CC$3-'Indicator Date hidden'!CC30)</f>
        <v>0</v>
      </c>
      <c r="CD30" s="135">
        <f>IF('Indicator Date hidden'!CD30="x","x",$CD$3-'Indicator Date hidden'!CD30)</f>
        <v>0</v>
      </c>
      <c r="CE30" s="135">
        <f>IF('Indicator Date hidden'!CE30="x","x",$CE$3-'Indicator Date hidden'!CE30)</f>
        <v>0</v>
      </c>
      <c r="CF30" s="135">
        <f>IF('Indicator Date hidden'!CF30="x","x",$CF$3-'Indicator Date hidden'!CF30)</f>
        <v>0</v>
      </c>
      <c r="CG30" s="135">
        <f>IF('Indicator Date hidden'!CG30="x","x",$CG$3-'Indicator Date hidden'!CG30)</f>
        <v>0</v>
      </c>
      <c r="CH30" s="135">
        <f>IF('Indicator Date hidden'!CH30="x","x",$CH$3-'Indicator Date hidden'!CH30)</f>
        <v>0</v>
      </c>
      <c r="CI30" s="135">
        <f>IF('Indicator Date hidden'!CI30="x","x",$CI$3-'Indicator Date hidden'!CI30)</f>
        <v>0</v>
      </c>
      <c r="CJ30" s="135">
        <f>IF('Indicator Date hidden'!CJ30="x","x",$CJ$3-'Indicator Date hidden'!CJ30)</f>
        <v>0</v>
      </c>
      <c r="CK30" s="135">
        <f>IF('Indicator Date hidden'!CK30="x","x",$CK$3-'Indicator Date hidden'!CK30)</f>
        <v>0</v>
      </c>
      <c r="CL30" s="135">
        <f>IF('Indicator Date hidden'!CL30="x","x",$CL$3-'Indicator Date hidden'!CL30)</f>
        <v>0</v>
      </c>
      <c r="CM30" s="135">
        <f>IF('Indicator Date hidden'!CM30="x","x",$CM$3-'Indicator Date hidden'!CM30)</f>
        <v>0</v>
      </c>
      <c r="CN30" s="135">
        <f>IF('Indicator Date hidden'!CN30="x","x",$CN$3-'Indicator Date hidden'!CN30)</f>
        <v>0</v>
      </c>
      <c r="CO30" s="135">
        <f>IF('Indicator Date hidden'!CO30="x","x",$CO$3-'Indicator Date hidden'!CO30)</f>
        <v>2</v>
      </c>
      <c r="CP30" s="135">
        <f>IF('Indicator Date hidden'!CP30="x","x",$CP$3-'Indicator Date hidden'!CP30)</f>
        <v>1</v>
      </c>
      <c r="CQ30" s="135">
        <f>IF('Indicator Date hidden'!CQ30="x","x",$CQ$3-'Indicator Date hidden'!CQ30)</f>
        <v>0</v>
      </c>
      <c r="CR30" s="135">
        <f>IF('Indicator Date hidden'!CR30="x","x",$CR$3-'Indicator Date hidden'!CR30)</f>
        <v>1</v>
      </c>
      <c r="CS30" s="135">
        <f>IF('Indicator Date hidden'!CS30="x","x",$CS$3-'Indicator Date hidden'!CS30)</f>
        <v>0</v>
      </c>
      <c r="CT30" s="135">
        <f>IF('Indicator Date hidden'!CT30="x","x",$CT$3-'Indicator Date hidden'!CT30)</f>
        <v>0</v>
      </c>
      <c r="CU30" s="135">
        <f>IF('Indicator Date hidden'!CU30="x","x",$CU$3-'Indicator Date hidden'!CU30)</f>
        <v>0</v>
      </c>
      <c r="CV30" s="136">
        <f t="shared" si="0"/>
        <v>15</v>
      </c>
      <c r="CW30" s="137">
        <f t="shared" si="1"/>
        <v>0.15625</v>
      </c>
      <c r="CX30" s="136">
        <f t="shared" si="2"/>
        <v>8</v>
      </c>
      <c r="CY30" s="137">
        <f t="shared" si="3"/>
        <v>0.62716845468463167</v>
      </c>
      <c r="CZ30" s="138">
        <f t="shared" si="4"/>
        <v>0</v>
      </c>
    </row>
    <row r="31" spans="1:104" x14ac:dyDescent="0.25">
      <c r="A31" s="3" t="str">
        <f>VLOOKUP(C31,Regions!B$3:H$35,7,FALSE)</f>
        <v>South America</v>
      </c>
      <c r="B31" s="94" t="s">
        <v>34</v>
      </c>
      <c r="C31" s="83" t="s">
        <v>33</v>
      </c>
      <c r="D31" s="135">
        <f>IF('Indicator Date hidden'!D31="x","x",$D$3-'Indicator Date hidden'!D31)</f>
        <v>0</v>
      </c>
      <c r="E31" s="135">
        <f>IF('Indicator Date hidden'!E31="x","x",$E$3-'Indicator Date hidden'!E31)</f>
        <v>0</v>
      </c>
      <c r="F31" s="135">
        <f>IF('Indicator Date hidden'!F31="x","x",$F$3-'Indicator Date hidden'!F31)</f>
        <v>0</v>
      </c>
      <c r="G31" s="135">
        <f>IF('Indicator Date hidden'!G31="x","x",$G$3-'Indicator Date hidden'!G31)</f>
        <v>0</v>
      </c>
      <c r="H31" s="135">
        <f>IF('Indicator Date hidden'!H31="x","x",$H$3-'Indicator Date hidden'!H31)</f>
        <v>0</v>
      </c>
      <c r="I31" s="135">
        <f>IF('Indicator Date hidden'!I31="x","x",$I$3-'Indicator Date hidden'!I31)</f>
        <v>0</v>
      </c>
      <c r="J31" s="135">
        <f>IF('Indicator Date hidden'!J31="x","x",$J$3-'Indicator Date hidden'!J31)</f>
        <v>0</v>
      </c>
      <c r="K31" s="135">
        <f>IF('Indicator Date hidden'!K31="x","x",$K$3-'Indicator Date hidden'!K31)</f>
        <v>0</v>
      </c>
      <c r="L31" s="135">
        <f>IF('Indicator Date hidden'!L31="x","x",$L$3-'Indicator Date hidden'!L31)</f>
        <v>0</v>
      </c>
      <c r="M31" s="135">
        <f>IF('Indicator Date hidden'!M31="x","x",$M$3-'Indicator Date hidden'!M31)</f>
        <v>0</v>
      </c>
      <c r="N31" s="135">
        <f>IF('Indicator Date hidden'!N31="x","x",$N$3-'Indicator Date hidden'!N31)</f>
        <v>0</v>
      </c>
      <c r="O31" s="135">
        <f>IF('Indicator Date hidden'!O31="x","x",$O$3-'Indicator Date hidden'!O31)</f>
        <v>0</v>
      </c>
      <c r="P31" s="135">
        <f>IF('Indicator Date hidden'!P31="x","x",$P$3-'Indicator Date hidden'!P31)</f>
        <v>7</v>
      </c>
      <c r="Q31" s="135">
        <f>IF('Indicator Date hidden'!Q31="x","x",$Q$3-'Indicator Date hidden'!Q31)</f>
        <v>0</v>
      </c>
      <c r="R31" s="135">
        <f>IF('Indicator Date hidden'!R31="x","x",$R$3-'Indicator Date hidden'!R31)</f>
        <v>0</v>
      </c>
      <c r="S31" s="135">
        <f>IF('Indicator Date hidden'!S31="x","x",$S$3-'Indicator Date hidden'!S31)</f>
        <v>0</v>
      </c>
      <c r="T31" s="135">
        <f>IF('Indicator Date hidden'!T31="x","x",$T$3-'Indicator Date hidden'!T31)</f>
        <v>0</v>
      </c>
      <c r="U31" s="135">
        <f>IF('Indicator Date hidden'!U31="x","x",$U$3-'Indicator Date hidden'!U31)</f>
        <v>0</v>
      </c>
      <c r="V31" s="135">
        <f>IF('Indicator Date hidden'!V31="x","x",$V$3-'Indicator Date hidden'!V31)</f>
        <v>0</v>
      </c>
      <c r="W31" s="135">
        <f>IF('Indicator Date hidden'!W31="x","x",$W$3-'Indicator Date hidden'!W31)</f>
        <v>0</v>
      </c>
      <c r="X31" s="135">
        <f>IF('Indicator Date hidden'!X31="x","x",$X$3-'Indicator Date hidden'!X31)</f>
        <v>0</v>
      </c>
      <c r="Y31" s="135">
        <f>IF('Indicator Date hidden'!Y31="x","x",$Y$3-'Indicator Date hidden'!Y31)</f>
        <v>0</v>
      </c>
      <c r="Z31" s="135">
        <f>IF('Indicator Date hidden'!Z31="x","x",$Z$3-'Indicator Date hidden'!Z31)</f>
        <v>0</v>
      </c>
      <c r="AA31" s="135">
        <f>IF('Indicator Date hidden'!AA31="x","x",$AA$3-'Indicator Date hidden'!AA31)</f>
        <v>0</v>
      </c>
      <c r="AB31" s="135">
        <f>IF('Indicator Date hidden'!AB31="x","x",$AB$3-'Indicator Date hidden'!AB31)</f>
        <v>0</v>
      </c>
      <c r="AC31" s="135">
        <f>IF('Indicator Date hidden'!AC31="x","x",$AC$3-'Indicator Date hidden'!AC31)</f>
        <v>0</v>
      </c>
      <c r="AD31" s="135">
        <f>IF('Indicator Date hidden'!AD31="x","x",$AD$3-'Indicator Date hidden'!AD31)</f>
        <v>0</v>
      </c>
      <c r="AE31" s="135">
        <f>IF('Indicator Date hidden'!AE31="x","x",$AE$3-'Indicator Date hidden'!AE31)</f>
        <v>0</v>
      </c>
      <c r="AF31" s="212">
        <f>IF('Indicator Date hidden'!AF31="x","x",$AF$3-'Indicator Date hidden'!AF31)</f>
        <v>0</v>
      </c>
      <c r="AG31" s="135">
        <f>IF('Indicator Date hidden'!AG31="x","x",$AG$3-'Indicator Date hidden'!AG31)</f>
        <v>0</v>
      </c>
      <c r="AH31" s="135">
        <f>IF('Indicator Date hidden'!AH31="x","x",$AH$3-'Indicator Date hidden'!AH31)</f>
        <v>0</v>
      </c>
      <c r="AI31" s="135">
        <f>IF('Indicator Date hidden'!AI31="x","x",$AI$3-'Indicator Date hidden'!AI31)</f>
        <v>0</v>
      </c>
      <c r="AJ31" s="135">
        <f>IF('Indicator Date hidden'!AJ31="x","x",$AJ$3-'Indicator Date hidden'!AJ31)</f>
        <v>0</v>
      </c>
      <c r="AK31" s="135">
        <f>IF('Indicator Date hidden'!AK31="x","x",$AK$3-'Indicator Date hidden'!AK31)</f>
        <v>0</v>
      </c>
      <c r="AL31" s="135">
        <f>IF('Indicator Date hidden'!AL31="x","x",$AL$3-'Indicator Date hidden'!AL31)</f>
        <v>0</v>
      </c>
      <c r="AM31" s="135">
        <f>IF('Indicator Date hidden'!AM31="x","x",$AM$3-'Indicator Date hidden'!AM31)</f>
        <v>3</v>
      </c>
      <c r="AN31" s="135">
        <f>IF('Indicator Date hidden'!AN31="x","x",$AN$3-'Indicator Date hidden'!AN31)</f>
        <v>3</v>
      </c>
      <c r="AO31" s="135" t="str">
        <f>IF('Indicator Date hidden'!AO31="x","x",$AO$3-'Indicator Date hidden'!AO31)</f>
        <v>x</v>
      </c>
      <c r="AP31" s="135">
        <f>IF('Indicator Date hidden'!AP31="x","x",$AP$3-'Indicator Date hidden'!AP31)</f>
        <v>0</v>
      </c>
      <c r="AQ31" s="135">
        <f>IF('Indicator Date hidden'!AQ31="x","x",$AQ$3-'Indicator Date hidden'!AQ31)</f>
        <v>0</v>
      </c>
      <c r="AR31" s="135">
        <f>IF('Indicator Date hidden'!AR31="x","x",$AR$3-'Indicator Date hidden'!AR31)</f>
        <v>0</v>
      </c>
      <c r="AS31" s="135">
        <f>IF('Indicator Date hidden'!AS31="x","x",$AS$3-'Indicator Date hidden'!AS31)</f>
        <v>0</v>
      </c>
      <c r="AT31" s="135">
        <f>IF('Indicator Date hidden'!AT31="x","x",$AT$3-'Indicator Date hidden'!AT31)</f>
        <v>3</v>
      </c>
      <c r="AU31" s="135">
        <f>IF('Indicator Date hidden'!AU31="x","x",$AU$3-'Indicator Date hidden'!AU31)</f>
        <v>0</v>
      </c>
      <c r="AV31" s="135">
        <f>IF('Indicator Date hidden'!AV31="x","x",$AV$3-'Indicator Date hidden'!AV31)</f>
        <v>0</v>
      </c>
      <c r="AW31" s="135">
        <f>IF('Indicator Date hidden'!AW31="x","x",$AW$3-'Indicator Date hidden'!AW31)</f>
        <v>0</v>
      </c>
      <c r="AX31" s="135">
        <f>IF('Indicator Date hidden'!AX31="x","x",$AX$3-'Indicator Date hidden'!AX31)</f>
        <v>0</v>
      </c>
      <c r="AY31" s="135">
        <f>IF('Indicator Date hidden'!AY31="x","x",$AY$3-'Indicator Date hidden'!AY31)</f>
        <v>0</v>
      </c>
      <c r="AZ31" s="135">
        <f>IF('Indicator Date hidden'!AZ31="x","x",$AZ$3-'Indicator Date hidden'!AZ31)</f>
        <v>0</v>
      </c>
      <c r="BA31" s="135">
        <f>IF('Indicator Date hidden'!BA31="x","x",$BA$3-'Indicator Date hidden'!BA31)</f>
        <v>0</v>
      </c>
      <c r="BB31" s="135">
        <f>IF('Indicator Date hidden'!BB31="x","x",$BB$3-'Indicator Date hidden'!BB31)</f>
        <v>0</v>
      </c>
      <c r="BC31" s="135">
        <f>IF('Indicator Date hidden'!BC31="x","x",$BC$3-'Indicator Date hidden'!BC31)</f>
        <v>0</v>
      </c>
      <c r="BD31" s="135">
        <f>IF('Indicator Date hidden'!BD31="x","x",$BD$3-'Indicator Date hidden'!BD31)</f>
        <v>0</v>
      </c>
      <c r="BE31" s="135">
        <f>IF('Indicator Date hidden'!BE31="x","x",$BE$3-'Indicator Date hidden'!BE31)</f>
        <v>0</v>
      </c>
      <c r="BF31" s="135">
        <f>IF('Indicator Date hidden'!BF31="x","x",$BF$3-'Indicator Date hidden'!BF31)</f>
        <v>0</v>
      </c>
      <c r="BG31" s="135">
        <f>IF('Indicator Date hidden'!BG31="x","x",$BG$3-'Indicator Date hidden'!BG31)</f>
        <v>0</v>
      </c>
      <c r="BH31" s="135">
        <f>IF('Indicator Date hidden'!BH31="x","x",$BH$3-'Indicator Date hidden'!BH31)</f>
        <v>0</v>
      </c>
      <c r="BI31" s="135">
        <f>IF('Indicator Date hidden'!BI31="x","x",$BI$3-'Indicator Date hidden'!BI31)</f>
        <v>0</v>
      </c>
      <c r="BJ31" s="135">
        <f>IF('Indicator Date hidden'!BJ31="x","x",$BJ$3-'Indicator Date hidden'!BJ31)</f>
        <v>0</v>
      </c>
      <c r="BK31" s="135" t="str">
        <f>IF('Indicator Date hidden'!BK31="x","x",$BK$3-'Indicator Date hidden'!BK31)</f>
        <v>x</v>
      </c>
      <c r="BL31" s="135">
        <f>IF('Indicator Date hidden'!BL31="x","x",$BL$3-'Indicator Date hidden'!BL31)</f>
        <v>0</v>
      </c>
      <c r="BM31" s="135">
        <f>IF('Indicator Date hidden'!BM31="x","x",$BM$3-'Indicator Date hidden'!BM31)</f>
        <v>0</v>
      </c>
      <c r="BN31" s="135">
        <f>IF('Indicator Date hidden'!BN31="x","x",$BN$3-'Indicator Date hidden'!BN31)</f>
        <v>0</v>
      </c>
      <c r="BO31" s="135">
        <f>IF('Indicator Date hidden'!BO31="x","x",$BO$3-'Indicator Date hidden'!BO31)</f>
        <v>0</v>
      </c>
      <c r="BP31" s="135" t="str">
        <f>IF('Indicator Date hidden'!BP31="x","x",$BP$3-'Indicator Date hidden'!BP31)</f>
        <v>x</v>
      </c>
      <c r="BQ31" s="135">
        <f>IF('Indicator Date hidden'!BQ31="x","x",$BQ$3-'Indicator Date hidden'!BQ31)</f>
        <v>1</v>
      </c>
      <c r="BR31" s="135">
        <f>IF('Indicator Date hidden'!BR31="x","x",$BR$3-'Indicator Date hidden'!BR31)</f>
        <v>0</v>
      </c>
      <c r="BS31" s="135">
        <f>IF('Indicator Date hidden'!BS31="x","x",$BS$3-'Indicator Date hidden'!BS31)</f>
        <v>5</v>
      </c>
      <c r="BT31" s="135">
        <f>IF('Indicator Date hidden'!BT31="x","x",$BT$3-'Indicator Date hidden'!BT31)</f>
        <v>0</v>
      </c>
      <c r="BU31" s="135">
        <f>IF('Indicator Date hidden'!BU31="x","x",$BU$3-'Indicator Date hidden'!BU31)</f>
        <v>0</v>
      </c>
      <c r="BV31" s="135">
        <f>IF('Indicator Date hidden'!BV31="x","x",$BV$3-'Indicator Date hidden'!BV31)</f>
        <v>0</v>
      </c>
      <c r="BW31" s="135">
        <f>IF('Indicator Date hidden'!BW31="x","x",$BW$3-'Indicator Date hidden'!BW31)</f>
        <v>0</v>
      </c>
      <c r="BX31" s="135" t="str">
        <f>IF('Indicator Date hidden'!BX31="x","x",$BX$3-'Indicator Date hidden'!BX31)</f>
        <v>x</v>
      </c>
      <c r="BY31" s="135" t="str">
        <f>IF('Indicator Date hidden'!BY31="x","x",$BY$3-'Indicator Date hidden'!BY31)</f>
        <v>x</v>
      </c>
      <c r="BZ31" s="135">
        <f>IF('Indicator Date hidden'!BZ31="x","x",$BZ$3-'Indicator Date hidden'!BZ31)</f>
        <v>0</v>
      </c>
      <c r="CA31" s="135">
        <f>IF('Indicator Date hidden'!CA31="x","x",$CA$3-'Indicator Date hidden'!CA31)</f>
        <v>0</v>
      </c>
      <c r="CB31" s="135" t="str">
        <f>IF('Indicator Date hidden'!CB31="x","x",$CB$3-'Indicator Date hidden'!CB31)</f>
        <v>x</v>
      </c>
      <c r="CC31" s="135" t="str">
        <f>IF('Indicator Date hidden'!CC31="x","x",$CC$3-'Indicator Date hidden'!CC31)</f>
        <v>x</v>
      </c>
      <c r="CD31" s="135" t="str">
        <f>IF('Indicator Date hidden'!CD31="x","x",$CD$3-'Indicator Date hidden'!CD31)</f>
        <v>x</v>
      </c>
      <c r="CE31" s="135">
        <f>IF('Indicator Date hidden'!CE31="x","x",$CE$3-'Indicator Date hidden'!CE31)</f>
        <v>0</v>
      </c>
      <c r="CF31" s="135">
        <f>IF('Indicator Date hidden'!CF31="x","x",$CF$3-'Indicator Date hidden'!CF31)</f>
        <v>0</v>
      </c>
      <c r="CG31" s="135">
        <f>IF('Indicator Date hidden'!CG31="x","x",$CG$3-'Indicator Date hidden'!CG31)</f>
        <v>0</v>
      </c>
      <c r="CH31" s="135">
        <f>IF('Indicator Date hidden'!CH31="x","x",$CH$3-'Indicator Date hidden'!CH31)</f>
        <v>0</v>
      </c>
      <c r="CI31" s="135">
        <f>IF('Indicator Date hidden'!CI31="x","x",$CI$3-'Indicator Date hidden'!CI31)</f>
        <v>0</v>
      </c>
      <c r="CJ31" s="135">
        <f>IF('Indicator Date hidden'!CJ31="x","x",$CJ$3-'Indicator Date hidden'!CJ31)</f>
        <v>0</v>
      </c>
      <c r="CK31" s="135">
        <f>IF('Indicator Date hidden'!CK31="x","x",$CK$3-'Indicator Date hidden'!CK31)</f>
        <v>0</v>
      </c>
      <c r="CL31" s="135">
        <f>IF('Indicator Date hidden'!CL31="x","x",$CL$3-'Indicator Date hidden'!CL31)</f>
        <v>2</v>
      </c>
      <c r="CM31" s="135">
        <f>IF('Indicator Date hidden'!CM31="x","x",$CM$3-'Indicator Date hidden'!CM31)</f>
        <v>2</v>
      </c>
      <c r="CN31" s="135">
        <f>IF('Indicator Date hidden'!CN31="x","x",$CN$3-'Indicator Date hidden'!CN31)</f>
        <v>2</v>
      </c>
      <c r="CO31" s="135" t="str">
        <f>IF('Indicator Date hidden'!CO31="x","x",$CO$3-'Indicator Date hidden'!CO31)</f>
        <v>x</v>
      </c>
      <c r="CP31" s="135" t="str">
        <f>IF('Indicator Date hidden'!CP31="x","x",$CP$3-'Indicator Date hidden'!CP31)</f>
        <v>x</v>
      </c>
      <c r="CQ31" s="135">
        <f>IF('Indicator Date hidden'!CQ31="x","x",$CQ$3-'Indicator Date hidden'!CQ31)</f>
        <v>0</v>
      </c>
      <c r="CR31" s="135" t="str">
        <f>IF('Indicator Date hidden'!CR31="x","x",$CR$3-'Indicator Date hidden'!CR31)</f>
        <v>x</v>
      </c>
      <c r="CS31" s="135">
        <f>IF('Indicator Date hidden'!CS31="x","x",$CS$3-'Indicator Date hidden'!CS31)</f>
        <v>0</v>
      </c>
      <c r="CT31" s="135">
        <f>IF('Indicator Date hidden'!CT31="x","x",$CT$3-'Indicator Date hidden'!CT31)</f>
        <v>0</v>
      </c>
      <c r="CU31" s="135">
        <f>IF('Indicator Date hidden'!CU31="x","x",$CU$3-'Indicator Date hidden'!CU31)</f>
        <v>0</v>
      </c>
      <c r="CV31" s="136">
        <f t="shared" si="0"/>
        <v>28</v>
      </c>
      <c r="CW31" s="137">
        <f t="shared" si="1"/>
        <v>0.29166666666666669</v>
      </c>
      <c r="CX31" s="136">
        <f t="shared" si="2"/>
        <v>9</v>
      </c>
      <c r="CY31" s="137">
        <f t="shared" si="3"/>
        <v>1.1102541870497906</v>
      </c>
      <c r="CZ31" s="138">
        <f t="shared" si="4"/>
        <v>0</v>
      </c>
    </row>
    <row r="32" spans="1:104" x14ac:dyDescent="0.25">
      <c r="A32" s="3" t="str">
        <f>VLOOKUP(C32,Regions!B$3:H$35,7,FALSE)</f>
        <v>South America</v>
      </c>
      <c r="B32" s="94" t="s">
        <v>48</v>
      </c>
      <c r="C32" s="83" t="s">
        <v>47</v>
      </c>
      <c r="D32" s="135">
        <f>IF('Indicator Date hidden'!D32="x","x",$D$3-'Indicator Date hidden'!D32)</f>
        <v>0</v>
      </c>
      <c r="E32" s="135">
        <f>IF('Indicator Date hidden'!E32="x","x",$E$3-'Indicator Date hidden'!E32)</f>
        <v>0</v>
      </c>
      <c r="F32" s="135">
        <f>IF('Indicator Date hidden'!F32="x","x",$F$3-'Indicator Date hidden'!F32)</f>
        <v>0</v>
      </c>
      <c r="G32" s="135">
        <f>IF('Indicator Date hidden'!G32="x","x",$G$3-'Indicator Date hidden'!G32)</f>
        <v>0</v>
      </c>
      <c r="H32" s="135">
        <f>IF('Indicator Date hidden'!H32="x","x",$H$3-'Indicator Date hidden'!H32)</f>
        <v>0</v>
      </c>
      <c r="I32" s="135">
        <f>IF('Indicator Date hidden'!I32="x","x",$I$3-'Indicator Date hidden'!I32)</f>
        <v>0</v>
      </c>
      <c r="J32" s="135">
        <f>IF('Indicator Date hidden'!J32="x","x",$J$3-'Indicator Date hidden'!J32)</f>
        <v>0</v>
      </c>
      <c r="K32" s="135">
        <f>IF('Indicator Date hidden'!K32="x","x",$K$3-'Indicator Date hidden'!K32)</f>
        <v>0</v>
      </c>
      <c r="L32" s="135">
        <f>IF('Indicator Date hidden'!L32="x","x",$L$3-'Indicator Date hidden'!L32)</f>
        <v>0</v>
      </c>
      <c r="M32" s="135">
        <f>IF('Indicator Date hidden'!M32="x","x",$M$3-'Indicator Date hidden'!M32)</f>
        <v>0</v>
      </c>
      <c r="N32" s="135">
        <f>IF('Indicator Date hidden'!N32="x","x",$N$3-'Indicator Date hidden'!N32)</f>
        <v>0</v>
      </c>
      <c r="O32" s="135">
        <f>IF('Indicator Date hidden'!O32="x","x",$O$3-'Indicator Date hidden'!O32)</f>
        <v>0</v>
      </c>
      <c r="P32" s="135">
        <f>IF('Indicator Date hidden'!P32="x","x",$P$3-'Indicator Date hidden'!P32)</f>
        <v>5</v>
      </c>
      <c r="Q32" s="135">
        <f>IF('Indicator Date hidden'!Q32="x","x",$Q$3-'Indicator Date hidden'!Q32)</f>
        <v>0</v>
      </c>
      <c r="R32" s="135">
        <f>IF('Indicator Date hidden'!R32="x","x",$R$3-'Indicator Date hidden'!R32)</f>
        <v>0</v>
      </c>
      <c r="S32" s="135">
        <f>IF('Indicator Date hidden'!S32="x","x",$S$3-'Indicator Date hidden'!S32)</f>
        <v>0</v>
      </c>
      <c r="T32" s="135">
        <f>IF('Indicator Date hidden'!T32="x","x",$T$3-'Indicator Date hidden'!T32)</f>
        <v>0</v>
      </c>
      <c r="U32" s="135">
        <f>IF('Indicator Date hidden'!U32="x","x",$U$3-'Indicator Date hidden'!U32)</f>
        <v>0</v>
      </c>
      <c r="V32" s="135">
        <f>IF('Indicator Date hidden'!V32="x","x",$V$3-'Indicator Date hidden'!V32)</f>
        <v>0</v>
      </c>
      <c r="W32" s="135">
        <f>IF('Indicator Date hidden'!W32="x","x",$W$3-'Indicator Date hidden'!W32)</f>
        <v>0</v>
      </c>
      <c r="X32" s="135">
        <f>IF('Indicator Date hidden'!X32="x","x",$X$3-'Indicator Date hidden'!X32)</f>
        <v>0</v>
      </c>
      <c r="Y32" s="135">
        <f>IF('Indicator Date hidden'!Y32="x","x",$Y$3-'Indicator Date hidden'!Y32)</f>
        <v>0</v>
      </c>
      <c r="Z32" s="135">
        <f>IF('Indicator Date hidden'!Z32="x","x",$Z$3-'Indicator Date hidden'!Z32)</f>
        <v>0</v>
      </c>
      <c r="AA32" s="135">
        <f>IF('Indicator Date hidden'!AA32="x","x",$AA$3-'Indicator Date hidden'!AA32)</f>
        <v>0</v>
      </c>
      <c r="AB32" s="135">
        <f>IF('Indicator Date hidden'!AB32="x","x",$AB$3-'Indicator Date hidden'!AB32)</f>
        <v>0</v>
      </c>
      <c r="AC32" s="135">
        <f>IF('Indicator Date hidden'!AC32="x","x",$AC$3-'Indicator Date hidden'!AC32)</f>
        <v>0</v>
      </c>
      <c r="AD32" s="135">
        <f>IF('Indicator Date hidden'!AD32="x","x",$AD$3-'Indicator Date hidden'!AD32)</f>
        <v>0</v>
      </c>
      <c r="AE32" s="135">
        <f>IF('Indicator Date hidden'!AE32="x","x",$AE$3-'Indicator Date hidden'!AE32)</f>
        <v>0</v>
      </c>
      <c r="AF32" s="212">
        <f>IF('Indicator Date hidden'!AF32="x","x",$AF$3-'Indicator Date hidden'!AF32)</f>
        <v>0</v>
      </c>
      <c r="AG32" s="135">
        <f>IF('Indicator Date hidden'!AG32="x","x",$AG$3-'Indicator Date hidden'!AG32)</f>
        <v>0</v>
      </c>
      <c r="AH32" s="135">
        <f>IF('Indicator Date hidden'!AH32="x","x",$AH$3-'Indicator Date hidden'!AH32)</f>
        <v>0</v>
      </c>
      <c r="AI32" s="135">
        <f>IF('Indicator Date hidden'!AI32="x","x",$AI$3-'Indicator Date hidden'!AI32)</f>
        <v>1</v>
      </c>
      <c r="AJ32" s="135">
        <f>IF('Indicator Date hidden'!AJ32="x","x",$AJ$3-'Indicator Date hidden'!AJ32)</f>
        <v>1</v>
      </c>
      <c r="AK32" s="135">
        <f>IF('Indicator Date hidden'!AK32="x","x",$AK$3-'Indicator Date hidden'!AK32)</f>
        <v>0</v>
      </c>
      <c r="AL32" s="135">
        <f>IF('Indicator Date hidden'!AL32="x","x",$AL$3-'Indicator Date hidden'!AL32)</f>
        <v>0</v>
      </c>
      <c r="AM32" s="135">
        <f>IF('Indicator Date hidden'!AM32="x","x",$AM$3-'Indicator Date hidden'!AM32)</f>
        <v>1</v>
      </c>
      <c r="AN32" s="135">
        <f>IF('Indicator Date hidden'!AN32="x","x",$AN$3-'Indicator Date hidden'!AN32)</f>
        <v>1</v>
      </c>
      <c r="AO32" s="135">
        <f>IF('Indicator Date hidden'!AO32="x","x",$AO$3-'Indicator Date hidden'!AO32)</f>
        <v>1</v>
      </c>
      <c r="AP32" s="135">
        <f>IF('Indicator Date hidden'!AP32="x","x",$AP$3-'Indicator Date hidden'!AP32)</f>
        <v>0</v>
      </c>
      <c r="AQ32" s="135">
        <f>IF('Indicator Date hidden'!AQ32="x","x",$AQ$3-'Indicator Date hidden'!AQ32)</f>
        <v>0</v>
      </c>
      <c r="AR32" s="135">
        <f>IF('Indicator Date hidden'!AR32="x","x",$AR$3-'Indicator Date hidden'!AR32)</f>
        <v>0</v>
      </c>
      <c r="AS32" s="135">
        <f>IF('Indicator Date hidden'!AS32="x","x",$AS$3-'Indicator Date hidden'!AS32)</f>
        <v>2</v>
      </c>
      <c r="AT32" s="135">
        <f>IF('Indicator Date hidden'!AT32="x","x",$AT$3-'Indicator Date hidden'!AT32)</f>
        <v>1</v>
      </c>
      <c r="AU32" s="135">
        <f>IF('Indicator Date hidden'!AU32="x","x",$AU$3-'Indicator Date hidden'!AU32)</f>
        <v>0</v>
      </c>
      <c r="AV32" s="135">
        <f>IF('Indicator Date hidden'!AV32="x","x",$AV$3-'Indicator Date hidden'!AV32)</f>
        <v>0</v>
      </c>
      <c r="AW32" s="135">
        <f>IF('Indicator Date hidden'!AW32="x","x",$AW$3-'Indicator Date hidden'!AW32)</f>
        <v>0</v>
      </c>
      <c r="AX32" s="135">
        <f>IF('Indicator Date hidden'!AX32="x","x",$AX$3-'Indicator Date hidden'!AX32)</f>
        <v>0</v>
      </c>
      <c r="AY32" s="135">
        <f>IF('Indicator Date hidden'!AY32="x","x",$AY$3-'Indicator Date hidden'!AY32)</f>
        <v>0</v>
      </c>
      <c r="AZ32" s="135">
        <f>IF('Indicator Date hidden'!AZ32="x","x",$AZ$3-'Indicator Date hidden'!AZ32)</f>
        <v>0</v>
      </c>
      <c r="BA32" s="135">
        <f>IF('Indicator Date hidden'!BA32="x","x",$BA$3-'Indicator Date hidden'!BA32)</f>
        <v>0</v>
      </c>
      <c r="BB32" s="135">
        <f>IF('Indicator Date hidden'!BB32="x","x",$BB$3-'Indicator Date hidden'!BB32)</f>
        <v>0</v>
      </c>
      <c r="BC32" s="135">
        <f>IF('Indicator Date hidden'!BC32="x","x",$BC$3-'Indicator Date hidden'!BC32)</f>
        <v>0</v>
      </c>
      <c r="BD32" s="135">
        <f>IF('Indicator Date hidden'!BD32="x","x",$BD$3-'Indicator Date hidden'!BD32)</f>
        <v>0</v>
      </c>
      <c r="BE32" s="135">
        <f>IF('Indicator Date hidden'!BE32="x","x",$BE$3-'Indicator Date hidden'!BE32)</f>
        <v>0</v>
      </c>
      <c r="BF32" s="135">
        <f>IF('Indicator Date hidden'!BF32="x","x",$BF$3-'Indicator Date hidden'!BF32)</f>
        <v>0</v>
      </c>
      <c r="BG32" s="135">
        <f>IF('Indicator Date hidden'!BG32="x","x",$BG$3-'Indicator Date hidden'!BG32)</f>
        <v>0</v>
      </c>
      <c r="BH32" s="135">
        <f>IF('Indicator Date hidden'!BH32="x","x",$BH$3-'Indicator Date hidden'!BH32)</f>
        <v>0</v>
      </c>
      <c r="BI32" s="135">
        <f>IF('Indicator Date hidden'!BI32="x","x",$BI$3-'Indicator Date hidden'!BI32)</f>
        <v>0</v>
      </c>
      <c r="BJ32" s="135">
        <f>IF('Indicator Date hidden'!BJ32="x","x",$BJ$3-'Indicator Date hidden'!BJ32)</f>
        <v>0</v>
      </c>
      <c r="BK32" s="135">
        <f>IF('Indicator Date hidden'!BK32="x","x",$BK$3-'Indicator Date hidden'!BK32)</f>
        <v>0</v>
      </c>
      <c r="BL32" s="135">
        <f>IF('Indicator Date hidden'!BL32="x","x",$BL$3-'Indicator Date hidden'!BL32)</f>
        <v>2</v>
      </c>
      <c r="BM32" s="135">
        <f>IF('Indicator Date hidden'!BM32="x","x",$BM$3-'Indicator Date hidden'!BM32)</f>
        <v>0</v>
      </c>
      <c r="BN32" s="135">
        <f>IF('Indicator Date hidden'!BN32="x","x",$BN$3-'Indicator Date hidden'!BN32)</f>
        <v>0</v>
      </c>
      <c r="BO32" s="135">
        <f>IF('Indicator Date hidden'!BO32="x","x",$BO$3-'Indicator Date hidden'!BO32)</f>
        <v>0</v>
      </c>
      <c r="BP32" s="135" t="str">
        <f>IF('Indicator Date hidden'!BP32="x","x",$BP$3-'Indicator Date hidden'!BP32)</f>
        <v>x</v>
      </c>
      <c r="BQ32" s="135">
        <f>IF('Indicator Date hidden'!BQ32="x","x",$BQ$3-'Indicator Date hidden'!BQ32)</f>
        <v>1</v>
      </c>
      <c r="BR32" s="135">
        <f>IF('Indicator Date hidden'!BR32="x","x",$BR$3-'Indicator Date hidden'!BR32)</f>
        <v>0</v>
      </c>
      <c r="BS32" s="135">
        <f>IF('Indicator Date hidden'!BS32="x","x",$BS$3-'Indicator Date hidden'!BS32)</f>
        <v>3</v>
      </c>
      <c r="BT32" s="135">
        <f>IF('Indicator Date hidden'!BT32="x","x",$BT$3-'Indicator Date hidden'!BT32)</f>
        <v>0</v>
      </c>
      <c r="BU32" s="135">
        <f>IF('Indicator Date hidden'!BU32="x","x",$BU$3-'Indicator Date hidden'!BU32)</f>
        <v>0</v>
      </c>
      <c r="BV32" s="135">
        <f>IF('Indicator Date hidden'!BV32="x","x",$BV$3-'Indicator Date hidden'!BV32)</f>
        <v>0</v>
      </c>
      <c r="BW32" s="135">
        <f>IF('Indicator Date hidden'!BW32="x","x",$BW$3-'Indicator Date hidden'!BW32)</f>
        <v>0</v>
      </c>
      <c r="BX32" s="135">
        <f>IF('Indicator Date hidden'!BX32="x","x",$BX$3-'Indicator Date hidden'!BX32)</f>
        <v>2</v>
      </c>
      <c r="BY32" s="135">
        <f>IF('Indicator Date hidden'!BY32="x","x",$BY$3-'Indicator Date hidden'!BY32)</f>
        <v>3</v>
      </c>
      <c r="BZ32" s="135">
        <f>IF('Indicator Date hidden'!BZ32="x","x",$BZ$3-'Indicator Date hidden'!BZ32)</f>
        <v>0</v>
      </c>
      <c r="CA32" s="135">
        <f>IF('Indicator Date hidden'!CA32="x","x",$CA$3-'Indicator Date hidden'!CA32)</f>
        <v>0</v>
      </c>
      <c r="CB32" s="135">
        <f>IF('Indicator Date hidden'!CB32="x","x",$CB$3-'Indicator Date hidden'!CB32)</f>
        <v>1</v>
      </c>
      <c r="CC32" s="135">
        <f>IF('Indicator Date hidden'!CC32="x","x",$CC$3-'Indicator Date hidden'!CC32)</f>
        <v>0</v>
      </c>
      <c r="CD32" s="135">
        <f>IF('Indicator Date hidden'!CD32="x","x",$CD$3-'Indicator Date hidden'!CD32)</f>
        <v>0</v>
      </c>
      <c r="CE32" s="135">
        <f>IF('Indicator Date hidden'!CE32="x","x",$CE$3-'Indicator Date hidden'!CE32)</f>
        <v>0</v>
      </c>
      <c r="CF32" s="135">
        <f>IF('Indicator Date hidden'!CF32="x","x",$CF$3-'Indicator Date hidden'!CF32)</f>
        <v>0</v>
      </c>
      <c r="CG32" s="135">
        <f>IF('Indicator Date hidden'!CG32="x","x",$CG$3-'Indicator Date hidden'!CG32)</f>
        <v>0</v>
      </c>
      <c r="CH32" s="135">
        <f>IF('Indicator Date hidden'!CH32="x","x",$CH$3-'Indicator Date hidden'!CH32)</f>
        <v>0</v>
      </c>
      <c r="CI32" s="135">
        <f>IF('Indicator Date hidden'!CI32="x","x",$CI$3-'Indicator Date hidden'!CI32)</f>
        <v>0</v>
      </c>
      <c r="CJ32" s="135">
        <f>IF('Indicator Date hidden'!CJ32="x","x",$CJ$3-'Indicator Date hidden'!CJ32)</f>
        <v>0</v>
      </c>
      <c r="CK32" s="135">
        <f>IF('Indicator Date hidden'!CK32="x","x",$CK$3-'Indicator Date hidden'!CK32)</f>
        <v>0</v>
      </c>
      <c r="CL32" s="135">
        <f>IF('Indicator Date hidden'!CL32="x","x",$CL$3-'Indicator Date hidden'!CL32)</f>
        <v>0</v>
      </c>
      <c r="CM32" s="135">
        <f>IF('Indicator Date hidden'!CM32="x","x",$CM$3-'Indicator Date hidden'!CM32)</f>
        <v>0</v>
      </c>
      <c r="CN32" s="135">
        <f>IF('Indicator Date hidden'!CN32="x","x",$CN$3-'Indicator Date hidden'!CN32)</f>
        <v>5</v>
      </c>
      <c r="CO32" s="135">
        <f>IF('Indicator Date hidden'!CO32="x","x",$CO$3-'Indicator Date hidden'!CO32)</f>
        <v>6</v>
      </c>
      <c r="CP32" s="135">
        <f>IF('Indicator Date hidden'!CP32="x","x",$CP$3-'Indicator Date hidden'!CP32)</f>
        <v>1</v>
      </c>
      <c r="CQ32" s="135">
        <f>IF('Indicator Date hidden'!CQ32="x","x",$CQ$3-'Indicator Date hidden'!CQ32)</f>
        <v>0</v>
      </c>
      <c r="CR32" s="135" t="str">
        <f>IF('Indicator Date hidden'!CR32="x","x",$CR$3-'Indicator Date hidden'!CR32)</f>
        <v>x</v>
      </c>
      <c r="CS32" s="135">
        <f>IF('Indicator Date hidden'!CS32="x","x",$CS$3-'Indicator Date hidden'!CS32)</f>
        <v>0</v>
      </c>
      <c r="CT32" s="135">
        <f>IF('Indicator Date hidden'!CT32="x","x",$CT$3-'Indicator Date hidden'!CT32)</f>
        <v>0</v>
      </c>
      <c r="CU32" s="135">
        <f>IF('Indicator Date hidden'!CU32="x","x",$CU$3-'Indicator Date hidden'!CU32)</f>
        <v>0</v>
      </c>
      <c r="CV32" s="136">
        <f t="shared" si="0"/>
        <v>37</v>
      </c>
      <c r="CW32" s="137">
        <f t="shared" si="1"/>
        <v>0.38541666666666669</v>
      </c>
      <c r="CX32" s="136">
        <f t="shared" si="2"/>
        <v>17</v>
      </c>
      <c r="CY32" s="137">
        <f t="shared" si="3"/>
        <v>1.083906303424744</v>
      </c>
      <c r="CZ32" s="138">
        <f t="shared" si="4"/>
        <v>0</v>
      </c>
    </row>
    <row r="33" spans="1:104" x14ac:dyDescent="0.25">
      <c r="A33" s="3" t="str">
        <f>VLOOKUP(C33,Regions!B$3:H$35,7,FALSE)</f>
        <v>South America</v>
      </c>
      <c r="B33" s="94" t="s">
        <v>50</v>
      </c>
      <c r="C33" s="83" t="s">
        <v>49</v>
      </c>
      <c r="D33" s="135">
        <f>IF('Indicator Date hidden'!D33="x","x",$D$3-'Indicator Date hidden'!D33)</f>
        <v>0</v>
      </c>
      <c r="E33" s="135">
        <f>IF('Indicator Date hidden'!E33="x","x",$E$3-'Indicator Date hidden'!E33)</f>
        <v>0</v>
      </c>
      <c r="F33" s="135">
        <f>IF('Indicator Date hidden'!F33="x","x",$F$3-'Indicator Date hidden'!F33)</f>
        <v>0</v>
      </c>
      <c r="G33" s="135">
        <f>IF('Indicator Date hidden'!G33="x","x",$G$3-'Indicator Date hidden'!G33)</f>
        <v>0</v>
      </c>
      <c r="H33" s="135">
        <f>IF('Indicator Date hidden'!H33="x","x",$H$3-'Indicator Date hidden'!H33)</f>
        <v>0</v>
      </c>
      <c r="I33" s="135">
        <f>IF('Indicator Date hidden'!I33="x","x",$I$3-'Indicator Date hidden'!I33)</f>
        <v>0</v>
      </c>
      <c r="J33" s="135">
        <f>IF('Indicator Date hidden'!J33="x","x",$J$3-'Indicator Date hidden'!J33)</f>
        <v>0</v>
      </c>
      <c r="K33" s="135">
        <f>IF('Indicator Date hidden'!K33="x","x",$K$3-'Indicator Date hidden'!K33)</f>
        <v>0</v>
      </c>
      <c r="L33" s="135">
        <f>IF('Indicator Date hidden'!L33="x","x",$L$3-'Indicator Date hidden'!L33)</f>
        <v>0</v>
      </c>
      <c r="M33" s="135">
        <f>IF('Indicator Date hidden'!M33="x","x",$M$3-'Indicator Date hidden'!M33)</f>
        <v>0</v>
      </c>
      <c r="N33" s="135">
        <f>IF('Indicator Date hidden'!N33="x","x",$N$3-'Indicator Date hidden'!N33)</f>
        <v>0</v>
      </c>
      <c r="O33" s="135">
        <f>IF('Indicator Date hidden'!O33="x","x",$O$3-'Indicator Date hidden'!O33)</f>
        <v>0</v>
      </c>
      <c r="P33" s="135">
        <f>IF('Indicator Date hidden'!P33="x","x",$P$3-'Indicator Date hidden'!P33)</f>
        <v>9</v>
      </c>
      <c r="Q33" s="135">
        <f>IF('Indicator Date hidden'!Q33="x","x",$Q$3-'Indicator Date hidden'!Q33)</f>
        <v>0</v>
      </c>
      <c r="R33" s="135">
        <f>IF('Indicator Date hidden'!R33="x","x",$R$3-'Indicator Date hidden'!R33)</f>
        <v>0</v>
      </c>
      <c r="S33" s="135">
        <f>IF('Indicator Date hidden'!S33="x","x",$S$3-'Indicator Date hidden'!S33)</f>
        <v>0</v>
      </c>
      <c r="T33" s="135">
        <f>IF('Indicator Date hidden'!T33="x","x",$T$3-'Indicator Date hidden'!T33)</f>
        <v>0</v>
      </c>
      <c r="U33" s="135">
        <f>IF('Indicator Date hidden'!U33="x","x",$U$3-'Indicator Date hidden'!U33)</f>
        <v>0</v>
      </c>
      <c r="V33" s="135">
        <f>IF('Indicator Date hidden'!V33="x","x",$V$3-'Indicator Date hidden'!V33)</f>
        <v>0</v>
      </c>
      <c r="W33" s="135">
        <f>IF('Indicator Date hidden'!W33="x","x",$W$3-'Indicator Date hidden'!W33)</f>
        <v>0</v>
      </c>
      <c r="X33" s="135">
        <f>IF('Indicator Date hidden'!X33="x","x",$X$3-'Indicator Date hidden'!X33)</f>
        <v>0</v>
      </c>
      <c r="Y33" s="135">
        <f>IF('Indicator Date hidden'!Y33="x","x",$Y$3-'Indicator Date hidden'!Y33)</f>
        <v>0</v>
      </c>
      <c r="Z33" s="135">
        <f>IF('Indicator Date hidden'!Z33="x","x",$Z$3-'Indicator Date hidden'!Z33)</f>
        <v>0</v>
      </c>
      <c r="AA33" s="135">
        <f>IF('Indicator Date hidden'!AA33="x","x",$AA$3-'Indicator Date hidden'!AA33)</f>
        <v>0</v>
      </c>
      <c r="AB33" s="135" t="str">
        <f>IF('Indicator Date hidden'!AB33="x","x",$AB$3-'Indicator Date hidden'!AB33)</f>
        <v>x</v>
      </c>
      <c r="AC33" s="135">
        <f>IF('Indicator Date hidden'!AC33="x","x",$AC$3-'Indicator Date hidden'!AC33)</f>
        <v>0</v>
      </c>
      <c r="AD33" s="135">
        <f>IF('Indicator Date hidden'!AD33="x","x",$AD$3-'Indicator Date hidden'!AD33)</f>
        <v>0</v>
      </c>
      <c r="AE33" s="135">
        <f>IF('Indicator Date hidden'!AE33="x","x",$AE$3-'Indicator Date hidden'!AE33)</f>
        <v>0</v>
      </c>
      <c r="AF33" s="212">
        <f>IF('Indicator Date hidden'!AF33="x","x",$AF$3-'Indicator Date hidden'!AF33)</f>
        <v>0</v>
      </c>
      <c r="AG33" s="135">
        <f>IF('Indicator Date hidden'!AG33="x","x",$AG$3-'Indicator Date hidden'!AG33)</f>
        <v>0</v>
      </c>
      <c r="AH33" s="135">
        <f>IF('Indicator Date hidden'!AH33="x","x",$AH$3-'Indicator Date hidden'!AH33)</f>
        <v>0</v>
      </c>
      <c r="AI33" s="135">
        <f>IF('Indicator Date hidden'!AI33="x","x",$AI$3-'Indicator Date hidden'!AI33)</f>
        <v>0</v>
      </c>
      <c r="AJ33" s="135">
        <f>IF('Indicator Date hidden'!AJ33="x","x",$AJ$3-'Indicator Date hidden'!AJ33)</f>
        <v>0</v>
      </c>
      <c r="AK33" s="135">
        <f>IF('Indicator Date hidden'!AK33="x","x",$AK$3-'Indicator Date hidden'!AK33)</f>
        <v>0</v>
      </c>
      <c r="AL33" s="135">
        <f>IF('Indicator Date hidden'!AL33="x","x",$AL$3-'Indicator Date hidden'!AL33)</f>
        <v>0</v>
      </c>
      <c r="AM33" s="135">
        <f>IF('Indicator Date hidden'!AM33="x","x",$AM$3-'Indicator Date hidden'!AM33)</f>
        <v>5</v>
      </c>
      <c r="AN33" s="135">
        <f>IF('Indicator Date hidden'!AN33="x","x",$AN$3-'Indicator Date hidden'!AN33)</f>
        <v>5</v>
      </c>
      <c r="AO33" s="135">
        <f>IF('Indicator Date hidden'!AO33="x","x",$AO$3-'Indicator Date hidden'!AO33)</f>
        <v>1</v>
      </c>
      <c r="AP33" s="135">
        <f>IF('Indicator Date hidden'!AP33="x","x",$AP$3-'Indicator Date hidden'!AP33)</f>
        <v>0</v>
      </c>
      <c r="AQ33" s="135">
        <f>IF('Indicator Date hidden'!AQ33="x","x",$AQ$3-'Indicator Date hidden'!AQ33)</f>
        <v>0</v>
      </c>
      <c r="AR33" s="135">
        <f>IF('Indicator Date hidden'!AR33="x","x",$AR$3-'Indicator Date hidden'!AR33)</f>
        <v>0</v>
      </c>
      <c r="AS33" s="135">
        <f>IF('Indicator Date hidden'!AS33="x","x",$AS$3-'Indicator Date hidden'!AS33)</f>
        <v>2</v>
      </c>
      <c r="AT33" s="135">
        <f>IF('Indicator Date hidden'!AT33="x","x",$AT$3-'Indicator Date hidden'!AT33)</f>
        <v>0</v>
      </c>
      <c r="AU33" s="135">
        <f>IF('Indicator Date hidden'!AU33="x","x",$AU$3-'Indicator Date hidden'!AU33)</f>
        <v>0</v>
      </c>
      <c r="AV33" s="135">
        <f>IF('Indicator Date hidden'!AV33="x","x",$AV$3-'Indicator Date hidden'!AV33)</f>
        <v>0</v>
      </c>
      <c r="AW33" s="135">
        <f>IF('Indicator Date hidden'!AW33="x","x",$AW$3-'Indicator Date hidden'!AW33)</f>
        <v>2</v>
      </c>
      <c r="AX33" s="135">
        <f>IF('Indicator Date hidden'!AX33="x","x",$AX$3-'Indicator Date hidden'!AX33)</f>
        <v>0</v>
      </c>
      <c r="AY33" s="135">
        <f>IF('Indicator Date hidden'!AY33="x","x",$AY$3-'Indicator Date hidden'!AY33)</f>
        <v>0</v>
      </c>
      <c r="AZ33" s="135">
        <f>IF('Indicator Date hidden'!AZ33="x","x",$AZ$3-'Indicator Date hidden'!AZ33)</f>
        <v>0</v>
      </c>
      <c r="BA33" s="135">
        <f>IF('Indicator Date hidden'!BA33="x","x",$BA$3-'Indicator Date hidden'!BA33)</f>
        <v>0</v>
      </c>
      <c r="BB33" s="135">
        <f>IF('Indicator Date hidden'!BB33="x","x",$BB$3-'Indicator Date hidden'!BB33)</f>
        <v>0</v>
      </c>
      <c r="BC33" s="135">
        <f>IF('Indicator Date hidden'!BC33="x","x",$BC$3-'Indicator Date hidden'!BC33)</f>
        <v>0</v>
      </c>
      <c r="BD33" s="135">
        <f>IF('Indicator Date hidden'!BD33="x","x",$BD$3-'Indicator Date hidden'!BD33)</f>
        <v>0</v>
      </c>
      <c r="BE33" s="135">
        <f>IF('Indicator Date hidden'!BE33="x","x",$BE$3-'Indicator Date hidden'!BE33)</f>
        <v>0</v>
      </c>
      <c r="BF33" s="135">
        <f>IF('Indicator Date hidden'!BF33="x","x",$BF$3-'Indicator Date hidden'!BF33)</f>
        <v>0</v>
      </c>
      <c r="BG33" s="135">
        <f>IF('Indicator Date hidden'!BG33="x","x",$BG$3-'Indicator Date hidden'!BG33)</f>
        <v>0</v>
      </c>
      <c r="BH33" s="135">
        <f>IF('Indicator Date hidden'!BH33="x","x",$BH$3-'Indicator Date hidden'!BH33)</f>
        <v>0</v>
      </c>
      <c r="BI33" s="135">
        <f>IF('Indicator Date hidden'!BI33="x","x",$BI$3-'Indicator Date hidden'!BI33)</f>
        <v>0</v>
      </c>
      <c r="BJ33" s="135">
        <f>IF('Indicator Date hidden'!BJ33="x","x",$BJ$3-'Indicator Date hidden'!BJ33)</f>
        <v>0</v>
      </c>
      <c r="BK33" s="135">
        <f>IF('Indicator Date hidden'!BK33="x","x",$BK$3-'Indicator Date hidden'!BK33)</f>
        <v>0</v>
      </c>
      <c r="BL33" s="135">
        <f>IF('Indicator Date hidden'!BL33="x","x",$BL$3-'Indicator Date hidden'!BL33)</f>
        <v>0</v>
      </c>
      <c r="BM33" s="135">
        <f>IF('Indicator Date hidden'!BM33="x","x",$BM$3-'Indicator Date hidden'!BM33)</f>
        <v>0</v>
      </c>
      <c r="BN33" s="135">
        <f>IF('Indicator Date hidden'!BN33="x","x",$BN$3-'Indicator Date hidden'!BN33)</f>
        <v>0</v>
      </c>
      <c r="BO33" s="135">
        <f>IF('Indicator Date hidden'!BO33="x","x",$BO$3-'Indicator Date hidden'!BO33)</f>
        <v>0</v>
      </c>
      <c r="BP33" s="135" t="str">
        <f>IF('Indicator Date hidden'!BP33="x","x",$BP$3-'Indicator Date hidden'!BP33)</f>
        <v>x</v>
      </c>
      <c r="BQ33" s="135">
        <f>IF('Indicator Date hidden'!BQ33="x","x",$BQ$3-'Indicator Date hidden'!BQ33)</f>
        <v>1</v>
      </c>
      <c r="BR33" s="135">
        <f>IF('Indicator Date hidden'!BR33="x","x",$BR$3-'Indicator Date hidden'!BR33)</f>
        <v>0</v>
      </c>
      <c r="BS33" s="135">
        <f>IF('Indicator Date hidden'!BS33="x","x",$BS$3-'Indicator Date hidden'!BS33)</f>
        <v>1</v>
      </c>
      <c r="BT33" s="135">
        <f>IF('Indicator Date hidden'!BT33="x","x",$BT$3-'Indicator Date hidden'!BT33)</f>
        <v>0</v>
      </c>
      <c r="BU33" s="135">
        <f>IF('Indicator Date hidden'!BU33="x","x",$BU$3-'Indicator Date hidden'!BU33)</f>
        <v>0</v>
      </c>
      <c r="BV33" s="135">
        <f>IF('Indicator Date hidden'!BV33="x","x",$BV$3-'Indicator Date hidden'!BV33)</f>
        <v>0</v>
      </c>
      <c r="BW33" s="135">
        <f>IF('Indicator Date hidden'!BW33="x","x",$BW$3-'Indicator Date hidden'!BW33)</f>
        <v>0</v>
      </c>
      <c r="BX33" s="135">
        <f>IF('Indicator Date hidden'!BX33="x","x",$BX$3-'Indicator Date hidden'!BX33)</f>
        <v>0</v>
      </c>
      <c r="BY33" s="135">
        <f>IF('Indicator Date hidden'!BY33="x","x",$BY$3-'Indicator Date hidden'!BY33)</f>
        <v>0</v>
      </c>
      <c r="BZ33" s="135">
        <f>IF('Indicator Date hidden'!BZ33="x","x",$BZ$3-'Indicator Date hidden'!BZ33)</f>
        <v>0</v>
      </c>
      <c r="CA33" s="135">
        <f>IF('Indicator Date hidden'!CA33="x","x",$CA$3-'Indicator Date hidden'!CA33)</f>
        <v>0</v>
      </c>
      <c r="CB33" s="135">
        <f>IF('Indicator Date hidden'!CB33="x","x",$CB$3-'Indicator Date hidden'!CB33)</f>
        <v>1</v>
      </c>
      <c r="CC33" s="135">
        <f>IF('Indicator Date hidden'!CC33="x","x",$CC$3-'Indicator Date hidden'!CC33)</f>
        <v>0</v>
      </c>
      <c r="CD33" s="135">
        <f>IF('Indicator Date hidden'!CD33="x","x",$CD$3-'Indicator Date hidden'!CD33)</f>
        <v>0</v>
      </c>
      <c r="CE33" s="135">
        <f>IF('Indicator Date hidden'!CE33="x","x",$CE$3-'Indicator Date hidden'!CE33)</f>
        <v>0</v>
      </c>
      <c r="CF33" s="135">
        <f>IF('Indicator Date hidden'!CF33="x","x",$CF$3-'Indicator Date hidden'!CF33)</f>
        <v>0</v>
      </c>
      <c r="CG33" s="135">
        <f>IF('Indicator Date hidden'!CG33="x","x",$CG$3-'Indicator Date hidden'!CG33)</f>
        <v>0</v>
      </c>
      <c r="CH33" s="135">
        <f>IF('Indicator Date hidden'!CH33="x","x",$CH$3-'Indicator Date hidden'!CH33)</f>
        <v>0</v>
      </c>
      <c r="CI33" s="135">
        <f>IF('Indicator Date hidden'!CI33="x","x",$CI$3-'Indicator Date hidden'!CI33)</f>
        <v>0</v>
      </c>
      <c r="CJ33" s="135">
        <f>IF('Indicator Date hidden'!CJ33="x","x",$CJ$3-'Indicator Date hidden'!CJ33)</f>
        <v>0</v>
      </c>
      <c r="CK33" s="135">
        <f>IF('Indicator Date hidden'!CK33="x","x",$CK$3-'Indicator Date hidden'!CK33)</f>
        <v>0</v>
      </c>
      <c r="CL33" s="135">
        <f>IF('Indicator Date hidden'!CL33="x","x",$CL$3-'Indicator Date hidden'!CL33)</f>
        <v>0</v>
      </c>
      <c r="CM33" s="135">
        <f>IF('Indicator Date hidden'!CM33="x","x",$CM$3-'Indicator Date hidden'!CM33)</f>
        <v>0</v>
      </c>
      <c r="CN33" s="135">
        <f>IF('Indicator Date hidden'!CN33="x","x",$CN$3-'Indicator Date hidden'!CN33)</f>
        <v>0</v>
      </c>
      <c r="CO33" s="135">
        <f>IF('Indicator Date hidden'!CO33="x","x",$CO$3-'Indicator Date hidden'!CO33)</f>
        <v>0</v>
      </c>
      <c r="CP33" s="135">
        <f>IF('Indicator Date hidden'!CP33="x","x",$CP$3-'Indicator Date hidden'!CP33)</f>
        <v>2</v>
      </c>
      <c r="CQ33" s="135">
        <f>IF('Indicator Date hidden'!CQ33="x","x",$CQ$3-'Indicator Date hidden'!CQ33)</f>
        <v>0</v>
      </c>
      <c r="CR33" s="135">
        <f>IF('Indicator Date hidden'!CR33="x","x",$CR$3-'Indicator Date hidden'!CR33)</f>
        <v>0</v>
      </c>
      <c r="CS33" s="135">
        <f>IF('Indicator Date hidden'!CS33="x","x",$CS$3-'Indicator Date hidden'!CS33)</f>
        <v>0</v>
      </c>
      <c r="CT33" s="135">
        <f>IF('Indicator Date hidden'!CT33="x","x",$CT$3-'Indicator Date hidden'!CT33)</f>
        <v>0</v>
      </c>
      <c r="CU33" s="135">
        <f>IF('Indicator Date hidden'!CU33="x","x",$CU$3-'Indicator Date hidden'!CU33)</f>
        <v>0</v>
      </c>
      <c r="CV33" s="136">
        <f t="shared" si="0"/>
        <v>29</v>
      </c>
      <c r="CW33" s="137">
        <f t="shared" si="1"/>
        <v>0.30208333333333331</v>
      </c>
      <c r="CX33" s="136">
        <f t="shared" si="2"/>
        <v>10</v>
      </c>
      <c r="CY33" s="137">
        <f t="shared" si="3"/>
        <v>1.2118791083648079</v>
      </c>
      <c r="CZ33" s="138">
        <f t="shared" si="4"/>
        <v>0</v>
      </c>
    </row>
    <row r="34" spans="1:104" x14ac:dyDescent="0.25">
      <c r="A34" s="3" t="str">
        <f>VLOOKUP(C34,Regions!B$3:H$35,7,FALSE)</f>
        <v>South America</v>
      </c>
      <c r="B34" s="94" t="s">
        <v>58</v>
      </c>
      <c r="C34" s="83" t="s">
        <v>57</v>
      </c>
      <c r="D34" s="135">
        <f>IF('Indicator Date hidden'!D34="x","x",$D$3-'Indicator Date hidden'!D34)</f>
        <v>0</v>
      </c>
      <c r="E34" s="135">
        <f>IF('Indicator Date hidden'!E34="x","x",$E$3-'Indicator Date hidden'!E34)</f>
        <v>0</v>
      </c>
      <c r="F34" s="135">
        <f>IF('Indicator Date hidden'!F34="x","x",$F$3-'Indicator Date hidden'!F34)</f>
        <v>0</v>
      </c>
      <c r="G34" s="135">
        <f>IF('Indicator Date hidden'!G34="x","x",$G$3-'Indicator Date hidden'!G34)</f>
        <v>0</v>
      </c>
      <c r="H34" s="135">
        <f>IF('Indicator Date hidden'!H34="x","x",$H$3-'Indicator Date hidden'!H34)</f>
        <v>0</v>
      </c>
      <c r="I34" s="135">
        <f>IF('Indicator Date hidden'!I34="x","x",$I$3-'Indicator Date hidden'!I34)</f>
        <v>0</v>
      </c>
      <c r="J34" s="135">
        <f>IF('Indicator Date hidden'!J34="x","x",$J$3-'Indicator Date hidden'!J34)</f>
        <v>0</v>
      </c>
      <c r="K34" s="135">
        <f>IF('Indicator Date hidden'!K34="x","x",$K$3-'Indicator Date hidden'!K34)</f>
        <v>0</v>
      </c>
      <c r="L34" s="135">
        <f>IF('Indicator Date hidden'!L34="x","x",$L$3-'Indicator Date hidden'!L34)</f>
        <v>0</v>
      </c>
      <c r="M34" s="135">
        <f>IF('Indicator Date hidden'!M34="x","x",$M$3-'Indicator Date hidden'!M34)</f>
        <v>0</v>
      </c>
      <c r="N34" s="135">
        <f>IF('Indicator Date hidden'!N34="x","x",$N$3-'Indicator Date hidden'!N34)</f>
        <v>0</v>
      </c>
      <c r="O34" s="135">
        <f>IF('Indicator Date hidden'!O34="x","x",$O$3-'Indicator Date hidden'!O34)</f>
        <v>0</v>
      </c>
      <c r="P34" s="135" t="str">
        <f>IF('Indicator Date hidden'!P34="x","x",$P$3-'Indicator Date hidden'!P34)</f>
        <v>x</v>
      </c>
      <c r="Q34" s="135">
        <f>IF('Indicator Date hidden'!Q34="x","x",$Q$3-'Indicator Date hidden'!Q34)</f>
        <v>0</v>
      </c>
      <c r="R34" s="135">
        <f>IF('Indicator Date hidden'!R34="x","x",$R$3-'Indicator Date hidden'!R34)</f>
        <v>0</v>
      </c>
      <c r="S34" s="135">
        <f>IF('Indicator Date hidden'!S34="x","x",$S$3-'Indicator Date hidden'!S34)</f>
        <v>0</v>
      </c>
      <c r="T34" s="135">
        <f>IF('Indicator Date hidden'!T34="x","x",$T$3-'Indicator Date hidden'!T34)</f>
        <v>0</v>
      </c>
      <c r="U34" s="135">
        <f>IF('Indicator Date hidden'!U34="x","x",$U$3-'Indicator Date hidden'!U34)</f>
        <v>0</v>
      </c>
      <c r="V34" s="135">
        <f>IF('Indicator Date hidden'!V34="x","x",$V$3-'Indicator Date hidden'!V34)</f>
        <v>0</v>
      </c>
      <c r="W34" s="135">
        <f>IF('Indicator Date hidden'!W34="x","x",$W$3-'Indicator Date hidden'!W34)</f>
        <v>0</v>
      </c>
      <c r="X34" s="135">
        <f>IF('Indicator Date hidden'!X34="x","x",$X$3-'Indicator Date hidden'!X34)</f>
        <v>0</v>
      </c>
      <c r="Y34" s="135">
        <f>IF('Indicator Date hidden'!Y34="x","x",$Y$3-'Indicator Date hidden'!Y34)</f>
        <v>0</v>
      </c>
      <c r="Z34" s="135">
        <f>IF('Indicator Date hidden'!Z34="x","x",$Z$3-'Indicator Date hidden'!Z34)</f>
        <v>0</v>
      </c>
      <c r="AA34" s="135">
        <f>IF('Indicator Date hidden'!AA34="x","x",$AA$3-'Indicator Date hidden'!AA34)</f>
        <v>0</v>
      </c>
      <c r="AB34" s="135">
        <f>IF('Indicator Date hidden'!AB34="x","x",$AB$3-'Indicator Date hidden'!AB34)</f>
        <v>3</v>
      </c>
      <c r="AC34" s="135">
        <f>IF('Indicator Date hidden'!AC34="x","x",$AC$3-'Indicator Date hidden'!AC34)</f>
        <v>0</v>
      </c>
      <c r="AD34" s="135">
        <f>IF('Indicator Date hidden'!AD34="x","x",$AD$3-'Indicator Date hidden'!AD34)</f>
        <v>0</v>
      </c>
      <c r="AE34" s="135">
        <f>IF('Indicator Date hidden'!AE34="x","x",$AE$3-'Indicator Date hidden'!AE34)</f>
        <v>0</v>
      </c>
      <c r="AF34" s="212">
        <f>IF('Indicator Date hidden'!AF34="x","x",$AF$3-'Indicator Date hidden'!AF34)</f>
        <v>0</v>
      </c>
      <c r="AG34" s="135">
        <f>IF('Indicator Date hidden'!AG34="x","x",$AG$3-'Indicator Date hidden'!AG34)</f>
        <v>0</v>
      </c>
      <c r="AH34" s="135">
        <f>IF('Indicator Date hidden'!AH34="x","x",$AH$3-'Indicator Date hidden'!AH34)</f>
        <v>0</v>
      </c>
      <c r="AI34" s="135">
        <f>IF('Indicator Date hidden'!AI34="x","x",$AI$3-'Indicator Date hidden'!AI34)</f>
        <v>0</v>
      </c>
      <c r="AJ34" s="135">
        <f>IF('Indicator Date hidden'!AJ34="x","x",$AJ$3-'Indicator Date hidden'!AJ34)</f>
        <v>0</v>
      </c>
      <c r="AK34" s="135">
        <f>IF('Indicator Date hidden'!AK34="x","x",$AK$3-'Indicator Date hidden'!AK34)</f>
        <v>0</v>
      </c>
      <c r="AL34" s="135">
        <f>IF('Indicator Date hidden'!AL34="x","x",$AL$3-'Indicator Date hidden'!AL34)</f>
        <v>0</v>
      </c>
      <c r="AM34" s="135">
        <f>IF('Indicator Date hidden'!AM34="x","x",$AM$3-'Indicator Date hidden'!AM34)</f>
        <v>7</v>
      </c>
      <c r="AN34" s="135">
        <f>IF('Indicator Date hidden'!AN34="x","x",$AN$3-'Indicator Date hidden'!AN34)</f>
        <v>7</v>
      </c>
      <c r="AO34" s="135">
        <f>IF('Indicator Date hidden'!AO34="x","x",$AO$3-'Indicator Date hidden'!AO34)</f>
        <v>8</v>
      </c>
      <c r="AP34" s="135">
        <f>IF('Indicator Date hidden'!AP34="x","x",$AP$3-'Indicator Date hidden'!AP34)</f>
        <v>0</v>
      </c>
      <c r="AQ34" s="135">
        <f>IF('Indicator Date hidden'!AQ34="x","x",$AQ$3-'Indicator Date hidden'!AQ34)</f>
        <v>0</v>
      </c>
      <c r="AR34" s="135">
        <f>IF('Indicator Date hidden'!AR34="x","x",$AR$3-'Indicator Date hidden'!AR34)</f>
        <v>0</v>
      </c>
      <c r="AS34" s="135">
        <f>IF('Indicator Date hidden'!AS34="x","x",$AS$3-'Indicator Date hidden'!AS34)</f>
        <v>2</v>
      </c>
      <c r="AT34" s="135">
        <f>IF('Indicator Date hidden'!AT34="x","x",$AT$3-'Indicator Date hidden'!AT34)</f>
        <v>7</v>
      </c>
      <c r="AU34" s="135">
        <f>IF('Indicator Date hidden'!AU34="x","x",$AU$3-'Indicator Date hidden'!AU34)</f>
        <v>0</v>
      </c>
      <c r="AV34" s="135">
        <f>IF('Indicator Date hidden'!AV34="x","x",$AV$3-'Indicator Date hidden'!AV34)</f>
        <v>0</v>
      </c>
      <c r="AW34" s="135">
        <f>IF('Indicator Date hidden'!AW34="x","x",$AW$3-'Indicator Date hidden'!AW34)</f>
        <v>0</v>
      </c>
      <c r="AX34" s="135">
        <f>IF('Indicator Date hidden'!AX34="x","x",$AX$3-'Indicator Date hidden'!AX34)</f>
        <v>0</v>
      </c>
      <c r="AY34" s="135">
        <f>IF('Indicator Date hidden'!AY34="x","x",$AY$3-'Indicator Date hidden'!AY34)</f>
        <v>0</v>
      </c>
      <c r="AZ34" s="135" t="str">
        <f>IF('Indicator Date hidden'!AZ34="x","x",$AZ$3-'Indicator Date hidden'!AZ34)</f>
        <v>x</v>
      </c>
      <c r="BA34" s="135">
        <f>IF('Indicator Date hidden'!BA34="x","x",$BA$3-'Indicator Date hidden'!BA34)</f>
        <v>0</v>
      </c>
      <c r="BB34" s="135">
        <f>IF('Indicator Date hidden'!BB34="x","x",$BB$3-'Indicator Date hidden'!BB34)</f>
        <v>0</v>
      </c>
      <c r="BC34" s="135">
        <f>IF('Indicator Date hidden'!BC34="x","x",$BC$3-'Indicator Date hidden'!BC34)</f>
        <v>0</v>
      </c>
      <c r="BD34" s="135">
        <f>IF('Indicator Date hidden'!BD34="x","x",$BD$3-'Indicator Date hidden'!BD34)</f>
        <v>0</v>
      </c>
      <c r="BE34" s="135">
        <f>IF('Indicator Date hidden'!BE34="x","x",$BE$3-'Indicator Date hidden'!BE34)</f>
        <v>0</v>
      </c>
      <c r="BF34" s="135">
        <f>IF('Indicator Date hidden'!BF34="x","x",$BF$3-'Indicator Date hidden'!BF34)</f>
        <v>0</v>
      </c>
      <c r="BG34" s="135">
        <f>IF('Indicator Date hidden'!BG34="x","x",$BG$3-'Indicator Date hidden'!BG34)</f>
        <v>0</v>
      </c>
      <c r="BH34" s="135">
        <f>IF('Indicator Date hidden'!BH34="x","x",$BH$3-'Indicator Date hidden'!BH34)</f>
        <v>0</v>
      </c>
      <c r="BI34" s="135">
        <f>IF('Indicator Date hidden'!BI34="x","x",$BI$3-'Indicator Date hidden'!BI34)</f>
        <v>0</v>
      </c>
      <c r="BJ34" s="135">
        <f>IF('Indicator Date hidden'!BJ34="x","x",$BJ$3-'Indicator Date hidden'!BJ34)</f>
        <v>0</v>
      </c>
      <c r="BK34" s="135" t="str">
        <f>IF('Indicator Date hidden'!BK34="x","x",$BK$3-'Indicator Date hidden'!BK34)</f>
        <v>x</v>
      </c>
      <c r="BL34" s="135">
        <f>IF('Indicator Date hidden'!BL34="x","x",$BL$3-'Indicator Date hidden'!BL34)</f>
        <v>0</v>
      </c>
      <c r="BM34" s="135">
        <f>IF('Indicator Date hidden'!BM34="x","x",$BM$3-'Indicator Date hidden'!BM34)</f>
        <v>0</v>
      </c>
      <c r="BN34" s="135">
        <f>IF('Indicator Date hidden'!BN34="x","x",$BN$3-'Indicator Date hidden'!BN34)</f>
        <v>0</v>
      </c>
      <c r="BO34" s="135">
        <f>IF('Indicator Date hidden'!BO34="x","x",$BO$3-'Indicator Date hidden'!BO34)</f>
        <v>0</v>
      </c>
      <c r="BP34" s="135" t="str">
        <f>IF('Indicator Date hidden'!BP34="x","x",$BP$3-'Indicator Date hidden'!BP34)</f>
        <v>x</v>
      </c>
      <c r="BQ34" s="135">
        <f>IF('Indicator Date hidden'!BQ34="x","x",$BQ$3-'Indicator Date hidden'!BQ34)</f>
        <v>1</v>
      </c>
      <c r="BR34" s="135">
        <f>IF('Indicator Date hidden'!BR34="x","x",$BR$3-'Indicator Date hidden'!BR34)</f>
        <v>0</v>
      </c>
      <c r="BS34" s="135">
        <f>IF('Indicator Date hidden'!BS34="x","x",$BS$3-'Indicator Date hidden'!BS34)</f>
        <v>2</v>
      </c>
      <c r="BT34" s="135">
        <f>IF('Indicator Date hidden'!BT34="x","x",$BT$3-'Indicator Date hidden'!BT34)</f>
        <v>0</v>
      </c>
      <c r="BU34" s="135">
        <f>IF('Indicator Date hidden'!BU34="x","x",$BU$3-'Indicator Date hidden'!BU34)</f>
        <v>0</v>
      </c>
      <c r="BV34" s="135">
        <f>IF('Indicator Date hidden'!BV34="x","x",$BV$3-'Indicator Date hidden'!BV34)</f>
        <v>0</v>
      </c>
      <c r="BW34" s="135">
        <f>IF('Indicator Date hidden'!BW34="x","x",$BW$3-'Indicator Date hidden'!BW34)</f>
        <v>0</v>
      </c>
      <c r="BX34" s="135" t="str">
        <f>IF('Indicator Date hidden'!BX34="x","x",$BX$3-'Indicator Date hidden'!BX34)</f>
        <v>x</v>
      </c>
      <c r="BY34" s="135">
        <f>IF('Indicator Date hidden'!BY34="x","x",$BY$3-'Indicator Date hidden'!BY34)</f>
        <v>1</v>
      </c>
      <c r="BZ34" s="135">
        <f>IF('Indicator Date hidden'!BZ34="x","x",$BZ$3-'Indicator Date hidden'!BZ34)</f>
        <v>0</v>
      </c>
      <c r="CA34" s="135">
        <f>IF('Indicator Date hidden'!CA34="x","x",$CA$3-'Indicator Date hidden'!CA34)</f>
        <v>0</v>
      </c>
      <c r="CB34" s="135" t="str">
        <f>IF('Indicator Date hidden'!CB34="x","x",$CB$3-'Indicator Date hidden'!CB34)</f>
        <v>x</v>
      </c>
      <c r="CC34" s="135" t="str">
        <f>IF('Indicator Date hidden'!CC34="x","x",$CC$3-'Indicator Date hidden'!CC34)</f>
        <v>x</v>
      </c>
      <c r="CD34" s="135" t="str">
        <f>IF('Indicator Date hidden'!CD34="x","x",$CD$3-'Indicator Date hidden'!CD34)</f>
        <v>x</v>
      </c>
      <c r="CE34" s="135" t="str">
        <f>IF('Indicator Date hidden'!CE34="x","x",$CE$3-'Indicator Date hidden'!CE34)</f>
        <v>x</v>
      </c>
      <c r="CF34" s="135">
        <f>IF('Indicator Date hidden'!CF34="x","x",$CF$3-'Indicator Date hidden'!CF34)</f>
        <v>0</v>
      </c>
      <c r="CG34" s="135">
        <f>IF('Indicator Date hidden'!CG34="x","x",$CG$3-'Indicator Date hidden'!CG34)</f>
        <v>0</v>
      </c>
      <c r="CH34" s="135">
        <f>IF('Indicator Date hidden'!CH34="x","x",$CH$3-'Indicator Date hidden'!CH34)</f>
        <v>0</v>
      </c>
      <c r="CI34" s="135">
        <f>IF('Indicator Date hidden'!CI34="x","x",$CI$3-'Indicator Date hidden'!CI34)</f>
        <v>0</v>
      </c>
      <c r="CJ34" s="135">
        <f>IF('Indicator Date hidden'!CJ34="x","x",$CJ$3-'Indicator Date hidden'!CJ34)</f>
        <v>0</v>
      </c>
      <c r="CK34" s="135">
        <f>IF('Indicator Date hidden'!CK34="x","x",$CK$3-'Indicator Date hidden'!CK34)</f>
        <v>0</v>
      </c>
      <c r="CL34" s="135" t="str">
        <f>IF('Indicator Date hidden'!CL34="x","x",$CL$3-'Indicator Date hidden'!CL34)</f>
        <v>x</v>
      </c>
      <c r="CM34" s="135" t="str">
        <f>IF('Indicator Date hidden'!CM34="x","x",$CM$3-'Indicator Date hidden'!CM34)</f>
        <v>x</v>
      </c>
      <c r="CN34" s="135">
        <f>IF('Indicator Date hidden'!CN34="x","x",$CN$3-'Indicator Date hidden'!CN34)</f>
        <v>1</v>
      </c>
      <c r="CO34" s="135">
        <f>IF('Indicator Date hidden'!CO34="x","x",$CO$3-'Indicator Date hidden'!CO34)</f>
        <v>1</v>
      </c>
      <c r="CP34" s="135">
        <f>IF('Indicator Date hidden'!CP34="x","x",$CP$3-'Indicator Date hidden'!CP34)</f>
        <v>5</v>
      </c>
      <c r="CQ34" s="135">
        <f>IF('Indicator Date hidden'!CQ34="x","x",$CQ$3-'Indicator Date hidden'!CQ34)</f>
        <v>0</v>
      </c>
      <c r="CR34" s="135">
        <f>IF('Indicator Date hidden'!CR34="x","x",$CR$3-'Indicator Date hidden'!CR34)</f>
        <v>0</v>
      </c>
      <c r="CS34" s="135">
        <f>IF('Indicator Date hidden'!CS34="x","x",$CS$3-'Indicator Date hidden'!CS34)</f>
        <v>0</v>
      </c>
      <c r="CT34" s="135">
        <f>IF('Indicator Date hidden'!CT34="x","x",$CT$3-'Indicator Date hidden'!CT34)</f>
        <v>0</v>
      </c>
      <c r="CU34" s="135">
        <f>IF('Indicator Date hidden'!CU34="x","x",$CU$3-'Indicator Date hidden'!CU34)</f>
        <v>0</v>
      </c>
      <c r="CV34" s="136">
        <f t="shared" si="0"/>
        <v>45</v>
      </c>
      <c r="CW34" s="137">
        <f t="shared" si="1"/>
        <v>0.46875</v>
      </c>
      <c r="CX34" s="136">
        <f t="shared" si="2"/>
        <v>12</v>
      </c>
      <c r="CY34" s="137">
        <f t="shared" si="3"/>
        <v>1.6562767266238179</v>
      </c>
      <c r="CZ34" s="138">
        <f t="shared" si="4"/>
        <v>0</v>
      </c>
    </row>
    <row r="35" spans="1:104" x14ac:dyDescent="0.25">
      <c r="A35" s="3" t="str">
        <f>VLOOKUP(C35,Regions!B$3:H$35,7,FALSE)</f>
        <v>South America</v>
      </c>
      <c r="B35" s="94" t="s">
        <v>62</v>
      </c>
      <c r="C35" s="83" t="s">
        <v>61</v>
      </c>
      <c r="D35" s="135">
        <f>IF('Indicator Date hidden'!D35="x","x",$D$3-'Indicator Date hidden'!D35)</f>
        <v>0</v>
      </c>
      <c r="E35" s="135">
        <f>IF('Indicator Date hidden'!E35="x","x",$E$3-'Indicator Date hidden'!E35)</f>
        <v>0</v>
      </c>
      <c r="F35" s="135">
        <f>IF('Indicator Date hidden'!F35="x","x",$F$3-'Indicator Date hidden'!F35)</f>
        <v>0</v>
      </c>
      <c r="G35" s="135">
        <f>IF('Indicator Date hidden'!G35="x","x",$G$3-'Indicator Date hidden'!G35)</f>
        <v>0</v>
      </c>
      <c r="H35" s="135">
        <f>IF('Indicator Date hidden'!H35="x","x",$H$3-'Indicator Date hidden'!H35)</f>
        <v>0</v>
      </c>
      <c r="I35" s="135">
        <f>IF('Indicator Date hidden'!I35="x","x",$I$3-'Indicator Date hidden'!I35)</f>
        <v>0</v>
      </c>
      <c r="J35" s="135">
        <f>IF('Indicator Date hidden'!J35="x","x",$J$3-'Indicator Date hidden'!J35)</f>
        <v>0</v>
      </c>
      <c r="K35" s="135">
        <f>IF('Indicator Date hidden'!K35="x","x",$K$3-'Indicator Date hidden'!K35)</f>
        <v>0</v>
      </c>
      <c r="L35" s="135">
        <f>IF('Indicator Date hidden'!L35="x","x",$L$3-'Indicator Date hidden'!L35)</f>
        <v>0</v>
      </c>
      <c r="M35" s="135">
        <f>IF('Indicator Date hidden'!M35="x","x",$M$3-'Indicator Date hidden'!M35)</f>
        <v>0</v>
      </c>
      <c r="N35" s="135">
        <f>IF('Indicator Date hidden'!N35="x","x",$N$3-'Indicator Date hidden'!N35)</f>
        <v>0</v>
      </c>
      <c r="O35" s="135">
        <f>IF('Indicator Date hidden'!O35="x","x",$O$3-'Indicator Date hidden'!O35)</f>
        <v>0</v>
      </c>
      <c r="P35" s="135" t="str">
        <f>IF('Indicator Date hidden'!P35="x","x",$P$3-'Indicator Date hidden'!P35)</f>
        <v>x</v>
      </c>
      <c r="Q35" s="135">
        <f>IF('Indicator Date hidden'!Q35="x","x",$Q$3-'Indicator Date hidden'!Q35)</f>
        <v>0</v>
      </c>
      <c r="R35" s="135">
        <f>IF('Indicator Date hidden'!R35="x","x",$R$3-'Indicator Date hidden'!R35)</f>
        <v>0</v>
      </c>
      <c r="S35" s="135">
        <f>IF('Indicator Date hidden'!S35="x","x",$S$3-'Indicator Date hidden'!S35)</f>
        <v>0</v>
      </c>
      <c r="T35" s="135">
        <f>IF('Indicator Date hidden'!T35="x","x",$T$3-'Indicator Date hidden'!T35)</f>
        <v>0</v>
      </c>
      <c r="U35" s="135">
        <f>IF('Indicator Date hidden'!U35="x","x",$U$3-'Indicator Date hidden'!U35)</f>
        <v>0</v>
      </c>
      <c r="V35" s="135">
        <f>IF('Indicator Date hidden'!V35="x","x",$V$3-'Indicator Date hidden'!V35)</f>
        <v>0</v>
      </c>
      <c r="W35" s="135">
        <f>IF('Indicator Date hidden'!W35="x","x",$W$3-'Indicator Date hidden'!W35)</f>
        <v>0</v>
      </c>
      <c r="X35" s="135">
        <f>IF('Indicator Date hidden'!X35="x","x",$X$3-'Indicator Date hidden'!X35)</f>
        <v>0</v>
      </c>
      <c r="Y35" s="135">
        <f>IF('Indicator Date hidden'!Y35="x","x",$Y$3-'Indicator Date hidden'!Y35)</f>
        <v>0</v>
      </c>
      <c r="Z35" s="135">
        <f>IF('Indicator Date hidden'!Z35="x","x",$Z$3-'Indicator Date hidden'!Z35)</f>
        <v>0</v>
      </c>
      <c r="AA35" s="135">
        <f>IF('Indicator Date hidden'!AA35="x","x",$AA$3-'Indicator Date hidden'!AA35)</f>
        <v>0</v>
      </c>
      <c r="AB35" s="135" t="str">
        <f>IF('Indicator Date hidden'!AB35="x","x",$AB$3-'Indicator Date hidden'!AB35)</f>
        <v>x</v>
      </c>
      <c r="AC35" s="135">
        <f>IF('Indicator Date hidden'!AC35="x","x",$AC$3-'Indicator Date hidden'!AC35)</f>
        <v>0</v>
      </c>
      <c r="AD35" s="135">
        <f>IF('Indicator Date hidden'!AD35="x","x",$AD$3-'Indicator Date hidden'!AD35)</f>
        <v>0</v>
      </c>
      <c r="AE35" s="135">
        <f>IF('Indicator Date hidden'!AE35="x","x",$AE$3-'Indicator Date hidden'!AE35)</f>
        <v>0</v>
      </c>
      <c r="AF35" s="212">
        <f>IF('Indicator Date hidden'!AF35="x","x",$AF$3-'Indicator Date hidden'!AF35)</f>
        <v>0</v>
      </c>
      <c r="AG35" s="135">
        <f>IF('Indicator Date hidden'!AG35="x","x",$AG$3-'Indicator Date hidden'!AG35)</f>
        <v>0</v>
      </c>
      <c r="AH35" s="135">
        <f>IF('Indicator Date hidden'!AH35="x","x",$AH$3-'Indicator Date hidden'!AH35)</f>
        <v>0</v>
      </c>
      <c r="AI35" s="135">
        <f>IF('Indicator Date hidden'!AI35="x","x",$AI$3-'Indicator Date hidden'!AI35)</f>
        <v>0</v>
      </c>
      <c r="AJ35" s="135">
        <f>IF('Indicator Date hidden'!AJ35="x","x",$AJ$3-'Indicator Date hidden'!AJ35)</f>
        <v>0</v>
      </c>
      <c r="AK35" s="135">
        <f>IF('Indicator Date hidden'!AK35="x","x",$AK$3-'Indicator Date hidden'!AK35)</f>
        <v>0</v>
      </c>
      <c r="AL35" s="135">
        <f>IF('Indicator Date hidden'!AL35="x","x",$AL$3-'Indicator Date hidden'!AL35)</f>
        <v>0</v>
      </c>
      <c r="AM35" s="135" t="str">
        <f>IF('Indicator Date hidden'!AM35="x","x",$AM$3-'Indicator Date hidden'!AM35)</f>
        <v>x</v>
      </c>
      <c r="AN35" s="135" t="str">
        <f>IF('Indicator Date hidden'!AN35="x","x",$AN$3-'Indicator Date hidden'!AN35)</f>
        <v>x</v>
      </c>
      <c r="AO35" s="135">
        <f>IF('Indicator Date hidden'!AO35="x","x",$AO$3-'Indicator Date hidden'!AO35)</f>
        <v>1</v>
      </c>
      <c r="AP35" s="135">
        <f>IF('Indicator Date hidden'!AP35="x","x",$AP$3-'Indicator Date hidden'!AP35)</f>
        <v>0</v>
      </c>
      <c r="AQ35" s="135">
        <f>IF('Indicator Date hidden'!AQ35="x","x",$AQ$3-'Indicator Date hidden'!AQ35)</f>
        <v>0</v>
      </c>
      <c r="AR35" s="135">
        <f>IF('Indicator Date hidden'!AR35="x","x",$AR$3-'Indicator Date hidden'!AR35)</f>
        <v>0</v>
      </c>
      <c r="AS35" s="135">
        <f>IF('Indicator Date hidden'!AS35="x","x",$AS$3-'Indicator Date hidden'!AS35)</f>
        <v>2</v>
      </c>
      <c r="AT35" s="135">
        <f>IF('Indicator Date hidden'!AT35="x","x",$AT$3-'Indicator Date hidden'!AT35)</f>
        <v>6</v>
      </c>
      <c r="AU35" s="135">
        <f>IF('Indicator Date hidden'!AU35="x","x",$AU$3-'Indicator Date hidden'!AU35)</f>
        <v>0</v>
      </c>
      <c r="AV35" s="135">
        <f>IF('Indicator Date hidden'!AV35="x","x",$AV$3-'Indicator Date hidden'!AV35)</f>
        <v>0</v>
      </c>
      <c r="AW35" s="135">
        <f>IF('Indicator Date hidden'!AW35="x","x",$AW$3-'Indicator Date hidden'!AW35)</f>
        <v>1</v>
      </c>
      <c r="AX35" s="135">
        <f>IF('Indicator Date hidden'!AX35="x","x",$AX$3-'Indicator Date hidden'!AX35)</f>
        <v>0</v>
      </c>
      <c r="AY35" s="135">
        <f>IF('Indicator Date hidden'!AY35="x","x",$AY$3-'Indicator Date hidden'!AY35)</f>
        <v>0</v>
      </c>
      <c r="AZ35" s="135">
        <f>IF('Indicator Date hidden'!AZ35="x","x",$AZ$3-'Indicator Date hidden'!AZ35)</f>
        <v>0</v>
      </c>
      <c r="BA35" s="135">
        <f>IF('Indicator Date hidden'!BA35="x","x",$BA$3-'Indicator Date hidden'!BA35)</f>
        <v>0</v>
      </c>
      <c r="BB35" s="135">
        <f>IF('Indicator Date hidden'!BB35="x","x",$BB$3-'Indicator Date hidden'!BB35)</f>
        <v>0</v>
      </c>
      <c r="BC35" s="135">
        <f>IF('Indicator Date hidden'!BC35="x","x",$BC$3-'Indicator Date hidden'!BC35)</f>
        <v>0</v>
      </c>
      <c r="BD35" s="135">
        <f>IF('Indicator Date hidden'!BD35="x","x",$BD$3-'Indicator Date hidden'!BD35)</f>
        <v>0</v>
      </c>
      <c r="BE35" s="135">
        <f>IF('Indicator Date hidden'!BE35="x","x",$BE$3-'Indicator Date hidden'!BE35)</f>
        <v>0</v>
      </c>
      <c r="BF35" s="135">
        <f>IF('Indicator Date hidden'!BF35="x","x",$BF$3-'Indicator Date hidden'!BF35)</f>
        <v>0</v>
      </c>
      <c r="BG35" s="135">
        <f>IF('Indicator Date hidden'!BG35="x","x",$BG$3-'Indicator Date hidden'!BG35)</f>
        <v>0</v>
      </c>
      <c r="BH35" s="135">
        <f>IF('Indicator Date hidden'!BH35="x","x",$BH$3-'Indicator Date hidden'!BH35)</f>
        <v>0</v>
      </c>
      <c r="BI35" s="135">
        <f>IF('Indicator Date hidden'!BI35="x","x",$BI$3-'Indicator Date hidden'!BI35)</f>
        <v>0</v>
      </c>
      <c r="BJ35" s="135">
        <f>IF('Indicator Date hidden'!BJ35="x","x",$BJ$3-'Indicator Date hidden'!BJ35)</f>
        <v>0</v>
      </c>
      <c r="BK35" s="135">
        <f>IF('Indicator Date hidden'!BK35="x","x",$BK$3-'Indicator Date hidden'!BK35)</f>
        <v>0</v>
      </c>
      <c r="BL35" s="135" t="str">
        <f>IF('Indicator Date hidden'!BL35="x","x",$BL$3-'Indicator Date hidden'!BL35)</f>
        <v>x</v>
      </c>
      <c r="BM35" s="135">
        <f>IF('Indicator Date hidden'!BM35="x","x",$BM$3-'Indicator Date hidden'!BM35)</f>
        <v>0</v>
      </c>
      <c r="BN35" s="135">
        <f>IF('Indicator Date hidden'!BN35="x","x",$BN$3-'Indicator Date hidden'!BN35)</f>
        <v>0</v>
      </c>
      <c r="BO35" s="135">
        <f>IF('Indicator Date hidden'!BO35="x","x",$BO$3-'Indicator Date hidden'!BO35)</f>
        <v>0</v>
      </c>
      <c r="BP35" s="135" t="str">
        <f>IF('Indicator Date hidden'!BP35="x","x",$BP$3-'Indicator Date hidden'!BP35)</f>
        <v>x</v>
      </c>
      <c r="BQ35" s="135">
        <f>IF('Indicator Date hidden'!BQ35="x","x",$BQ$3-'Indicator Date hidden'!BQ35)</f>
        <v>1</v>
      </c>
      <c r="BR35" s="135">
        <f>IF('Indicator Date hidden'!BR35="x","x",$BR$3-'Indicator Date hidden'!BR35)</f>
        <v>0</v>
      </c>
      <c r="BS35" s="135">
        <f>IF('Indicator Date hidden'!BS35="x","x",$BS$3-'Indicator Date hidden'!BS35)</f>
        <v>0</v>
      </c>
      <c r="BT35" s="135">
        <f>IF('Indicator Date hidden'!BT35="x","x",$BT$3-'Indicator Date hidden'!BT35)</f>
        <v>0</v>
      </c>
      <c r="BU35" s="135">
        <f>IF('Indicator Date hidden'!BU35="x","x",$BU$3-'Indicator Date hidden'!BU35)</f>
        <v>0</v>
      </c>
      <c r="BV35" s="135">
        <f>IF('Indicator Date hidden'!BV35="x","x",$BV$3-'Indicator Date hidden'!BV35)</f>
        <v>0</v>
      </c>
      <c r="BW35" s="135">
        <f>IF('Indicator Date hidden'!BW35="x","x",$BW$3-'Indicator Date hidden'!BW35)</f>
        <v>0</v>
      </c>
      <c r="BX35" s="135">
        <f>IF('Indicator Date hidden'!BX35="x","x",$BX$3-'Indicator Date hidden'!BX35)</f>
        <v>2</v>
      </c>
      <c r="BY35" s="135">
        <f>IF('Indicator Date hidden'!BY35="x","x",$BY$3-'Indicator Date hidden'!BY35)</f>
        <v>3</v>
      </c>
      <c r="BZ35" s="135">
        <f>IF('Indicator Date hidden'!BZ35="x","x",$BZ$3-'Indicator Date hidden'!BZ35)</f>
        <v>0</v>
      </c>
      <c r="CA35" s="135">
        <f>IF('Indicator Date hidden'!CA35="x","x",$CA$3-'Indicator Date hidden'!CA35)</f>
        <v>0</v>
      </c>
      <c r="CB35" s="135">
        <f>IF('Indicator Date hidden'!CB35="x","x",$CB$3-'Indicator Date hidden'!CB35)</f>
        <v>3</v>
      </c>
      <c r="CC35" s="135">
        <f>IF('Indicator Date hidden'!CC35="x","x",$CC$3-'Indicator Date hidden'!CC35)</f>
        <v>0</v>
      </c>
      <c r="CD35" s="135">
        <f>IF('Indicator Date hidden'!CD35="x","x",$CD$3-'Indicator Date hidden'!CD35)</f>
        <v>0</v>
      </c>
      <c r="CE35" s="135">
        <f>IF('Indicator Date hidden'!CE35="x","x",$CE$3-'Indicator Date hidden'!CE35)</f>
        <v>0</v>
      </c>
      <c r="CF35" s="135">
        <f>IF('Indicator Date hidden'!CF35="x","x",$CF$3-'Indicator Date hidden'!CF35)</f>
        <v>0</v>
      </c>
      <c r="CG35" s="135">
        <f>IF('Indicator Date hidden'!CG35="x","x",$CG$3-'Indicator Date hidden'!CG35)</f>
        <v>0</v>
      </c>
      <c r="CH35" s="135">
        <f>IF('Indicator Date hidden'!CH35="x","x",$CH$3-'Indicator Date hidden'!CH35)</f>
        <v>0</v>
      </c>
      <c r="CI35" s="135">
        <f>IF('Indicator Date hidden'!CI35="x","x",$CI$3-'Indicator Date hidden'!CI35)</f>
        <v>0</v>
      </c>
      <c r="CJ35" s="135">
        <f>IF('Indicator Date hidden'!CJ35="x","x",$CJ$3-'Indicator Date hidden'!CJ35)</f>
        <v>0</v>
      </c>
      <c r="CK35" s="135">
        <f>IF('Indicator Date hidden'!CK35="x","x",$CK$3-'Indicator Date hidden'!CK35)</f>
        <v>0</v>
      </c>
      <c r="CL35" s="135">
        <f>IF('Indicator Date hidden'!CL35="x","x",$CL$3-'Indicator Date hidden'!CL35)</f>
        <v>0</v>
      </c>
      <c r="CM35" s="135">
        <f>IF('Indicator Date hidden'!CM35="x","x",$CM$3-'Indicator Date hidden'!CM35)</f>
        <v>0</v>
      </c>
      <c r="CN35" s="135">
        <f>IF('Indicator Date hidden'!CN35="x","x",$CN$3-'Indicator Date hidden'!CN35)</f>
        <v>1</v>
      </c>
      <c r="CO35" s="135" t="str">
        <f>IF('Indicator Date hidden'!CO35="x","x",$CO$3-'Indicator Date hidden'!CO35)</f>
        <v>x</v>
      </c>
      <c r="CP35" s="135">
        <f>IF('Indicator Date hidden'!CP35="x","x",$CP$3-'Indicator Date hidden'!CP35)</f>
        <v>0</v>
      </c>
      <c r="CQ35" s="135">
        <f>IF('Indicator Date hidden'!CQ35="x","x",$CQ$3-'Indicator Date hidden'!CQ35)</f>
        <v>0</v>
      </c>
      <c r="CR35" s="135">
        <f>IF('Indicator Date hidden'!CR35="x","x",$CR$3-'Indicator Date hidden'!CR35)</f>
        <v>1</v>
      </c>
      <c r="CS35" s="135">
        <f>IF('Indicator Date hidden'!CS35="x","x",$CS$3-'Indicator Date hidden'!CS35)</f>
        <v>0</v>
      </c>
      <c r="CT35" s="135">
        <f>IF('Indicator Date hidden'!CT35="x","x",$CT$3-'Indicator Date hidden'!CT35)</f>
        <v>0</v>
      </c>
      <c r="CU35" s="135">
        <f>IF('Indicator Date hidden'!CU35="x","x",$CU$3-'Indicator Date hidden'!CU35)</f>
        <v>0</v>
      </c>
      <c r="CV35" s="136">
        <f t="shared" si="0"/>
        <v>21</v>
      </c>
      <c r="CW35" s="137">
        <f t="shared" si="1"/>
        <v>0.21875</v>
      </c>
      <c r="CX35" s="136">
        <f t="shared" si="2"/>
        <v>10</v>
      </c>
      <c r="CY35" s="137">
        <f t="shared" si="3"/>
        <v>0.83494562710828302</v>
      </c>
      <c r="CZ35" s="138">
        <f t="shared" si="4"/>
        <v>0</v>
      </c>
    </row>
    <row r="36" spans="1:104" x14ac:dyDescent="0.25">
      <c r="A36" s="3" t="str">
        <f>VLOOKUP(C36,Regions!B$3:H$35,7,FALSE)</f>
        <v>South America</v>
      </c>
      <c r="B36" s="94" t="s">
        <v>108</v>
      </c>
      <c r="C36" s="83" t="s">
        <v>63</v>
      </c>
      <c r="D36" s="135">
        <f>IF('Indicator Date hidden'!D36="x","x",$D$3-'Indicator Date hidden'!D36)</f>
        <v>0</v>
      </c>
      <c r="E36" s="135">
        <f>IF('Indicator Date hidden'!E36="x","x",$E$3-'Indicator Date hidden'!E36)</f>
        <v>0</v>
      </c>
      <c r="F36" s="135">
        <f>IF('Indicator Date hidden'!F36="x","x",$F$3-'Indicator Date hidden'!F36)</f>
        <v>0</v>
      </c>
      <c r="G36" s="135">
        <f>IF('Indicator Date hidden'!G36="x","x",$G$3-'Indicator Date hidden'!G36)</f>
        <v>0</v>
      </c>
      <c r="H36" s="135">
        <f>IF('Indicator Date hidden'!H36="x","x",$H$3-'Indicator Date hidden'!H36)</f>
        <v>0</v>
      </c>
      <c r="I36" s="135">
        <f>IF('Indicator Date hidden'!I36="x","x",$I$3-'Indicator Date hidden'!I36)</f>
        <v>0</v>
      </c>
      <c r="J36" s="135">
        <f>IF('Indicator Date hidden'!J36="x","x",$J$3-'Indicator Date hidden'!J36)</f>
        <v>0</v>
      </c>
      <c r="K36" s="135">
        <f>IF('Indicator Date hidden'!K36="x","x",$K$3-'Indicator Date hidden'!K36)</f>
        <v>0</v>
      </c>
      <c r="L36" s="135">
        <f>IF('Indicator Date hidden'!L36="x","x",$L$3-'Indicator Date hidden'!L36)</f>
        <v>0</v>
      </c>
      <c r="M36" s="135">
        <f>IF('Indicator Date hidden'!M36="x","x",$M$3-'Indicator Date hidden'!M36)</f>
        <v>0</v>
      </c>
      <c r="N36" s="135">
        <f>IF('Indicator Date hidden'!N36="x","x",$N$3-'Indicator Date hidden'!N36)</f>
        <v>0</v>
      </c>
      <c r="O36" s="135">
        <f>IF('Indicator Date hidden'!O36="x","x",$O$3-'Indicator Date hidden'!O36)</f>
        <v>0</v>
      </c>
      <c r="P36" s="135">
        <f>IF('Indicator Date hidden'!P36="x","x",$P$3-'Indicator Date hidden'!P36)</f>
        <v>9</v>
      </c>
      <c r="Q36" s="135">
        <f>IF('Indicator Date hidden'!Q36="x","x",$Q$3-'Indicator Date hidden'!Q36)</f>
        <v>0</v>
      </c>
      <c r="R36" s="135">
        <f>IF('Indicator Date hidden'!R36="x","x",$R$3-'Indicator Date hidden'!R36)</f>
        <v>0</v>
      </c>
      <c r="S36" s="135">
        <f>IF('Indicator Date hidden'!S36="x","x",$S$3-'Indicator Date hidden'!S36)</f>
        <v>0</v>
      </c>
      <c r="T36" s="135">
        <f>IF('Indicator Date hidden'!T36="x","x",$T$3-'Indicator Date hidden'!T36)</f>
        <v>0</v>
      </c>
      <c r="U36" s="135">
        <f>IF('Indicator Date hidden'!U36="x","x",$U$3-'Indicator Date hidden'!U36)</f>
        <v>0</v>
      </c>
      <c r="V36" s="135">
        <f>IF('Indicator Date hidden'!V36="x","x",$V$3-'Indicator Date hidden'!V36)</f>
        <v>0</v>
      </c>
      <c r="W36" s="135">
        <f>IF('Indicator Date hidden'!W36="x","x",$W$3-'Indicator Date hidden'!W36)</f>
        <v>0</v>
      </c>
      <c r="X36" s="135">
        <f>IF('Indicator Date hidden'!X36="x","x",$X$3-'Indicator Date hidden'!X36)</f>
        <v>0</v>
      </c>
      <c r="Y36" s="135">
        <f>IF('Indicator Date hidden'!Y36="x","x",$Y$3-'Indicator Date hidden'!Y36)</f>
        <v>0</v>
      </c>
      <c r="Z36" s="135">
        <f>IF('Indicator Date hidden'!Z36="x","x",$Z$3-'Indicator Date hidden'!Z36)</f>
        <v>0</v>
      </c>
      <c r="AA36" s="135">
        <f>IF('Indicator Date hidden'!AA36="x","x",$AA$3-'Indicator Date hidden'!AA36)</f>
        <v>0</v>
      </c>
      <c r="AB36" s="135" t="str">
        <f>IF('Indicator Date hidden'!AB36="x","x",$AB$3-'Indicator Date hidden'!AB36)</f>
        <v>x</v>
      </c>
      <c r="AC36" s="135">
        <f>IF('Indicator Date hidden'!AC36="x","x",$AC$3-'Indicator Date hidden'!AC36)</f>
        <v>0</v>
      </c>
      <c r="AD36" s="135">
        <f>IF('Indicator Date hidden'!AD36="x","x",$AD$3-'Indicator Date hidden'!AD36)</f>
        <v>0</v>
      </c>
      <c r="AE36" s="135">
        <f>IF('Indicator Date hidden'!AE36="x","x",$AE$3-'Indicator Date hidden'!AE36)</f>
        <v>0</v>
      </c>
      <c r="AF36" s="212">
        <f>IF('Indicator Date hidden'!AF36="x","x",$AF$3-'Indicator Date hidden'!AF36)</f>
        <v>0</v>
      </c>
      <c r="AG36" s="135">
        <f>IF('Indicator Date hidden'!AG36="x","x",$AG$3-'Indicator Date hidden'!AG36)</f>
        <v>0</v>
      </c>
      <c r="AH36" s="135">
        <f>IF('Indicator Date hidden'!AH36="x","x",$AH$3-'Indicator Date hidden'!AH36)</f>
        <v>0</v>
      </c>
      <c r="AI36" s="135">
        <f>IF('Indicator Date hidden'!AI36="x","x",$AI$3-'Indicator Date hidden'!AI36)</f>
        <v>1</v>
      </c>
      <c r="AJ36" s="135">
        <f>IF('Indicator Date hidden'!AJ36="x","x",$AJ$3-'Indicator Date hidden'!AJ36)</f>
        <v>1</v>
      </c>
      <c r="AK36" s="135">
        <f>IF('Indicator Date hidden'!AK36="x","x",$AK$3-'Indicator Date hidden'!AK36)</f>
        <v>0</v>
      </c>
      <c r="AL36" s="135">
        <f>IF('Indicator Date hidden'!AL36="x","x",$AL$3-'Indicator Date hidden'!AL36)</f>
        <v>0</v>
      </c>
      <c r="AM36" s="135" t="str">
        <f>IF('Indicator Date hidden'!AM36="x","x",$AM$3-'Indicator Date hidden'!AM36)</f>
        <v>x</v>
      </c>
      <c r="AN36" s="135" t="str">
        <f>IF('Indicator Date hidden'!AN36="x","x",$AN$3-'Indicator Date hidden'!AN36)</f>
        <v>x</v>
      </c>
      <c r="AO36" s="135">
        <f>IF('Indicator Date hidden'!AO36="x","x",$AO$3-'Indicator Date hidden'!AO36)</f>
        <v>3</v>
      </c>
      <c r="AP36" s="135">
        <f>IF('Indicator Date hidden'!AP36="x","x",$AP$3-'Indicator Date hidden'!AP36)</f>
        <v>0</v>
      </c>
      <c r="AQ36" s="135">
        <f>IF('Indicator Date hidden'!AQ36="x","x",$AQ$3-'Indicator Date hidden'!AQ36)</f>
        <v>4</v>
      </c>
      <c r="AR36" s="135">
        <f>IF('Indicator Date hidden'!AR36="x","x",$AR$3-'Indicator Date hidden'!AR36)</f>
        <v>0</v>
      </c>
      <c r="AS36" s="135">
        <f>IF('Indicator Date hidden'!AS36="x","x",$AS$3-'Indicator Date hidden'!AS36)</f>
        <v>2</v>
      </c>
      <c r="AT36" s="135">
        <f>IF('Indicator Date hidden'!AT36="x","x",$AT$3-'Indicator Date hidden'!AT36)</f>
        <v>8</v>
      </c>
      <c r="AU36" s="135">
        <f>IF('Indicator Date hidden'!AU36="x","x",$AU$3-'Indicator Date hidden'!AU36)</f>
        <v>0</v>
      </c>
      <c r="AV36" s="135">
        <f>IF('Indicator Date hidden'!AV36="x","x",$AV$3-'Indicator Date hidden'!AV36)</f>
        <v>0</v>
      </c>
      <c r="AW36" s="135" t="str">
        <f>IF('Indicator Date hidden'!AW36="x","x",$AW$3-'Indicator Date hidden'!AW36)</f>
        <v>x</v>
      </c>
      <c r="AX36" s="135">
        <f>IF('Indicator Date hidden'!AX36="x","x",$AX$3-'Indicator Date hidden'!AX36)</f>
        <v>0</v>
      </c>
      <c r="AY36" s="135">
        <f>IF('Indicator Date hidden'!AY36="x","x",$AY$3-'Indicator Date hidden'!AY36)</f>
        <v>0</v>
      </c>
      <c r="AZ36" s="135">
        <f>IF('Indicator Date hidden'!AZ36="x","x",$AZ$3-'Indicator Date hidden'!AZ36)</f>
        <v>0</v>
      </c>
      <c r="BA36" s="135">
        <f>IF('Indicator Date hidden'!BA36="x","x",$BA$3-'Indicator Date hidden'!BA36)</f>
        <v>0</v>
      </c>
      <c r="BB36" s="135">
        <f>IF('Indicator Date hidden'!BB36="x","x",$BB$3-'Indicator Date hidden'!BB36)</f>
        <v>1</v>
      </c>
      <c r="BC36" s="135" t="str">
        <f>IF('Indicator Date hidden'!BC36="x","x",$BC$3-'Indicator Date hidden'!BC36)</f>
        <v>x</v>
      </c>
      <c r="BD36" s="135">
        <f>IF('Indicator Date hidden'!BD36="x","x",$BD$3-'Indicator Date hidden'!BD36)</f>
        <v>0</v>
      </c>
      <c r="BE36" s="135">
        <f>IF('Indicator Date hidden'!BE36="x","x",$BE$3-'Indicator Date hidden'!BE36)</f>
        <v>0</v>
      </c>
      <c r="BF36" s="135">
        <f>IF('Indicator Date hidden'!BF36="x","x",$BF$3-'Indicator Date hidden'!BF36)</f>
        <v>1</v>
      </c>
      <c r="BG36" s="135">
        <f>IF('Indicator Date hidden'!BG36="x","x",$BG$3-'Indicator Date hidden'!BG36)</f>
        <v>0</v>
      </c>
      <c r="BH36" s="135">
        <f>IF('Indicator Date hidden'!BH36="x","x",$BH$3-'Indicator Date hidden'!BH36)</f>
        <v>0</v>
      </c>
      <c r="BI36" s="135">
        <f>IF('Indicator Date hidden'!BI36="x","x",$BI$3-'Indicator Date hidden'!BI36)</f>
        <v>0</v>
      </c>
      <c r="BJ36" s="135">
        <f>IF('Indicator Date hidden'!BJ36="x","x",$BJ$3-'Indicator Date hidden'!BJ36)</f>
        <v>0</v>
      </c>
      <c r="BK36" s="135" t="str">
        <f>IF('Indicator Date hidden'!BK36="x","x",$BK$3-'Indicator Date hidden'!BK36)</f>
        <v>x</v>
      </c>
      <c r="BL36" s="135">
        <f>IF('Indicator Date hidden'!BL36="x","x",$BL$3-'Indicator Date hidden'!BL36)</f>
        <v>0</v>
      </c>
      <c r="BM36" s="135">
        <f>IF('Indicator Date hidden'!BM36="x","x",$BM$3-'Indicator Date hidden'!BM36)</f>
        <v>0</v>
      </c>
      <c r="BN36" s="135">
        <f>IF('Indicator Date hidden'!BN36="x","x",$BN$3-'Indicator Date hidden'!BN36)</f>
        <v>0</v>
      </c>
      <c r="BO36" s="135">
        <f>IF('Indicator Date hidden'!BO36="x","x",$BO$3-'Indicator Date hidden'!BO36)</f>
        <v>0</v>
      </c>
      <c r="BP36" s="135" t="str">
        <f>IF('Indicator Date hidden'!BP36="x","x",$BP$3-'Indicator Date hidden'!BP36)</f>
        <v>x</v>
      </c>
      <c r="BQ36" s="135">
        <f>IF('Indicator Date hidden'!BQ36="x","x",$BQ$3-'Indicator Date hidden'!BQ36)</f>
        <v>1</v>
      </c>
      <c r="BR36" s="135">
        <f>IF('Indicator Date hidden'!BR36="x","x",$BR$3-'Indicator Date hidden'!BR36)</f>
        <v>0</v>
      </c>
      <c r="BS36" s="135">
        <f>IF('Indicator Date hidden'!BS36="x","x",$BS$3-'Indicator Date hidden'!BS36)</f>
        <v>6</v>
      </c>
      <c r="BT36" s="135">
        <f>IF('Indicator Date hidden'!BT36="x","x",$BT$3-'Indicator Date hidden'!BT36)</f>
        <v>0</v>
      </c>
      <c r="BU36" s="135">
        <f>IF('Indicator Date hidden'!BU36="x","x",$BU$3-'Indicator Date hidden'!BU36)</f>
        <v>0</v>
      </c>
      <c r="BV36" s="135">
        <f>IF('Indicator Date hidden'!BV36="x","x",$BV$3-'Indicator Date hidden'!BV36)</f>
        <v>0</v>
      </c>
      <c r="BW36" s="135">
        <f>IF('Indicator Date hidden'!BW36="x","x",$BW$3-'Indicator Date hidden'!BW36)</f>
        <v>0</v>
      </c>
      <c r="BX36" s="135">
        <f>IF('Indicator Date hidden'!BX36="x","x",$BX$3-'Indicator Date hidden'!BX36)</f>
        <v>0</v>
      </c>
      <c r="BY36" s="135">
        <f>IF('Indicator Date hidden'!BY36="x","x",$BY$3-'Indicator Date hidden'!BY36)</f>
        <v>0</v>
      </c>
      <c r="BZ36" s="135">
        <f>IF('Indicator Date hidden'!BZ36="x","x",$BZ$3-'Indicator Date hidden'!BZ36)</f>
        <v>0</v>
      </c>
      <c r="CA36" s="135">
        <f>IF('Indicator Date hidden'!CA36="x","x",$CA$3-'Indicator Date hidden'!CA36)</f>
        <v>0</v>
      </c>
      <c r="CB36" s="135" t="str">
        <f>IF('Indicator Date hidden'!CB36="x","x",$CB$3-'Indicator Date hidden'!CB36)</f>
        <v>x</v>
      </c>
      <c r="CC36" s="135">
        <f>IF('Indicator Date hidden'!CC36="x","x",$CC$3-'Indicator Date hidden'!CC36)</f>
        <v>0</v>
      </c>
      <c r="CD36" s="135">
        <f>IF('Indicator Date hidden'!CD36="x","x",$CD$3-'Indicator Date hidden'!CD36)</f>
        <v>0</v>
      </c>
      <c r="CE36" s="135">
        <f>IF('Indicator Date hidden'!CE36="x","x",$CE$3-'Indicator Date hidden'!CE36)</f>
        <v>0</v>
      </c>
      <c r="CF36" s="135">
        <f>IF('Indicator Date hidden'!CF36="x","x",$CF$3-'Indicator Date hidden'!CF36)</f>
        <v>0</v>
      </c>
      <c r="CG36" s="135">
        <f>IF('Indicator Date hidden'!CG36="x","x",$CG$3-'Indicator Date hidden'!CG36)</f>
        <v>0</v>
      </c>
      <c r="CH36" s="135">
        <f>IF('Indicator Date hidden'!CH36="x","x",$CH$3-'Indicator Date hidden'!CH36)</f>
        <v>0</v>
      </c>
      <c r="CI36" s="135">
        <f>IF('Indicator Date hidden'!CI36="x","x",$CI$3-'Indicator Date hidden'!CI36)</f>
        <v>0</v>
      </c>
      <c r="CJ36" s="135">
        <f>IF('Indicator Date hidden'!CJ36="x","x",$CJ$3-'Indicator Date hidden'!CJ36)</f>
        <v>0</v>
      </c>
      <c r="CK36" s="135">
        <f>IF('Indicator Date hidden'!CK36="x","x",$CK$3-'Indicator Date hidden'!CK36)</f>
        <v>0</v>
      </c>
      <c r="CL36" s="135">
        <f>IF('Indicator Date hidden'!CL36="x","x",$CL$3-'Indicator Date hidden'!CL36)</f>
        <v>0</v>
      </c>
      <c r="CM36" s="135">
        <f>IF('Indicator Date hidden'!CM36="x","x",$CM$3-'Indicator Date hidden'!CM36)</f>
        <v>0</v>
      </c>
      <c r="CN36" s="135">
        <f>IF('Indicator Date hidden'!CN36="x","x",$CN$3-'Indicator Date hidden'!CN36)</f>
        <v>0</v>
      </c>
      <c r="CO36" s="135">
        <f>IF('Indicator Date hidden'!CO36="x","x",$CO$3-'Indicator Date hidden'!CO36)</f>
        <v>1</v>
      </c>
      <c r="CP36" s="135">
        <f>IF('Indicator Date hidden'!CP36="x","x",$CP$3-'Indicator Date hidden'!CP36)</f>
        <v>1</v>
      </c>
      <c r="CQ36" s="135">
        <f>IF('Indicator Date hidden'!CQ36="x","x",$CQ$3-'Indicator Date hidden'!CQ36)</f>
        <v>0</v>
      </c>
      <c r="CR36" s="135" t="str">
        <f>IF('Indicator Date hidden'!CR36="x","x",$CR$3-'Indicator Date hidden'!CR36)</f>
        <v>x</v>
      </c>
      <c r="CS36" s="135">
        <f>IF('Indicator Date hidden'!CS36="x","x",$CS$3-'Indicator Date hidden'!CS36)</f>
        <v>4</v>
      </c>
      <c r="CT36" s="135">
        <f>IF('Indicator Date hidden'!CT36="x","x",$CT$3-'Indicator Date hidden'!CT36)</f>
        <v>0</v>
      </c>
      <c r="CU36" s="135">
        <f>IF('Indicator Date hidden'!CU36="x","x",$CU$3-'Indicator Date hidden'!CU36)</f>
        <v>0</v>
      </c>
      <c r="CV36" s="136">
        <f t="shared" si="0"/>
        <v>43</v>
      </c>
      <c r="CW36" s="137">
        <f t="shared" si="1"/>
        <v>0.44791666666666669</v>
      </c>
      <c r="CX36" s="136">
        <f t="shared" si="2"/>
        <v>14</v>
      </c>
      <c r="CY36" s="137">
        <f t="shared" si="3"/>
        <v>1.5600881438286527</v>
      </c>
      <c r="CZ36" s="138">
        <f t="shared" si="4"/>
        <v>0</v>
      </c>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W40"/>
  <sheetViews>
    <sheetView showGridLines="0" zoomScale="95" zoomScaleNormal="95" workbookViewId="0">
      <pane xSplit="3" ySplit="4" topLeftCell="D5" activePane="bottomRight" state="frozen"/>
      <selection activeCell="AI7" sqref="AI7"/>
      <selection pane="topRight" activeCell="AI7" sqref="AI7"/>
      <selection pane="bottomLeft" activeCell="AI7" sqref="AI7"/>
      <selection pane="bottomRight" activeCell="B2" sqref="B2"/>
    </sheetView>
  </sheetViews>
  <sheetFormatPr defaultColWidth="9.140625" defaultRowHeight="15" x14ac:dyDescent="0.25"/>
  <cols>
    <col min="1" max="1" width="15.140625" style="3" customWidth="1"/>
    <col min="2" max="2" width="49.42578125" style="3" bestFit="1" customWidth="1"/>
    <col min="3" max="3" width="5.5703125" style="3" bestFit="1" customWidth="1"/>
    <col min="4" max="99" width="11.42578125" style="3" customWidth="1"/>
    <col min="100" max="16384" width="9.140625" style="3"/>
  </cols>
  <sheetData>
    <row r="1" spans="1:101" x14ac:dyDescent="0.25">
      <c r="A1" s="121"/>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c r="BT1" s="121"/>
      <c r="BU1" s="121"/>
      <c r="BV1" s="121"/>
      <c r="BW1" s="121"/>
      <c r="BX1" s="121"/>
      <c r="BY1" s="121"/>
      <c r="BZ1" s="121"/>
      <c r="CA1" s="121"/>
      <c r="CB1" s="121"/>
      <c r="CC1" s="121"/>
      <c r="CD1" s="121"/>
      <c r="CE1" s="121"/>
      <c r="CF1" s="121"/>
      <c r="CG1" s="121"/>
      <c r="CH1" s="121"/>
      <c r="CI1" s="121"/>
      <c r="CJ1" s="121"/>
      <c r="CK1" s="121"/>
      <c r="CL1" s="121"/>
      <c r="CM1" s="121"/>
      <c r="CN1" s="121"/>
      <c r="CO1" s="121"/>
      <c r="CP1" s="121"/>
      <c r="CQ1" s="121"/>
      <c r="CR1" s="121"/>
      <c r="CS1" s="121"/>
      <c r="CT1" s="121"/>
      <c r="CU1" s="121"/>
      <c r="CV1" s="121"/>
    </row>
    <row r="2" spans="1:101" ht="127.5" customHeight="1" thickBot="1" x14ac:dyDescent="0.3">
      <c r="A2" s="92" t="s">
        <v>233</v>
      </c>
      <c r="B2" s="92" t="s">
        <v>234</v>
      </c>
      <c r="C2" s="190" t="s">
        <v>64</v>
      </c>
      <c r="D2" s="97" t="str">
        <f>'Indicador Datos'!D2</f>
        <v>Exposición física al terremoto MMI VI</v>
      </c>
      <c r="E2" s="97" t="str">
        <f>'Indicador Datos'!E2</f>
        <v>Exposición física al terremoto MMI VIII</v>
      </c>
      <c r="F2" s="97" t="str">
        <f>'Indicador Datos'!F2</f>
        <v>Proyección anual de personas expuestas a las inundaciones</v>
      </c>
      <c r="G2" s="97" t="str">
        <f>'Indicador Datos'!G2</f>
        <v>Proyección anual de personas expuestas a tsunamis</v>
      </c>
      <c r="H2" s="97" t="str">
        <f>'Indicador Datos'!H2</f>
        <v>Proyección anual de personas expuestas al viento del ciclón SS1</v>
      </c>
      <c r="I2" s="97" t="str">
        <f>'Indicador Datos'!I2</f>
        <v>Proyección anual de personas expuestas al viento del ciclón SS3</v>
      </c>
      <c r="J2" s="97" t="str">
        <f>'Indicador Datos'!J2</f>
        <v>Proyección anual de personas expuestas a la oleada ciclónica</v>
      </c>
      <c r="K2" s="97" t="str">
        <f>'Indicador Datos'!K2</f>
        <v>Total afectado por la sequía</v>
      </c>
      <c r="L2" s="97" t="str">
        <f>'Indicador Datos'!L2</f>
        <v>Frecuencia de los eventos de sequía</v>
      </c>
      <c r="M2" s="97" t="str">
        <f>'Indicador Datos'!M2</f>
        <v>Cambio anual del bosque</v>
      </c>
      <c r="N2" s="97" t="str">
        <f>'Indicador Datos'!N2</f>
        <v>Exposición física a la degradación del suelo en áreas de baja nivel biofísico</v>
      </c>
      <c r="O2" s="97" t="str">
        <f>'Indicador Datos'!O2</f>
        <v>Exposición física a la degradación del suelo en áreas de alto nivel biofísico</v>
      </c>
      <c r="P2" s="97" t="str">
        <f>'Indicador Datos'!P2</f>
        <v>Extracción de agua agrícola</v>
      </c>
      <c r="Q2" s="97" t="str">
        <f>'Indicador Datos'!Q2</f>
        <v>Personas en riesgo de malaria por Plasmodium vivax - Transmisión inestable</v>
      </c>
      <c r="R2" s="97" t="str">
        <f>'Indicador Datos'!R2</f>
        <v>Personas en riesgo de malaria por Plasmodium vivax - Transmisión estable</v>
      </c>
      <c r="S2" s="97" t="str">
        <f>'Indicador Datos'!S2</f>
        <v>Personas en riesgo de malaria por Plasmodium falciparum - Transmisión inestable</v>
      </c>
      <c r="T2" s="97" t="str">
        <f>'Indicador Datos'!T2</f>
        <v>Personas en riesgo de malaria por Plasmodium falciparum - Transmisión estable</v>
      </c>
      <c r="U2" s="97" t="str">
        <f>'Indicador Datos'!U2</f>
        <v>Personas expuestas a Zika</v>
      </c>
      <c r="V2" s="97" t="str">
        <f>'Indicador Datos'!V2</f>
        <v>Personas expuestas a Aedes</v>
      </c>
      <c r="W2" s="97" t="str">
        <f>'Indicador Datos'!W2</f>
        <v>Personas expuestas a Dengue</v>
      </c>
      <c r="X2" s="97" t="str">
        <f>'Indicador Datos'!X2</f>
        <v>Crecimiento de la población urbana</v>
      </c>
      <c r="Y2" s="97" t="str">
        <f>'Indicador Datos'!Y2</f>
        <v>Población urbana</v>
      </c>
      <c r="Z2" s="97" t="str">
        <f>'Indicador Datos'!Z2</f>
        <v>Personas practicando defecación al aire libre (% de la población)</v>
      </c>
      <c r="AA2" s="97" t="str">
        <f>'Indicador Datos'!AA2</f>
        <v>Personas practicando defecación al aire libre (número)</v>
      </c>
      <c r="AB2" s="97" t="str">
        <f>'Indicador Datos'!AB2</f>
        <v>Personas con instalaciones básicas para el lavado de manos</v>
      </c>
      <c r="AC2" s="97" t="str">
        <f>'Indicador Datos'!AC2</f>
        <v>Puntuación de capacidad del IHR: inocuidad de los alimentos</v>
      </c>
      <c r="AD2" s="97" t="str">
        <f>'Indicador Datos'!AD2</f>
        <v>Menores de 5 años</v>
      </c>
      <c r="AE2" s="97" t="str">
        <f>'Indicador Datos'!AE2</f>
        <v>GCRI Probabilidad de conflicto violento</v>
      </c>
      <c r="AF2" s="97" t="str">
        <f>'Indicador Datos'!AF2</f>
        <v>GCRI Probabilidad de conflicto altamente violento</v>
      </c>
      <c r="AG2" s="97" t="str">
        <f>'Indicador Datos'!AG2</f>
        <v>Intensidad del conflicto de poder nacional (altamente violenta)</v>
      </c>
      <c r="AH2" s="97" t="str">
        <f>'Indicador Datos'!AH2</f>
        <v>Intensidad del conflicto subnacional (altamente violenta)</v>
      </c>
      <c r="AI2" s="97" t="str">
        <f>'Indicador Datos'!AI2</f>
        <v>Tasa de homicidio intencional</v>
      </c>
      <c r="AJ2" s="97" t="str">
        <f>'Indicador Datos'!AJ2</f>
        <v>Homicidio intencional</v>
      </c>
      <c r="AK2" s="97" t="str">
        <f>'Indicador Datos'!AK2</f>
        <v>Solicitantes de asilo por país de origen</v>
      </c>
      <c r="AL2" s="97" t="str">
        <f>'Indicador Datos'!AL2</f>
        <v>Índice de Desarrollo Humano</v>
      </c>
      <c r="AM2" s="97" t="str">
        <f>'Indicador Datos'!AM2</f>
        <v>Población en pobreza multidimensional</v>
      </c>
      <c r="AN2" s="97" t="str">
        <f>'Indicador Datos'!AN2</f>
        <v>Población vulnerable a pobreza multidimensional</v>
      </c>
      <c r="AO2" s="97" t="str">
        <f>'Indicador Datos'!AO2</f>
        <v>Tasa de incidencia de la pobreza, sobre la base de las líneas de pobreza nacional</v>
      </c>
      <c r="AP2" s="97" t="str">
        <f>'Indicador Datos'!AP2</f>
        <v>Tasa de inactividad por edades</v>
      </c>
      <c r="AQ2" s="97" t="str">
        <f>'Indicador Datos'!AQ2</f>
        <v>Volumen de remesas</v>
      </c>
      <c r="AR2" s="97" t="str">
        <f>'Indicador Datos'!AR2</f>
        <v>Empleo vulnerable</v>
      </c>
      <c r="AS2" s="97" t="str">
        <f>'Indicador Datos'!AS2</f>
        <v>Tasa de mortalidad en menores de 5 años</v>
      </c>
      <c r="AT2" s="97" t="str">
        <f>'Indicador Datos'!AT2</f>
        <v>Desnutrición crónica en menores de 5 años</v>
      </c>
      <c r="AU2" s="97" t="str">
        <f>'Indicador Datos'!AU2</f>
        <v>Prevalencia de anemia en niños y niñas menores de 5 años</v>
      </c>
      <c r="AV2" s="97" t="str">
        <f>'Indicador Datos'!AV2</f>
        <v>Bajo peso al nacer</v>
      </c>
      <c r="AW2" s="97" t="str">
        <f>'Indicador Datos'!AW2</f>
        <v>Densidad de médicos</v>
      </c>
      <c r="AX2" s="97" t="str">
        <f>'Indicador Datos'!AX2</f>
        <v>Cobertura de inmunización MCV2</v>
      </c>
      <c r="AY2" s="97" t="str">
        <f>'Indicador Datos'!AY2</f>
        <v>Cobertura de inmunización DTP3</v>
      </c>
      <c r="AZ2" s="97" t="str">
        <f>'Indicador Datos'!AZ2</f>
        <v>Cobertura de inmunización PCV3</v>
      </c>
      <c r="BA2" s="97" t="str">
        <f>'Indicador Datos'!BA2</f>
        <v>Incidencia de la tuberculosis</v>
      </c>
      <c r="BB2" s="97" t="str">
        <f>'Indicador Datos'!BB2</f>
        <v>Prevalencia de VIH-SIDA entre adultos de 15 a 49 años</v>
      </c>
      <c r="BC2" s="97" t="str">
        <f>'Indicador Datos'!BC2</f>
        <v>Número de nuevas infecciones por VIH por 1,000 personas no infectados</v>
      </c>
      <c r="BD2" s="97" t="str">
        <f>'Indicador Datos'!BD2</f>
        <v>Incidencia del dengue</v>
      </c>
      <c r="BE2" s="97" t="str">
        <f>'Indicador Datos'!BE2</f>
        <v>Número de personas que requieren intervenciones contra enfermedades tropicales desatendidas</v>
      </c>
      <c r="BF2" s="97" t="str">
        <f>'Indicador Datos'!BF2</f>
        <v>Gasto corriente en salud per cápita</v>
      </c>
      <c r="BG2" s="97" t="str">
        <f>'Indicador Datos'!BG2</f>
        <v xml:space="preserve">Gasto público en salud </v>
      </c>
      <c r="BH2" s="97" t="str">
        <f>'Indicador Datos'!BH2</f>
        <v>Gastos de la salud desembolsados por paciente</v>
      </c>
      <c r="BI2" s="97" t="str">
        <f>'Indicador Datos'!BI2</f>
        <v>Tasa de mortalidad materna</v>
      </c>
      <c r="BJ2" s="97" t="str">
        <f>'Indicador Datos'!BJ2</f>
        <v>Índice de desigualdad de género</v>
      </c>
      <c r="BK2" s="97" t="str">
        <f>'Indicador Datos'!BK2</f>
        <v>Coeficiente Gini de ingresos</v>
      </c>
      <c r="BL2" s="97" t="str">
        <f>'Indicador Datos'!BL2</f>
        <v>Población urbana de asentamientos precarios</v>
      </c>
      <c r="BM2" s="97" t="str">
        <f>'Indicador Datos'!BM2</f>
        <v>Personas afectadas por desastres naturales</v>
      </c>
      <c r="BN2" s="97" t="str">
        <f>'Indicador Datos'!BN2</f>
        <v>Personas afectadas por desastres naturales</v>
      </c>
      <c r="BO2" s="97" t="str">
        <f>'Indicador Datos'!BO2</f>
        <v>Personas afectadas por desastres naturales</v>
      </c>
      <c r="BP2" s="97" t="str">
        <f>'Indicador Datos'!BP2</f>
        <v>Las personas internamente desplazadas (PDI)</v>
      </c>
      <c r="BQ2" s="97" t="str">
        <f>'Indicador Datos'!BQ2</f>
        <v>Refugiados y solicitantes de asilo por país de asilo</v>
      </c>
      <c r="BR2" s="97" t="str">
        <f>'Indicador Datos'!BR2</f>
        <v>Refugiados Regresados</v>
      </c>
      <c r="BS2" s="97" t="str">
        <f>'Indicador Datos'!BS2</f>
        <v>Tasa de fecundidad en adolescentes</v>
      </c>
      <c r="BT2" s="97" t="str">
        <f>'Indicador Datos'!BT2</f>
        <v>Mortalidad en adolescentes debido a la autolesión y a la violencia interpersonal</v>
      </c>
      <c r="BU2" s="97" t="str">
        <f>'Indicador Datos'!BU2</f>
        <v>Idoneidad (suficiencia) del suministro de energía dietética promedio</v>
      </c>
      <c r="BV2" s="97" t="str">
        <f>'Indicador Datos'!BV2</f>
        <v>Prevalencia de la subnutrición</v>
      </c>
      <c r="BW2" s="97" t="str">
        <f>'Indicador Datos'!BW2</f>
        <v>Prevalencia de anemia entre mujeres en edad reproductiva</v>
      </c>
      <c r="BX2" s="97" t="str">
        <f>'Indicador Datos'!BX2</f>
        <v>Puntaje HFA mas actual</v>
      </c>
      <c r="BY2" s="97" t="str">
        <f>'Indicador Datos'!BY2</f>
        <v>Índice de Gestión de Riesgos del BID</v>
      </c>
      <c r="BZ2" s="97" t="str">
        <f>'Indicador Datos'!BZ2</f>
        <v>Eficacia gubernamental</v>
      </c>
      <c r="CA2" s="97" t="str">
        <f>'Indicador Datos'!CA2</f>
        <v>Índice de Percepción de la Corrupción</v>
      </c>
      <c r="CB2" s="97" t="str">
        <f>'Indicador Datos'!CB2</f>
        <v>Cobertura de los Programas de Seguro Social</v>
      </c>
      <c r="CC2" s="97" t="str">
        <f>'Indicador Datos'!CC2</f>
        <v xml:space="preserve">Desconfianza en la policía </v>
      </c>
      <c r="CD2" s="97" t="str">
        <f>'Indicador Datos'!CD2</f>
        <v xml:space="preserve">Desconfianza en el sistema judicial 
</v>
      </c>
      <c r="CE2" s="97" t="str">
        <f>'Indicador Datos'!CE2</f>
        <v>Costos de contención de la violencia</v>
      </c>
      <c r="CF2" s="97" t="str">
        <f>'Indicador Datos'!CF2</f>
        <v>Acceso a electricidad</v>
      </c>
      <c r="CG2" s="97" t="str">
        <f>'Indicador Datos'!CG2</f>
        <v>Usuarios de internet</v>
      </c>
      <c r="CH2" s="97" t="str">
        <f>'Indicador Datos'!CH2</f>
        <v>Suscripciones de celulares móviles</v>
      </c>
      <c r="CI2" s="97" t="str">
        <f>'Indicador Datos'!CI2</f>
        <v>Longitud de vías</v>
      </c>
      <c r="CJ2" s="97" t="str">
        <f>'Indicador Datos'!CJ2</f>
        <v>Personas que utilizan al menos servicios básicos de saneamiento</v>
      </c>
      <c r="CK2" s="97" t="str">
        <f>'Indicador Datos'!CK2</f>
        <v>Personas que utilizan al menos servicios básicos de agua potable</v>
      </c>
      <c r="CL2" s="97" t="str">
        <f>'Indicador Datos'!CL2</f>
        <v>Cobertura de agua en las escuelas</v>
      </c>
      <c r="CM2" s="97" t="str">
        <f>'Indicador Datos'!CM2</f>
        <v>Cobertura de saneamiento escolar</v>
      </c>
      <c r="CN2" s="97" t="str">
        <f>'Indicador Datos'!CN2</f>
        <v>Tasa de supervivencia hasta el último grado de educación primaria</v>
      </c>
      <c r="CO2" s="97" t="str">
        <f>'Indicador Datos'!CO2</f>
        <v>Tasa de supervivencia hasta el último grado de educación secundaria inferior</v>
      </c>
      <c r="CP2" s="97" t="str">
        <f>'Indicador Datos'!CP2</f>
        <v>Nivel de estudios: al menos completado la secundaria inferior</v>
      </c>
      <c r="CQ2" s="97" t="str">
        <f>'Indicador Datos'!CQ2</f>
        <v>Gastos en educación</v>
      </c>
      <c r="CR2" s="97" t="str">
        <f>'Indicador Datos'!CR2</f>
        <v>Proporción alumno-maestro en educación primaria</v>
      </c>
      <c r="CS2" s="97" t="str">
        <f>'Indicador Datos'!CS2</f>
        <v>PIB per cápita</v>
      </c>
      <c r="CT2" s="97" t="str">
        <f>'Indicador Datos'!CT2</f>
        <v>Población total</v>
      </c>
      <c r="CU2" s="97" t="str">
        <f>'Indicador Datos'!CU2</f>
        <v>Población Total (GHS-POP)</v>
      </c>
      <c r="CV2" s="97" t="str">
        <f>'Indicador Datos'!CV2</f>
        <v>Área de la tierra (km. cuadrados)</v>
      </c>
    </row>
    <row r="3" spans="1:101" ht="15.75" thickTop="1" x14ac:dyDescent="0.25">
      <c r="B3" s="95" t="s">
        <v>672</v>
      </c>
      <c r="C3" s="83"/>
      <c r="D3" s="109">
        <f>'Indicador Datos'!D3</f>
        <v>2015</v>
      </c>
      <c r="E3" s="109">
        <f>'Indicador Datos'!E3</f>
        <v>2015</v>
      </c>
      <c r="F3" s="109">
        <f>'Indicador Datos'!F3</f>
        <v>2015</v>
      </c>
      <c r="G3" s="109">
        <f>'Indicador Datos'!G3</f>
        <v>2015</v>
      </c>
      <c r="H3" s="109">
        <f>'Indicador Datos'!H3</f>
        <v>2015</v>
      </c>
      <c r="I3" s="109">
        <f>'Indicador Datos'!I3</f>
        <v>2015</v>
      </c>
      <c r="J3" s="109">
        <f>'Indicador Datos'!J3</f>
        <v>2015</v>
      </c>
      <c r="K3" s="109" t="str">
        <f>'Indicador Datos'!K3</f>
        <v>1984-2018</v>
      </c>
      <c r="L3" s="109" t="str">
        <f>'Indicador Datos'!L3</f>
        <v>1984-2018</v>
      </c>
      <c r="M3" s="109" t="str">
        <f>'Indicador Datos'!M3</f>
        <v>1990-2015</v>
      </c>
      <c r="N3" s="109">
        <f>'Indicador Datos'!N3</f>
        <v>2011</v>
      </c>
      <c r="O3" s="109">
        <f>'Indicador Datos'!O3</f>
        <v>2011</v>
      </c>
      <c r="P3" s="109" t="str">
        <f>'Indicador Datos'!P3</f>
        <v>2008-17</v>
      </c>
      <c r="Q3" s="109">
        <f>'Indicador Datos'!Q3</f>
        <v>2010</v>
      </c>
      <c r="R3" s="109">
        <f>'Indicador Datos'!R3</f>
        <v>2010</v>
      </c>
      <c r="S3" s="109">
        <f>'Indicador Datos'!S3</f>
        <v>2010</v>
      </c>
      <c r="T3" s="109">
        <f>'Indicador Datos'!T3</f>
        <v>2010</v>
      </c>
      <c r="U3" s="109">
        <f>'Indicador Datos'!U3</f>
        <v>2015</v>
      </c>
      <c r="V3" s="109">
        <f>'Indicador Datos'!V3</f>
        <v>2015</v>
      </c>
      <c r="W3" s="109">
        <f>'Indicador Datos'!W3</f>
        <v>2015</v>
      </c>
      <c r="X3" s="109">
        <f>'Indicador Datos'!X3</f>
        <v>2018</v>
      </c>
      <c r="Y3" s="109">
        <f>'Indicador Datos'!Y3</f>
        <v>2018</v>
      </c>
      <c r="Z3" s="109" t="str">
        <f>'Indicador Datos'!Z3</f>
        <v>2013-2017</v>
      </c>
      <c r="AA3" s="109" t="str">
        <f>'Indicador Datos'!AA3</f>
        <v>2013-2017</v>
      </c>
      <c r="AB3" s="109" t="str">
        <f>'Indicador Datos'!AB3</f>
        <v>2014-2017</v>
      </c>
      <c r="AC3" s="109">
        <f>'Indicador Datos'!AC3</f>
        <v>2018</v>
      </c>
      <c r="AD3" s="109">
        <f>'Indicador Datos'!AD3</f>
        <v>2019</v>
      </c>
      <c r="AE3" s="109">
        <f>'Indicador Datos'!AE3</f>
        <v>2019</v>
      </c>
      <c r="AF3" s="109">
        <f>'Indicador Datos'!AF3</f>
        <v>2019</v>
      </c>
      <c r="AG3" s="109">
        <f>'Indicador Datos'!AG3</f>
        <v>2018</v>
      </c>
      <c r="AH3" s="109">
        <f>'Indicador Datos'!AH3</f>
        <v>2018</v>
      </c>
      <c r="AI3" s="109" t="str">
        <f>'Indicador Datos'!AI3</f>
        <v>2015-17</v>
      </c>
      <c r="AJ3" s="109" t="str">
        <f>'Indicador Datos'!AJ3</f>
        <v>2015-17</v>
      </c>
      <c r="AK3" s="109">
        <f>'Indicador Datos'!AK3</f>
        <v>2018</v>
      </c>
      <c r="AL3" s="109">
        <f>'Indicador Datos'!AL3</f>
        <v>2017</v>
      </c>
      <c r="AM3" s="109" t="str">
        <f>'Indicador Datos'!AM3</f>
        <v>2008-17</v>
      </c>
      <c r="AN3" s="109" t="str">
        <f>'Indicador Datos'!AN3</f>
        <v>2008-17</v>
      </c>
      <c r="AO3" s="109" t="str">
        <f>'Indicador Datos'!AO3</f>
        <v>2008-18</v>
      </c>
      <c r="AP3" s="109">
        <f>'Indicador Datos'!AP3</f>
        <v>2018</v>
      </c>
      <c r="AQ3" s="109" t="str">
        <f>'Indicador Datos'!AQ3</f>
        <v>2014-18</v>
      </c>
      <c r="AR3" s="109">
        <f>'Indicador Datos'!AR3</f>
        <v>2018</v>
      </c>
      <c r="AS3" s="109">
        <f>'Indicador Datos'!AS3</f>
        <v>2017</v>
      </c>
      <c r="AT3" s="109" t="str">
        <f>'Indicador Datos'!AT3</f>
        <v>2006-17</v>
      </c>
      <c r="AU3" s="109">
        <f>'Indicador Datos'!AU3</f>
        <v>2016</v>
      </c>
      <c r="AV3" s="109">
        <f>'Indicador Datos'!AV3</f>
        <v>2015</v>
      </c>
      <c r="AW3" s="109" t="str">
        <f>'Indicador Datos'!AW3</f>
        <v>2011-18</v>
      </c>
      <c r="AX3" s="109">
        <f>'Indicador Datos'!AX3</f>
        <v>2017</v>
      </c>
      <c r="AY3" s="109">
        <f>'Indicador Datos'!AY3</f>
        <v>2017</v>
      </c>
      <c r="AZ3" s="109">
        <f>'Indicador Datos'!AZ3</f>
        <v>2017</v>
      </c>
      <c r="BA3" s="109">
        <f>'Indicador Datos'!BA3</f>
        <v>2017</v>
      </c>
      <c r="BB3" s="109">
        <f>'Indicador Datos'!BB3</f>
        <v>2017</v>
      </c>
      <c r="BC3" s="109">
        <f>'Indicador Datos'!BC3</f>
        <v>2017</v>
      </c>
      <c r="BD3" s="109">
        <f>'Indicador Datos'!BD3</f>
        <v>2018</v>
      </c>
      <c r="BE3" s="109">
        <f>'Indicador Datos'!BE3</f>
        <v>2017</v>
      </c>
      <c r="BF3" s="109" t="str">
        <f>'Indicador Datos'!BF3</f>
        <v>2011-2016</v>
      </c>
      <c r="BG3" s="109">
        <f>'Indicador Datos'!BG3</f>
        <v>2015</v>
      </c>
      <c r="BH3" s="109">
        <f>'Indicador Datos'!BH3</f>
        <v>2015</v>
      </c>
      <c r="BI3" s="109">
        <f>'Indicador Datos'!BI3</f>
        <v>2015</v>
      </c>
      <c r="BJ3" s="109">
        <f>'Indicador Datos'!BJ3</f>
        <v>2017</v>
      </c>
      <c r="BK3" s="109" t="str">
        <f>'Indicador Datos'!BK3</f>
        <v>2005-17</v>
      </c>
      <c r="BL3" s="109" t="str">
        <f>'Indicador Datos'!BL3</f>
        <v>2014-2016</v>
      </c>
      <c r="BM3" s="109">
        <f>'Indicador Datos'!BM3</f>
        <v>2017</v>
      </c>
      <c r="BN3" s="109">
        <f>'Indicador Datos'!BN3</f>
        <v>2018</v>
      </c>
      <c r="BO3" s="109">
        <f>'Indicador Datos'!BO3</f>
        <v>2019</v>
      </c>
      <c r="BP3" s="109">
        <f>'Indicador Datos'!BP3</f>
        <v>2019</v>
      </c>
      <c r="BQ3" s="109">
        <f>'Indicador Datos'!BQ3</f>
        <v>2019</v>
      </c>
      <c r="BR3" s="109">
        <f>'Indicador Datos'!BR3</f>
        <v>2018</v>
      </c>
      <c r="BS3" s="109" t="str">
        <f>'Indicador Datos'!BS3</f>
        <v>2012-18</v>
      </c>
      <c r="BT3" s="109">
        <f>'Indicador Datos'!BT3</f>
        <v>2017</v>
      </c>
      <c r="BU3" s="109" t="str">
        <f>'Indicador Datos'!BU3</f>
        <v>2016-18</v>
      </c>
      <c r="BV3" s="109" t="str">
        <f>'Indicador Datos'!BV3</f>
        <v>2016-18</v>
      </c>
      <c r="BW3" s="109">
        <f>'Indicador Datos'!BW3</f>
        <v>2016</v>
      </c>
      <c r="BX3" s="109" t="str">
        <f>'Indicador Datos'!BX3</f>
        <v>2007-15</v>
      </c>
      <c r="BY3" s="109" t="str">
        <f>'Indicador Datos'!BY3</f>
        <v>2008-13</v>
      </c>
      <c r="BZ3" s="109">
        <f>'Indicador Datos'!BZ3</f>
        <v>2017</v>
      </c>
      <c r="CA3" s="109">
        <f>'Indicador Datos'!CA3</f>
        <v>2018</v>
      </c>
      <c r="CB3" s="109" t="str">
        <f>'Indicador Datos'!CB3</f>
        <v>2010-15</v>
      </c>
      <c r="CC3" s="109">
        <f>'Indicador Datos'!CC3</f>
        <v>2018</v>
      </c>
      <c r="CD3" s="109">
        <f>'Indicador Datos'!CD3</f>
        <v>2018</v>
      </c>
      <c r="CE3" s="109">
        <f>'Indicador Datos'!CE3</f>
        <v>2019</v>
      </c>
      <c r="CF3" s="109">
        <f>'Indicador Datos'!CF3</f>
        <v>2017</v>
      </c>
      <c r="CG3" s="109">
        <f>'Indicador Datos'!CG3</f>
        <v>2016</v>
      </c>
      <c r="CH3" s="109">
        <f>'Indicador Datos'!CH3</f>
        <v>2017</v>
      </c>
      <c r="CI3" s="109">
        <f>'Indicador Datos'!CI3</f>
        <v>2014</v>
      </c>
      <c r="CJ3" s="109" t="str">
        <f>'Indicador Datos'!CJ3</f>
        <v>2013-2017</v>
      </c>
      <c r="CK3" s="109" t="str">
        <f>'Indicador Datos'!CK3</f>
        <v>2013-2017</v>
      </c>
      <c r="CL3" s="109">
        <f>'Indicador Datos'!CL3</f>
        <v>2016</v>
      </c>
      <c r="CM3" s="109">
        <f>'Indicador Datos'!CM3</f>
        <v>2016</v>
      </c>
      <c r="CN3" s="109" t="str">
        <f>'Indicador Datos'!CN3</f>
        <v>2011-16</v>
      </c>
      <c r="CO3" s="109" t="str">
        <f>'Indicador Datos'!CO3</f>
        <v>2011-17</v>
      </c>
      <c r="CP3" s="109" t="str">
        <f>'Indicador Datos'!CP3</f>
        <v>2011-17</v>
      </c>
      <c r="CQ3" s="109">
        <f>'Indicador Datos'!CQ3</f>
        <v>2017</v>
      </c>
      <c r="CR3" s="109" t="str">
        <f>'Indicador Datos'!CR3</f>
        <v>2016-18</v>
      </c>
      <c r="CS3" s="109">
        <f>'Indicador Datos'!CS3</f>
        <v>2018</v>
      </c>
      <c r="CT3" s="109">
        <f>'Indicador Datos'!CT3</f>
        <v>2019</v>
      </c>
      <c r="CU3" s="109">
        <f>'Indicador Datos'!CU3</f>
        <v>2015</v>
      </c>
      <c r="CV3" s="109"/>
    </row>
    <row r="4" spans="1:101" ht="14.25" customHeight="1" x14ac:dyDescent="0.25">
      <c r="B4" s="96" t="s">
        <v>389</v>
      </c>
      <c r="D4" s="84" t="s">
        <v>390</v>
      </c>
      <c r="E4" s="84" t="s">
        <v>390</v>
      </c>
      <c r="F4" s="84" t="s">
        <v>390</v>
      </c>
      <c r="G4" s="84" t="s">
        <v>390</v>
      </c>
      <c r="H4" s="84" t="s">
        <v>390</v>
      </c>
      <c r="I4" s="84" t="s">
        <v>390</v>
      </c>
      <c r="J4" s="84" t="s">
        <v>390</v>
      </c>
      <c r="K4" s="84" t="s">
        <v>390</v>
      </c>
      <c r="L4" s="84" t="s">
        <v>390</v>
      </c>
      <c r="M4" s="84" t="s">
        <v>390</v>
      </c>
      <c r="N4" s="84" t="s">
        <v>390</v>
      </c>
      <c r="O4" s="84" t="s">
        <v>390</v>
      </c>
      <c r="P4" s="84" t="s">
        <v>390</v>
      </c>
      <c r="Q4" s="84" t="s">
        <v>390</v>
      </c>
      <c r="R4" s="84" t="s">
        <v>390</v>
      </c>
      <c r="S4" s="84" t="s">
        <v>390</v>
      </c>
      <c r="T4" s="84" t="s">
        <v>390</v>
      </c>
      <c r="U4" s="84" t="s">
        <v>390</v>
      </c>
      <c r="V4" s="84" t="s">
        <v>390</v>
      </c>
      <c r="W4" s="84" t="s">
        <v>390</v>
      </c>
      <c r="X4" s="84" t="s">
        <v>390</v>
      </c>
      <c r="Y4" s="84" t="s">
        <v>390</v>
      </c>
      <c r="Z4" s="84" t="s">
        <v>390</v>
      </c>
      <c r="AA4" s="84" t="s">
        <v>390</v>
      </c>
      <c r="AB4" s="84" t="s">
        <v>390</v>
      </c>
      <c r="AC4" s="84" t="s">
        <v>390</v>
      </c>
      <c r="AD4" s="84" t="s">
        <v>390</v>
      </c>
      <c r="AE4" s="84" t="s">
        <v>390</v>
      </c>
      <c r="AF4" s="84" t="s">
        <v>390</v>
      </c>
      <c r="AG4" s="84" t="s">
        <v>390</v>
      </c>
      <c r="AH4" s="84" t="s">
        <v>390</v>
      </c>
      <c r="AI4" s="84" t="s">
        <v>390</v>
      </c>
      <c r="AJ4" s="84" t="s">
        <v>390</v>
      </c>
      <c r="AK4" s="84" t="s">
        <v>390</v>
      </c>
      <c r="AL4" s="84" t="s">
        <v>390</v>
      </c>
      <c r="AM4" s="84" t="s">
        <v>390</v>
      </c>
      <c r="AN4" s="84" t="s">
        <v>390</v>
      </c>
      <c r="AO4" s="84" t="s">
        <v>390</v>
      </c>
      <c r="AP4" s="84" t="s">
        <v>390</v>
      </c>
      <c r="AQ4" s="84" t="s">
        <v>390</v>
      </c>
      <c r="AR4" s="84" t="s">
        <v>390</v>
      </c>
      <c r="AS4" s="84" t="s">
        <v>390</v>
      </c>
      <c r="AT4" s="84" t="s">
        <v>390</v>
      </c>
      <c r="AU4" s="84" t="s">
        <v>390</v>
      </c>
      <c r="AV4" s="84" t="s">
        <v>390</v>
      </c>
      <c r="AW4" s="84" t="s">
        <v>390</v>
      </c>
      <c r="AX4" s="84" t="s">
        <v>390</v>
      </c>
      <c r="AY4" s="84" t="s">
        <v>390</v>
      </c>
      <c r="AZ4" s="84" t="s">
        <v>390</v>
      </c>
      <c r="BA4" s="84" t="s">
        <v>390</v>
      </c>
      <c r="BB4" s="84" t="s">
        <v>390</v>
      </c>
      <c r="BC4" s="84" t="s">
        <v>390</v>
      </c>
      <c r="BD4" s="84" t="s">
        <v>390</v>
      </c>
      <c r="BE4" s="84" t="s">
        <v>390</v>
      </c>
      <c r="BF4" s="84" t="s">
        <v>390</v>
      </c>
      <c r="BG4" s="84" t="s">
        <v>390</v>
      </c>
      <c r="BH4" s="84" t="s">
        <v>390</v>
      </c>
      <c r="BI4" s="84" t="s">
        <v>390</v>
      </c>
      <c r="BJ4" s="84" t="s">
        <v>390</v>
      </c>
      <c r="BK4" s="84" t="s">
        <v>390</v>
      </c>
      <c r="BL4" s="84" t="s">
        <v>390</v>
      </c>
      <c r="BM4" s="84" t="s">
        <v>390</v>
      </c>
      <c r="BN4" s="84" t="s">
        <v>390</v>
      </c>
      <c r="BO4" s="84" t="s">
        <v>390</v>
      </c>
      <c r="BP4" s="84" t="s">
        <v>390</v>
      </c>
      <c r="BQ4" s="84" t="s">
        <v>390</v>
      </c>
      <c r="BR4" s="84" t="s">
        <v>390</v>
      </c>
      <c r="BS4" s="84" t="s">
        <v>390</v>
      </c>
      <c r="BT4" s="84" t="s">
        <v>390</v>
      </c>
      <c r="BU4" s="84" t="s">
        <v>390</v>
      </c>
      <c r="BV4" s="84" t="s">
        <v>390</v>
      </c>
      <c r="BW4" s="84" t="s">
        <v>390</v>
      </c>
      <c r="BX4" s="84" t="s">
        <v>390</v>
      </c>
      <c r="BY4" s="84" t="s">
        <v>390</v>
      </c>
      <c r="BZ4" s="84" t="s">
        <v>390</v>
      </c>
      <c r="CA4" s="84" t="s">
        <v>390</v>
      </c>
      <c r="CB4" s="84" t="s">
        <v>390</v>
      </c>
      <c r="CC4" s="84" t="s">
        <v>390</v>
      </c>
      <c r="CD4" s="84" t="s">
        <v>390</v>
      </c>
      <c r="CE4" s="84" t="s">
        <v>390</v>
      </c>
      <c r="CF4" s="84" t="s">
        <v>390</v>
      </c>
      <c r="CG4" s="84" t="s">
        <v>390</v>
      </c>
      <c r="CH4" s="84" t="s">
        <v>390</v>
      </c>
      <c r="CI4" s="84" t="s">
        <v>390</v>
      </c>
      <c r="CJ4" s="84" t="s">
        <v>390</v>
      </c>
      <c r="CK4" s="84" t="s">
        <v>390</v>
      </c>
      <c r="CL4" s="84" t="s">
        <v>390</v>
      </c>
      <c r="CM4" s="84" t="s">
        <v>390</v>
      </c>
      <c r="CN4" s="84" t="s">
        <v>390</v>
      </c>
      <c r="CO4" s="84" t="s">
        <v>390</v>
      </c>
      <c r="CP4" s="84" t="s">
        <v>390</v>
      </c>
      <c r="CQ4" s="84" t="s">
        <v>390</v>
      </c>
      <c r="CR4" s="84" t="s">
        <v>390</v>
      </c>
      <c r="CS4" s="84" t="s">
        <v>390</v>
      </c>
      <c r="CT4" s="84" t="s">
        <v>390</v>
      </c>
      <c r="CU4" s="84" t="s">
        <v>390</v>
      </c>
      <c r="CV4" s="84" t="s">
        <v>390</v>
      </c>
    </row>
    <row r="5" spans="1:101" x14ac:dyDescent="0.25">
      <c r="A5" s="3" t="str">
        <f>VLOOKUP(C5,Regions!B$3:H$35,7,FALSE)</f>
        <v>Caribbean</v>
      </c>
      <c r="B5" s="94" t="s">
        <v>1</v>
      </c>
      <c r="C5" s="83" t="s">
        <v>0</v>
      </c>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4" t="str">
        <f>IF(ISNUMBER('Indicador Datos'!AL6),"","Imputed using GDP p.c.")</f>
        <v/>
      </c>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3"/>
      <c r="BR5" s="113"/>
      <c r="BS5" s="113"/>
      <c r="BT5" s="113"/>
      <c r="BU5" s="220"/>
      <c r="BV5" s="239" t="s">
        <v>543</v>
      </c>
      <c r="BW5" s="113"/>
      <c r="BX5" s="113"/>
      <c r="BY5" s="113"/>
      <c r="BZ5" s="113"/>
      <c r="CA5" s="113"/>
      <c r="CB5" s="113"/>
      <c r="CC5" s="113"/>
      <c r="CD5" s="113"/>
      <c r="CE5" s="113"/>
      <c r="CF5" s="113"/>
      <c r="CG5" s="113"/>
      <c r="CH5" s="113"/>
      <c r="CI5" s="113"/>
      <c r="CJ5" s="113"/>
      <c r="CK5" s="113"/>
      <c r="CL5" s="113"/>
      <c r="CM5" s="113"/>
      <c r="CN5" s="113"/>
      <c r="CO5" s="113"/>
      <c r="CP5" s="113"/>
      <c r="CQ5" s="113"/>
      <c r="CR5" s="113"/>
      <c r="CS5" s="113"/>
      <c r="CT5" s="113"/>
      <c r="CU5" s="113"/>
      <c r="CV5" s="113"/>
      <c r="CW5" s="80"/>
    </row>
    <row r="6" spans="1:101" x14ac:dyDescent="0.25">
      <c r="A6" s="3" t="str">
        <f>VLOOKUP(C6,Regions!B$3:H$35,7,FALSE)</f>
        <v>Caribbean</v>
      </c>
      <c r="B6" s="94" t="s">
        <v>5</v>
      </c>
      <c r="C6" s="83" t="s">
        <v>4</v>
      </c>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4" t="str">
        <f>IF(ISNUMBER('Indicador Datos'!AL7),"","Imputed using GDP p.c.")</f>
        <v/>
      </c>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c r="BR6" s="113"/>
      <c r="BS6" s="113"/>
      <c r="BT6" s="113"/>
      <c r="BU6" s="220"/>
      <c r="BV6" s="239" t="s">
        <v>543</v>
      </c>
      <c r="BW6" s="113"/>
      <c r="BX6" s="113"/>
      <c r="BY6" s="113"/>
      <c r="BZ6" s="113"/>
      <c r="CA6" s="113"/>
      <c r="CB6" s="113"/>
      <c r="CC6" s="113"/>
      <c r="CD6" s="113"/>
      <c r="CE6" s="113"/>
      <c r="CF6" s="113"/>
      <c r="CG6" s="113"/>
      <c r="CH6" s="113"/>
      <c r="CI6" s="113"/>
      <c r="CJ6" s="113"/>
      <c r="CK6" s="113"/>
      <c r="CL6" s="113"/>
      <c r="CM6" s="113"/>
      <c r="CN6" s="113"/>
      <c r="CO6" s="113"/>
      <c r="CP6" s="113"/>
      <c r="CQ6" s="113"/>
      <c r="CR6" s="113"/>
      <c r="CS6" s="113"/>
      <c r="CT6" s="113"/>
      <c r="CU6" s="113"/>
      <c r="CV6" s="113"/>
      <c r="CW6" s="80"/>
    </row>
    <row r="7" spans="1:101" x14ac:dyDescent="0.25">
      <c r="A7" s="3" t="str">
        <f>VLOOKUP(C7,Regions!B$3:H$35,7,FALSE)</f>
        <v>Caribbean</v>
      </c>
      <c r="B7" s="94" t="s">
        <v>7</v>
      </c>
      <c r="C7" s="83" t="s">
        <v>6</v>
      </c>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4" t="str">
        <f>IF(ISNUMBER('Indicador Datos'!AL8),"","Imputed using GDP p.c.")</f>
        <v/>
      </c>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220"/>
      <c r="BV7" s="114"/>
      <c r="BW7" s="113"/>
      <c r="BX7" s="113"/>
      <c r="BY7" s="113"/>
      <c r="BZ7" s="113"/>
      <c r="CA7" s="113"/>
      <c r="CB7" s="113"/>
      <c r="CC7" s="113"/>
      <c r="CD7" s="113"/>
      <c r="CE7" s="113"/>
      <c r="CF7" s="113"/>
      <c r="CG7" s="113"/>
      <c r="CH7" s="113"/>
      <c r="CI7" s="113"/>
      <c r="CJ7" s="113"/>
      <c r="CK7" s="113"/>
      <c r="CL7" s="113"/>
      <c r="CM7" s="113"/>
      <c r="CN7" s="113"/>
      <c r="CO7" s="113"/>
      <c r="CP7" s="113"/>
      <c r="CQ7" s="113"/>
      <c r="CR7" s="113"/>
      <c r="CS7" s="113"/>
      <c r="CT7" s="113"/>
      <c r="CU7" s="113"/>
      <c r="CV7" s="113"/>
      <c r="CW7" s="80"/>
    </row>
    <row r="8" spans="1:101" x14ac:dyDescent="0.25">
      <c r="A8" s="3" t="str">
        <f>VLOOKUP(C8,Regions!B$3:H$35,7,FALSE)</f>
        <v>Caribbean</v>
      </c>
      <c r="B8" s="94" t="s">
        <v>20</v>
      </c>
      <c r="C8" s="83" t="s">
        <v>19</v>
      </c>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4" t="str">
        <f>IF(ISNUMBER('Indicador Datos'!AL9),"","Imputed using GDP p.c.")</f>
        <v/>
      </c>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220"/>
      <c r="BV8" s="114"/>
      <c r="BW8" s="113"/>
      <c r="BX8" s="113"/>
      <c r="BY8" s="113"/>
      <c r="BZ8" s="113"/>
      <c r="CA8" s="113"/>
      <c r="CB8" s="113"/>
      <c r="CC8" s="113"/>
      <c r="CD8" s="113"/>
      <c r="CE8" s="113"/>
      <c r="CF8" s="113"/>
      <c r="CG8" s="113"/>
      <c r="CH8" s="113"/>
      <c r="CI8" s="113"/>
      <c r="CJ8" s="113"/>
      <c r="CK8" s="113"/>
      <c r="CL8" s="113"/>
      <c r="CM8" s="113"/>
      <c r="CN8" s="113"/>
      <c r="CO8" s="113"/>
      <c r="CP8" s="113"/>
      <c r="CQ8" s="113"/>
      <c r="CR8" s="113"/>
      <c r="CS8" s="113"/>
      <c r="CT8" s="113"/>
      <c r="CU8" s="113"/>
      <c r="CV8" s="113"/>
      <c r="CW8" s="80"/>
    </row>
    <row r="9" spans="1:101" x14ac:dyDescent="0.25">
      <c r="A9" s="3" t="str">
        <f>VLOOKUP(C9,Regions!B$3:H$35,7,FALSE)</f>
        <v>Caribbean</v>
      </c>
      <c r="B9" s="94" t="s">
        <v>22</v>
      </c>
      <c r="C9" s="83" t="s">
        <v>21</v>
      </c>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4" t="str">
        <f>IF(ISNUMBER('Indicador Datos'!AL10),"","Imputed using GDP p.c.")</f>
        <v/>
      </c>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220"/>
      <c r="BV9" s="114"/>
      <c r="BW9" s="113"/>
      <c r="BX9" s="113"/>
      <c r="BY9" s="113"/>
      <c r="BZ9" s="113"/>
      <c r="CA9" s="113"/>
      <c r="CB9" s="113"/>
      <c r="CC9" s="113"/>
      <c r="CD9" s="113"/>
      <c r="CE9" s="113"/>
      <c r="CF9" s="113"/>
      <c r="CG9" s="113"/>
      <c r="CH9" s="113"/>
      <c r="CI9" s="113"/>
      <c r="CJ9" s="113"/>
      <c r="CK9" s="113"/>
      <c r="CL9" s="113"/>
      <c r="CM9" s="113"/>
      <c r="CN9" s="113"/>
      <c r="CO9" s="113"/>
      <c r="CP9" s="113"/>
      <c r="CQ9" s="113"/>
      <c r="CR9" s="113"/>
      <c r="CS9" s="113"/>
      <c r="CT9" s="113"/>
      <c r="CU9" s="113"/>
      <c r="CV9" s="113"/>
      <c r="CW9" s="80"/>
    </row>
    <row r="10" spans="1:101" x14ac:dyDescent="0.25">
      <c r="A10" s="3" t="str">
        <f>VLOOKUP(C10,Regions!B$3:H$35,7,FALSE)</f>
        <v>Caribbean</v>
      </c>
      <c r="B10" s="94" t="s">
        <v>24</v>
      </c>
      <c r="C10" s="83" t="s">
        <v>23</v>
      </c>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4" t="str">
        <f>IF(ISNUMBER('Indicador Datos'!AL11),"","Imputed using GDP p.c.")</f>
        <v/>
      </c>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220"/>
      <c r="BV10" s="114"/>
      <c r="BW10" s="113"/>
      <c r="BX10" s="113"/>
      <c r="BY10" s="113"/>
      <c r="BZ10" s="113"/>
      <c r="CA10" s="113"/>
      <c r="CB10" s="113"/>
      <c r="CC10" s="113"/>
      <c r="CD10" s="113"/>
      <c r="CE10" s="113"/>
      <c r="CF10" s="113"/>
      <c r="CG10" s="113"/>
      <c r="CH10" s="113"/>
      <c r="CI10" s="113"/>
      <c r="CJ10" s="113"/>
      <c r="CK10" s="113"/>
      <c r="CL10" s="113"/>
      <c r="CM10" s="113"/>
      <c r="CN10" s="113"/>
      <c r="CO10" s="113"/>
      <c r="CP10" s="113"/>
      <c r="CQ10" s="113"/>
      <c r="CR10" s="113"/>
      <c r="CS10" s="113"/>
      <c r="CT10" s="113"/>
      <c r="CU10" s="113"/>
      <c r="CV10" s="113"/>
      <c r="CW10" s="80"/>
    </row>
    <row r="11" spans="1:101" x14ac:dyDescent="0.25">
      <c r="A11" s="3" t="str">
        <f>VLOOKUP(C11,Regions!B$3:H$35,7,FALSE)</f>
        <v>Caribbean</v>
      </c>
      <c r="B11" s="94" t="s">
        <v>30</v>
      </c>
      <c r="C11" s="83" t="s">
        <v>29</v>
      </c>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4" t="str">
        <f>IF(ISNUMBER('Indicador Datos'!AL12),"","Imputed using GDP p.c.")</f>
        <v/>
      </c>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220"/>
      <c r="BV11" s="239" t="s">
        <v>543</v>
      </c>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80"/>
    </row>
    <row r="12" spans="1:101" x14ac:dyDescent="0.25">
      <c r="A12" s="3" t="str">
        <f>VLOOKUP(C12,Regions!B$3:H$35,7,FALSE)</f>
        <v>Caribbean</v>
      </c>
      <c r="B12" s="94" t="s">
        <v>36</v>
      </c>
      <c r="C12" s="83" t="s">
        <v>35</v>
      </c>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4" t="str">
        <f>IF(ISNUMBER('Indicador Datos'!AL13),"","Imputed using GDP p.c.")</f>
        <v/>
      </c>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220"/>
      <c r="BV12" s="114"/>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c r="CW12" s="80"/>
    </row>
    <row r="13" spans="1:101" x14ac:dyDescent="0.25">
      <c r="A13" s="3" t="str">
        <f>VLOOKUP(C13,Regions!B$3:H$35,7,FALSE)</f>
        <v>Caribbean</v>
      </c>
      <c r="B13" s="94" t="s">
        <v>40</v>
      </c>
      <c r="C13" s="83" t="s">
        <v>39</v>
      </c>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4" t="str">
        <f>IF(ISNUMBER('Indicador Datos'!AL14),"","Imputed using GDP p.c.")</f>
        <v/>
      </c>
      <c r="AM13" s="113"/>
      <c r="AN13" s="113"/>
      <c r="AO13" s="113"/>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3"/>
      <c r="BP13" s="113"/>
      <c r="BQ13" s="113"/>
      <c r="BR13" s="113"/>
      <c r="BS13" s="113"/>
      <c r="BT13" s="113"/>
      <c r="BU13" s="220"/>
      <c r="BV13" s="114"/>
      <c r="BW13" s="113"/>
      <c r="BX13" s="113"/>
      <c r="BY13" s="113"/>
      <c r="BZ13" s="113"/>
      <c r="CA13" s="113"/>
      <c r="CB13" s="113"/>
      <c r="CC13" s="113"/>
      <c r="CD13" s="113"/>
      <c r="CE13" s="113"/>
      <c r="CF13" s="113"/>
      <c r="CG13" s="113"/>
      <c r="CH13" s="113"/>
      <c r="CI13" s="113"/>
      <c r="CJ13" s="113"/>
      <c r="CK13" s="113"/>
      <c r="CL13" s="113"/>
      <c r="CM13" s="113"/>
      <c r="CN13" s="113"/>
      <c r="CO13" s="113"/>
      <c r="CP13" s="113"/>
      <c r="CQ13" s="113"/>
      <c r="CR13" s="113"/>
      <c r="CS13" s="113"/>
      <c r="CT13" s="113"/>
      <c r="CU13" s="113"/>
      <c r="CV13" s="113"/>
      <c r="CW13" s="80"/>
    </row>
    <row r="14" spans="1:101" x14ac:dyDescent="0.25">
      <c r="A14" s="3" t="str">
        <f>VLOOKUP(C14,Regions!B$3:H$35,7,FALSE)</f>
        <v>Caribbean</v>
      </c>
      <c r="B14" s="94" t="s">
        <v>52</v>
      </c>
      <c r="C14" s="83" t="s">
        <v>51</v>
      </c>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4" t="str">
        <f>IF(ISNUMBER('Indicador Datos'!AL15),"","Imputed using GDP p.c.")</f>
        <v/>
      </c>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220"/>
      <c r="BV14" s="239" t="s">
        <v>115</v>
      </c>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80"/>
    </row>
    <row r="15" spans="1:101" x14ac:dyDescent="0.25">
      <c r="A15" s="3" t="str">
        <f>VLOOKUP(C15,Regions!B$3:H$35,7,FALSE)</f>
        <v>Caribbean</v>
      </c>
      <c r="B15" s="94" t="s">
        <v>54</v>
      </c>
      <c r="C15" s="83" t="s">
        <v>53</v>
      </c>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4" t="str">
        <f>IF(ISNUMBER('Indicador Datos'!AL16),"","Imputed using GDP p.c.")</f>
        <v/>
      </c>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220"/>
      <c r="BV15" s="239" t="s">
        <v>543</v>
      </c>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80"/>
    </row>
    <row r="16" spans="1:101" x14ac:dyDescent="0.25">
      <c r="A16" s="3" t="str">
        <f>VLOOKUP(C16,Regions!B$3:H$35,7,FALSE)</f>
        <v>Caribbean</v>
      </c>
      <c r="B16" s="94" t="s">
        <v>56</v>
      </c>
      <c r="C16" s="83" t="s">
        <v>55</v>
      </c>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4" t="str">
        <f>IF(ISNUMBER('Indicador Datos'!AL17),"","Imputed using GDP p.c.")</f>
        <v/>
      </c>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M16" s="113"/>
      <c r="BN16" s="113"/>
      <c r="BO16" s="113"/>
      <c r="BP16" s="113"/>
      <c r="BQ16" s="113"/>
      <c r="BR16" s="113"/>
      <c r="BS16" s="113"/>
      <c r="BT16" s="113"/>
      <c r="BU16" s="220"/>
      <c r="BV16" s="114"/>
      <c r="BW16" s="113"/>
      <c r="BX16" s="113"/>
      <c r="BY16" s="113"/>
      <c r="BZ16" s="113"/>
      <c r="CA16" s="113"/>
      <c r="CB16" s="113"/>
      <c r="CC16" s="113"/>
      <c r="CD16" s="113"/>
      <c r="CE16" s="113"/>
      <c r="CF16" s="113"/>
      <c r="CG16" s="113"/>
      <c r="CH16" s="113"/>
      <c r="CI16" s="113"/>
      <c r="CJ16" s="113"/>
      <c r="CK16" s="113"/>
      <c r="CL16" s="113"/>
      <c r="CM16" s="113"/>
      <c r="CN16" s="113"/>
      <c r="CO16" s="113"/>
      <c r="CP16" s="113"/>
      <c r="CQ16" s="113"/>
      <c r="CR16" s="113"/>
      <c r="CS16" s="113"/>
      <c r="CT16" s="113"/>
      <c r="CU16" s="113"/>
      <c r="CV16" s="113"/>
      <c r="CW16" s="80"/>
    </row>
    <row r="17" spans="1:101" x14ac:dyDescent="0.25">
      <c r="A17" s="3" t="str">
        <f>VLOOKUP(C17,Regions!B$3:H$35,7,FALSE)</f>
        <v>Caribbean</v>
      </c>
      <c r="B17" s="94" t="s">
        <v>60</v>
      </c>
      <c r="C17" s="83" t="s">
        <v>59</v>
      </c>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4" t="str">
        <f>IF(ISNUMBER('Indicador Datos'!AL18),"","Imputed using GDP p.c.")</f>
        <v/>
      </c>
      <c r="AM17" s="113"/>
      <c r="AN17" s="113"/>
      <c r="AO17" s="113"/>
      <c r="AP17" s="113"/>
      <c r="AQ17" s="113"/>
      <c r="AR17" s="113"/>
      <c r="AS17" s="113"/>
      <c r="AT17" s="113"/>
      <c r="AU17" s="113"/>
      <c r="AV17" s="113"/>
      <c r="AW17" s="113"/>
      <c r="AX17" s="113"/>
      <c r="AY17" s="113"/>
      <c r="AZ17" s="113"/>
      <c r="BA17" s="113"/>
      <c r="BB17" s="113"/>
      <c r="BC17" s="113"/>
      <c r="BD17" s="113"/>
      <c r="BE17" s="113"/>
      <c r="BF17" s="113"/>
      <c r="BG17" s="113"/>
      <c r="BH17" s="113"/>
      <c r="BI17" s="113"/>
      <c r="BJ17" s="113"/>
      <c r="BK17" s="113"/>
      <c r="BL17" s="113"/>
      <c r="BM17" s="113"/>
      <c r="BN17" s="113"/>
      <c r="BO17" s="113"/>
      <c r="BP17" s="113"/>
      <c r="BQ17" s="113"/>
      <c r="BR17" s="113"/>
      <c r="BS17" s="113"/>
      <c r="BT17" s="113"/>
      <c r="BU17" s="220"/>
      <c r="BV17" s="114"/>
      <c r="BW17" s="113"/>
      <c r="BX17" s="113"/>
      <c r="BY17" s="113"/>
      <c r="BZ17" s="113"/>
      <c r="CA17" s="113"/>
      <c r="CB17" s="113"/>
      <c r="CC17" s="113"/>
      <c r="CD17" s="113"/>
      <c r="CE17" s="113"/>
      <c r="CF17" s="113"/>
      <c r="CG17" s="113"/>
      <c r="CH17" s="113"/>
      <c r="CI17" s="113"/>
      <c r="CJ17" s="113"/>
      <c r="CK17" s="113"/>
      <c r="CL17" s="113"/>
      <c r="CM17" s="113"/>
      <c r="CN17" s="113"/>
      <c r="CO17" s="113"/>
      <c r="CP17" s="113"/>
      <c r="CQ17" s="113"/>
      <c r="CR17" s="113"/>
      <c r="CS17" s="113"/>
      <c r="CT17" s="113"/>
      <c r="CU17" s="113"/>
      <c r="CV17" s="113"/>
      <c r="CW17" s="80"/>
    </row>
    <row r="18" spans="1:101" x14ac:dyDescent="0.25">
      <c r="A18" s="3" t="str">
        <f>VLOOKUP(C18,Regions!B$3:H$35,7,FALSE)</f>
        <v>Central America</v>
      </c>
      <c r="B18" s="94" t="s">
        <v>9</v>
      </c>
      <c r="C18" s="83" t="s">
        <v>8</v>
      </c>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4" t="str">
        <f>IF(ISNUMBER('Indicador Datos'!AL19),"","Imputed using GDP p.c.")</f>
        <v/>
      </c>
      <c r="AM18" s="113"/>
      <c r="AN18" s="113"/>
      <c r="AO18" s="113"/>
      <c r="AP18" s="113"/>
      <c r="AQ18" s="113"/>
      <c r="AR18" s="113"/>
      <c r="AS18" s="113"/>
      <c r="AT18" s="113"/>
      <c r="AU18" s="113"/>
      <c r="AV18" s="113"/>
      <c r="AW18" s="113"/>
      <c r="AX18" s="113"/>
      <c r="AY18" s="113"/>
      <c r="AZ18" s="113"/>
      <c r="BA18" s="113"/>
      <c r="BB18" s="113"/>
      <c r="BC18" s="113"/>
      <c r="BD18" s="113"/>
      <c r="BE18" s="113"/>
      <c r="BF18" s="113"/>
      <c r="BG18" s="113"/>
      <c r="BH18" s="113"/>
      <c r="BI18" s="113"/>
      <c r="BJ18" s="113"/>
      <c r="BK18" s="113"/>
      <c r="BL18" s="113"/>
      <c r="BM18" s="113"/>
      <c r="BN18" s="113"/>
      <c r="BO18" s="113"/>
      <c r="BP18" s="113"/>
      <c r="BQ18" s="113"/>
      <c r="BR18" s="113"/>
      <c r="BS18" s="113"/>
      <c r="BT18" s="113"/>
      <c r="BU18" s="220"/>
      <c r="BV18" s="114"/>
      <c r="BW18" s="113"/>
      <c r="BX18" s="113"/>
      <c r="BY18" s="113"/>
      <c r="BZ18" s="113"/>
      <c r="CA18" s="113"/>
      <c r="CB18" s="113"/>
      <c r="CC18" s="113"/>
      <c r="CD18" s="113"/>
      <c r="CE18" s="113"/>
      <c r="CF18" s="113"/>
      <c r="CG18" s="113"/>
      <c r="CH18" s="113"/>
      <c r="CI18" s="113"/>
      <c r="CJ18" s="113"/>
      <c r="CK18" s="113"/>
      <c r="CL18" s="113"/>
      <c r="CM18" s="113"/>
      <c r="CN18" s="113"/>
      <c r="CO18" s="113"/>
      <c r="CP18" s="113"/>
      <c r="CQ18" s="113"/>
      <c r="CR18" s="113"/>
      <c r="CS18" s="113"/>
      <c r="CT18" s="113"/>
      <c r="CU18" s="113"/>
      <c r="CV18" s="113"/>
      <c r="CW18" s="80"/>
    </row>
    <row r="19" spans="1:101" x14ac:dyDescent="0.25">
      <c r="A19" s="3" t="str">
        <f>VLOOKUP(C19,Regions!B$3:H$35,7,FALSE)</f>
        <v>Central America</v>
      </c>
      <c r="B19" s="94" t="s">
        <v>18</v>
      </c>
      <c r="C19" s="83" t="s">
        <v>17</v>
      </c>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4" t="str">
        <f>IF(ISNUMBER('Indicador Datos'!AL20),"","Imputed using GDP p.c.")</f>
        <v/>
      </c>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13"/>
      <c r="BP19" s="113"/>
      <c r="BQ19" s="113"/>
      <c r="BR19" s="113"/>
      <c r="BS19" s="113"/>
      <c r="BT19" s="113"/>
      <c r="BU19" s="220"/>
      <c r="BV19" s="114"/>
      <c r="BW19" s="113"/>
      <c r="BX19" s="113"/>
      <c r="BY19" s="113"/>
      <c r="BZ19" s="113"/>
      <c r="CA19" s="113"/>
      <c r="CB19" s="113"/>
      <c r="CC19" s="113"/>
      <c r="CD19" s="113"/>
      <c r="CE19" s="113"/>
      <c r="CF19" s="113"/>
      <c r="CG19" s="113"/>
      <c r="CH19" s="113"/>
      <c r="CI19" s="113"/>
      <c r="CJ19" s="113"/>
      <c r="CK19" s="113"/>
      <c r="CL19" s="113"/>
      <c r="CM19" s="113"/>
      <c r="CN19" s="113"/>
      <c r="CO19" s="113"/>
      <c r="CP19" s="113"/>
      <c r="CQ19" s="113"/>
      <c r="CR19" s="113"/>
      <c r="CS19" s="113"/>
      <c r="CT19" s="113"/>
      <c r="CU19" s="113"/>
      <c r="CV19" s="113"/>
      <c r="CW19" s="80"/>
    </row>
    <row r="20" spans="1:101" x14ac:dyDescent="0.25">
      <c r="A20" s="3" t="str">
        <f>VLOOKUP(C20,Regions!B$3:H$35,7,FALSE)</f>
        <v>Central America</v>
      </c>
      <c r="B20" s="94" t="s">
        <v>28</v>
      </c>
      <c r="C20" s="83" t="s">
        <v>27</v>
      </c>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4" t="str">
        <f>IF(ISNUMBER('Indicador Datos'!AL21),"","Imputed using GDP p.c.")</f>
        <v/>
      </c>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220"/>
      <c r="BV20" s="114"/>
      <c r="BW20" s="113"/>
      <c r="BX20" s="113"/>
      <c r="BY20" s="113"/>
      <c r="BZ20" s="113"/>
      <c r="CA20" s="113"/>
      <c r="CB20" s="113"/>
      <c r="CC20" s="113"/>
      <c r="CD20" s="113"/>
      <c r="CE20" s="113"/>
      <c r="CF20" s="113"/>
      <c r="CG20" s="113"/>
      <c r="CH20" s="113"/>
      <c r="CI20" s="113"/>
      <c r="CJ20" s="113"/>
      <c r="CK20" s="113"/>
      <c r="CL20" s="113"/>
      <c r="CM20" s="113"/>
      <c r="CN20" s="113"/>
      <c r="CO20" s="113"/>
      <c r="CP20" s="113"/>
      <c r="CQ20" s="113"/>
      <c r="CR20" s="113"/>
      <c r="CS20" s="113"/>
      <c r="CT20" s="113"/>
      <c r="CU20" s="113"/>
      <c r="CV20" s="113"/>
      <c r="CW20" s="80"/>
    </row>
    <row r="21" spans="1:101" x14ac:dyDescent="0.25">
      <c r="A21" s="3" t="str">
        <f>VLOOKUP(C21,Regions!B$3:H$35,7,FALSE)</f>
        <v>Central America</v>
      </c>
      <c r="B21" s="94" t="s">
        <v>32</v>
      </c>
      <c r="C21" s="83" t="s">
        <v>31</v>
      </c>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4" t="str">
        <f>IF(ISNUMBER('Indicador Datos'!AL22),"","Imputed using GDP p.c.")</f>
        <v/>
      </c>
      <c r="AM21" s="113"/>
      <c r="AN21" s="113"/>
      <c r="AO21" s="113"/>
      <c r="AP21" s="113"/>
      <c r="AQ21" s="113"/>
      <c r="AR21" s="113"/>
      <c r="AS21" s="113"/>
      <c r="AT21" s="113"/>
      <c r="AU21" s="113"/>
      <c r="AV21" s="113"/>
      <c r="AW21" s="113"/>
      <c r="AX21" s="113"/>
      <c r="AY21" s="113"/>
      <c r="AZ21" s="113"/>
      <c r="BA21" s="113"/>
      <c r="BB21" s="113"/>
      <c r="BC21" s="113"/>
      <c r="BD21" s="113"/>
      <c r="BE21" s="113"/>
      <c r="BF21" s="113"/>
      <c r="BG21" s="113"/>
      <c r="BH21" s="113"/>
      <c r="BI21" s="113"/>
      <c r="BJ21" s="113"/>
      <c r="BK21" s="113"/>
      <c r="BL21" s="113"/>
      <c r="BM21" s="113"/>
      <c r="BN21" s="113"/>
      <c r="BO21" s="113"/>
      <c r="BP21" s="113"/>
      <c r="BQ21" s="113"/>
      <c r="BR21" s="113"/>
      <c r="BS21" s="113"/>
      <c r="BT21" s="113"/>
      <c r="BU21" s="220"/>
      <c r="BV21" s="114"/>
      <c r="BW21" s="113"/>
      <c r="BX21" s="113"/>
      <c r="BY21" s="113"/>
      <c r="BZ21" s="113"/>
      <c r="CA21" s="113"/>
      <c r="CB21" s="113"/>
      <c r="CC21" s="113"/>
      <c r="CD21" s="113"/>
      <c r="CE21" s="113"/>
      <c r="CF21" s="113"/>
      <c r="CG21" s="113"/>
      <c r="CH21" s="113"/>
      <c r="CI21" s="113"/>
      <c r="CJ21" s="113"/>
      <c r="CK21" s="113"/>
      <c r="CL21" s="113"/>
      <c r="CM21" s="113"/>
      <c r="CN21" s="113"/>
      <c r="CO21" s="113"/>
      <c r="CP21" s="113"/>
      <c r="CQ21" s="113"/>
      <c r="CR21" s="113"/>
      <c r="CS21" s="113"/>
      <c r="CT21" s="113"/>
      <c r="CU21" s="113"/>
      <c r="CV21" s="113"/>
      <c r="CW21" s="80"/>
    </row>
    <row r="22" spans="1:101" x14ac:dyDescent="0.25">
      <c r="A22" s="3" t="str">
        <f>VLOOKUP(C22,Regions!B$3:H$35,7,FALSE)</f>
        <v>Central America</v>
      </c>
      <c r="B22" s="94" t="s">
        <v>38</v>
      </c>
      <c r="C22" s="83" t="s">
        <v>37</v>
      </c>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4" t="str">
        <f>IF(ISNUMBER('Indicador Datos'!AL23),"","Imputed using GDP p.c.")</f>
        <v/>
      </c>
      <c r="AM22" s="113"/>
      <c r="AN22" s="113"/>
      <c r="AO22" s="113"/>
      <c r="AP22" s="113"/>
      <c r="AQ22" s="113"/>
      <c r="AR22" s="113"/>
      <c r="AS22" s="113"/>
      <c r="AT22" s="113"/>
      <c r="AU22" s="113"/>
      <c r="AV22" s="113"/>
      <c r="AW22" s="113"/>
      <c r="AX22" s="113"/>
      <c r="AY22" s="113"/>
      <c r="AZ22" s="113"/>
      <c r="BA22" s="113"/>
      <c r="BB22" s="113"/>
      <c r="BC22" s="113"/>
      <c r="BD22" s="113"/>
      <c r="BE22" s="113"/>
      <c r="BF22" s="113"/>
      <c r="BG22" s="113"/>
      <c r="BH22" s="113"/>
      <c r="BI22" s="113"/>
      <c r="BJ22" s="113"/>
      <c r="BK22" s="113"/>
      <c r="BL22" s="113"/>
      <c r="BM22" s="113"/>
      <c r="BN22" s="113"/>
      <c r="BO22" s="113"/>
      <c r="BP22" s="113"/>
      <c r="BQ22" s="113"/>
      <c r="BR22" s="113"/>
      <c r="BS22" s="113"/>
      <c r="BT22" s="113"/>
      <c r="BU22" s="220"/>
      <c r="BV22" s="114"/>
      <c r="BW22" s="113"/>
      <c r="BX22" s="113"/>
      <c r="BY22" s="113"/>
      <c r="BZ22" s="113"/>
      <c r="CA22" s="113"/>
      <c r="CB22" s="113"/>
      <c r="CC22" s="113"/>
      <c r="CD22" s="113"/>
      <c r="CE22" s="113"/>
      <c r="CF22" s="113"/>
      <c r="CG22" s="113"/>
      <c r="CH22" s="113"/>
      <c r="CI22" s="113"/>
      <c r="CJ22" s="113"/>
      <c r="CK22" s="113"/>
      <c r="CL22" s="113"/>
      <c r="CM22" s="113"/>
      <c r="CN22" s="113"/>
      <c r="CO22" s="113"/>
      <c r="CP22" s="113"/>
      <c r="CQ22" s="113"/>
      <c r="CR22" s="113"/>
      <c r="CS22" s="113"/>
      <c r="CT22" s="113"/>
      <c r="CU22" s="113"/>
      <c r="CV22" s="113"/>
      <c r="CW22" s="80"/>
    </row>
    <row r="23" spans="1:101" x14ac:dyDescent="0.25">
      <c r="A23" s="3" t="str">
        <f>VLOOKUP(C23,Regions!B$3:H$35,7,FALSE)</f>
        <v>Central America</v>
      </c>
      <c r="B23" s="94" t="s">
        <v>42</v>
      </c>
      <c r="C23" s="83" t="s">
        <v>41</v>
      </c>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4" t="str">
        <f>IF(ISNUMBER('Indicador Datos'!AL24),"","Imputed using GDP p.c.")</f>
        <v/>
      </c>
      <c r="AM23" s="113"/>
      <c r="AN23" s="113"/>
      <c r="AO23" s="113"/>
      <c r="AP23" s="113"/>
      <c r="AQ23" s="113"/>
      <c r="AR23" s="113"/>
      <c r="AS23" s="113"/>
      <c r="AT23" s="113"/>
      <c r="AU23" s="113"/>
      <c r="AV23" s="113"/>
      <c r="AW23" s="113"/>
      <c r="AX23" s="113"/>
      <c r="AY23" s="113"/>
      <c r="AZ23" s="113"/>
      <c r="BA23" s="113"/>
      <c r="BB23" s="113"/>
      <c r="BC23" s="113"/>
      <c r="BD23" s="113"/>
      <c r="BE23" s="113"/>
      <c r="BF23" s="113"/>
      <c r="BG23" s="113"/>
      <c r="BH23" s="113"/>
      <c r="BI23" s="113"/>
      <c r="BJ23" s="113"/>
      <c r="BK23" s="113"/>
      <c r="BL23" s="113"/>
      <c r="BM23" s="113"/>
      <c r="BN23" s="113"/>
      <c r="BO23" s="113"/>
      <c r="BP23" s="113"/>
      <c r="BQ23" s="113"/>
      <c r="BR23" s="113"/>
      <c r="BS23" s="113"/>
      <c r="BT23" s="113"/>
      <c r="BU23" s="220"/>
      <c r="BV23" s="114"/>
      <c r="BW23" s="113"/>
      <c r="BX23" s="113"/>
      <c r="BY23" s="113"/>
      <c r="BZ23" s="113"/>
      <c r="CA23" s="113"/>
      <c r="CB23" s="113"/>
      <c r="CC23" s="113"/>
      <c r="CD23" s="113"/>
      <c r="CE23" s="113"/>
      <c r="CF23" s="113"/>
      <c r="CG23" s="113"/>
      <c r="CH23" s="113"/>
      <c r="CI23" s="113"/>
      <c r="CJ23" s="113"/>
      <c r="CK23" s="113"/>
      <c r="CL23" s="113"/>
      <c r="CM23" s="113"/>
      <c r="CN23" s="113"/>
      <c r="CO23" s="113"/>
      <c r="CP23" s="113"/>
      <c r="CQ23" s="113"/>
      <c r="CR23" s="113"/>
      <c r="CS23" s="113"/>
      <c r="CT23" s="113"/>
      <c r="CU23" s="113"/>
      <c r="CV23" s="113"/>
      <c r="CW23" s="80"/>
    </row>
    <row r="24" spans="1:101" x14ac:dyDescent="0.25">
      <c r="A24" s="3" t="str">
        <f>VLOOKUP(C24,Regions!B$3:H$35,7,FALSE)</f>
        <v>Central America</v>
      </c>
      <c r="B24" s="94" t="s">
        <v>44</v>
      </c>
      <c r="C24" s="83" t="s">
        <v>43</v>
      </c>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4" t="str">
        <f>IF(ISNUMBER('Indicador Datos'!AL25),"","Imputed using GDP p.c.")</f>
        <v/>
      </c>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3"/>
      <c r="BM24" s="113"/>
      <c r="BN24" s="113"/>
      <c r="BO24" s="113"/>
      <c r="BP24" s="113"/>
      <c r="BQ24" s="113"/>
      <c r="BR24" s="113"/>
      <c r="BS24" s="113"/>
      <c r="BT24" s="113"/>
      <c r="BU24" s="220"/>
      <c r="BV24" s="114"/>
      <c r="BW24" s="113"/>
      <c r="BX24" s="113"/>
      <c r="BY24" s="113"/>
      <c r="BZ24" s="113"/>
      <c r="CA24" s="113"/>
      <c r="CB24" s="113"/>
      <c r="CC24" s="113"/>
      <c r="CD24" s="113"/>
      <c r="CE24" s="113"/>
      <c r="CF24" s="113"/>
      <c r="CG24" s="113"/>
      <c r="CH24" s="113"/>
      <c r="CI24" s="113"/>
      <c r="CJ24" s="113"/>
      <c r="CK24" s="113"/>
      <c r="CL24" s="113"/>
      <c r="CM24" s="113"/>
      <c r="CN24" s="113"/>
      <c r="CO24" s="113"/>
      <c r="CP24" s="113"/>
      <c r="CQ24" s="113"/>
      <c r="CR24" s="113"/>
      <c r="CS24" s="113"/>
      <c r="CT24" s="113"/>
      <c r="CU24" s="113"/>
      <c r="CV24" s="113"/>
      <c r="CW24" s="80"/>
    </row>
    <row r="25" spans="1:101" x14ac:dyDescent="0.25">
      <c r="A25" s="3" t="str">
        <f>VLOOKUP(C25,Regions!B$3:H$35,7,FALSE)</f>
        <v>Central America</v>
      </c>
      <c r="B25" s="94" t="s">
        <v>46</v>
      </c>
      <c r="C25" s="83" t="s">
        <v>45</v>
      </c>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4" t="str">
        <f>IF(ISNUMBER('Indicador Datos'!AL26),"","Imputed using GDP p.c.")</f>
        <v/>
      </c>
      <c r="AM25" s="113"/>
      <c r="AN25" s="113"/>
      <c r="AO25" s="113"/>
      <c r="AP25" s="113"/>
      <c r="AQ25" s="113"/>
      <c r="AR25" s="113"/>
      <c r="AS25" s="113"/>
      <c r="AT25" s="113"/>
      <c r="AU25" s="113"/>
      <c r="AV25" s="113"/>
      <c r="AW25" s="113"/>
      <c r="AX25" s="113"/>
      <c r="AY25" s="113"/>
      <c r="AZ25" s="113"/>
      <c r="BA25" s="113"/>
      <c r="BB25" s="113"/>
      <c r="BC25" s="113"/>
      <c r="BD25" s="113"/>
      <c r="BE25" s="113"/>
      <c r="BF25" s="113"/>
      <c r="BG25" s="113"/>
      <c r="BH25" s="113"/>
      <c r="BI25" s="113"/>
      <c r="BJ25" s="113"/>
      <c r="BK25" s="113"/>
      <c r="BL25" s="113"/>
      <c r="BM25" s="113"/>
      <c r="BN25" s="113"/>
      <c r="BO25" s="113"/>
      <c r="BP25" s="113"/>
      <c r="BQ25" s="113"/>
      <c r="BR25" s="113"/>
      <c r="BS25" s="113"/>
      <c r="BT25" s="113"/>
      <c r="BU25" s="220"/>
      <c r="BV25" s="114"/>
      <c r="BW25" s="113"/>
      <c r="BX25" s="113"/>
      <c r="BY25" s="113"/>
      <c r="BZ25" s="113"/>
      <c r="CA25" s="113"/>
      <c r="CB25" s="113"/>
      <c r="CC25" s="113"/>
      <c r="CD25" s="113"/>
      <c r="CE25" s="113"/>
      <c r="CF25" s="113"/>
      <c r="CG25" s="113"/>
      <c r="CH25" s="113"/>
      <c r="CI25" s="113"/>
      <c r="CJ25" s="113"/>
      <c r="CK25" s="113"/>
      <c r="CL25" s="113"/>
      <c r="CM25" s="113"/>
      <c r="CN25" s="113"/>
      <c r="CO25" s="113"/>
      <c r="CP25" s="113"/>
      <c r="CQ25" s="113"/>
      <c r="CR25" s="113"/>
      <c r="CS25" s="113"/>
      <c r="CT25" s="113"/>
      <c r="CU25" s="113"/>
      <c r="CV25" s="113"/>
      <c r="CW25" s="80"/>
    </row>
    <row r="26" spans="1:101" x14ac:dyDescent="0.25">
      <c r="A26" s="3" t="str">
        <f>VLOOKUP(C26,Regions!B$3:H$35,7,FALSE)</f>
        <v>South America</v>
      </c>
      <c r="B26" s="94" t="s">
        <v>3</v>
      </c>
      <c r="C26" s="83" t="s">
        <v>2</v>
      </c>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4" t="str">
        <f>IF(ISNUMBER('Indicador Datos'!AL27),"","Imputed using GDP p.c.")</f>
        <v/>
      </c>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c r="BM26" s="113"/>
      <c r="BN26" s="113"/>
      <c r="BO26" s="113"/>
      <c r="BP26" s="113"/>
      <c r="BQ26" s="113"/>
      <c r="BR26" s="113"/>
      <c r="BS26" s="113"/>
      <c r="BT26" s="113"/>
      <c r="BU26" s="220"/>
      <c r="BV26" s="114"/>
      <c r="BW26" s="113"/>
      <c r="BX26" s="113"/>
      <c r="BY26" s="113"/>
      <c r="BZ26" s="113"/>
      <c r="CA26" s="113"/>
      <c r="CB26" s="113"/>
      <c r="CC26" s="113"/>
      <c r="CD26" s="113"/>
      <c r="CE26" s="113"/>
      <c r="CF26" s="113"/>
      <c r="CG26" s="113"/>
      <c r="CH26" s="113"/>
      <c r="CI26" s="113"/>
      <c r="CJ26" s="113"/>
      <c r="CK26" s="113"/>
      <c r="CL26" s="113"/>
      <c r="CM26" s="113"/>
      <c r="CN26" s="113"/>
      <c r="CO26" s="113"/>
      <c r="CP26" s="113"/>
      <c r="CQ26" s="113"/>
      <c r="CR26" s="113"/>
      <c r="CS26" s="113"/>
      <c r="CT26" s="113"/>
      <c r="CU26" s="113"/>
      <c r="CV26" s="113"/>
      <c r="CW26" s="80"/>
    </row>
    <row r="27" spans="1:101" x14ac:dyDescent="0.25">
      <c r="A27" s="3" t="str">
        <f>VLOOKUP(C27,Regions!B$3:H$35,7,FALSE)</f>
        <v>South America</v>
      </c>
      <c r="B27" s="94" t="s">
        <v>107</v>
      </c>
      <c r="C27" s="83" t="s">
        <v>10</v>
      </c>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4" t="str">
        <f>IF(ISNUMBER('Indicador Datos'!AL28),"","Imputed using GDP p.c.")</f>
        <v/>
      </c>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3"/>
      <c r="BI27" s="113"/>
      <c r="BJ27" s="113"/>
      <c r="BK27" s="113"/>
      <c r="BL27" s="113"/>
      <c r="BM27" s="113"/>
      <c r="BN27" s="113"/>
      <c r="BO27" s="113"/>
      <c r="BP27" s="113"/>
      <c r="BQ27" s="113"/>
      <c r="BR27" s="113"/>
      <c r="BS27" s="113"/>
      <c r="BT27" s="113"/>
      <c r="BU27" s="220"/>
      <c r="BV27" s="114"/>
      <c r="BW27" s="113"/>
      <c r="BX27" s="113"/>
      <c r="BY27" s="113"/>
      <c r="BZ27" s="113"/>
      <c r="CA27" s="113"/>
      <c r="CB27" s="113"/>
      <c r="CC27" s="113"/>
      <c r="CD27" s="113"/>
      <c r="CE27" s="113"/>
      <c r="CF27" s="113"/>
      <c r="CG27" s="113"/>
      <c r="CH27" s="113"/>
      <c r="CI27" s="113"/>
      <c r="CJ27" s="113"/>
      <c r="CK27" s="113"/>
      <c r="CL27" s="113"/>
      <c r="CM27" s="113"/>
      <c r="CN27" s="113"/>
      <c r="CO27" s="113"/>
      <c r="CP27" s="113"/>
      <c r="CQ27" s="113"/>
      <c r="CR27" s="113"/>
      <c r="CS27" s="113"/>
      <c r="CT27" s="113"/>
      <c r="CU27" s="113"/>
      <c r="CV27" s="113"/>
      <c r="CW27" s="80"/>
    </row>
    <row r="28" spans="1:101" x14ac:dyDescent="0.25">
      <c r="A28" s="3" t="str">
        <f>VLOOKUP(C28,Regions!B$3:H$35,7,FALSE)</f>
        <v>South America</v>
      </c>
      <c r="B28" s="94" t="s">
        <v>12</v>
      </c>
      <c r="C28" s="83" t="s">
        <v>11</v>
      </c>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4" t="str">
        <f>IF(ISNUMBER('Indicador Datos'!AL29),"","Imputed using GDP p.c.")</f>
        <v/>
      </c>
      <c r="AM28" s="113"/>
      <c r="AN28" s="113"/>
      <c r="AO28" s="113"/>
      <c r="AP28" s="113"/>
      <c r="AQ28" s="113"/>
      <c r="AR28" s="113"/>
      <c r="AS28" s="113"/>
      <c r="AT28" s="113"/>
      <c r="AU28" s="113"/>
      <c r="AV28" s="113"/>
      <c r="AW28" s="113"/>
      <c r="AX28" s="113"/>
      <c r="AY28" s="113"/>
      <c r="AZ28" s="113"/>
      <c r="BA28" s="113"/>
      <c r="BB28" s="113"/>
      <c r="BC28" s="113"/>
      <c r="BD28" s="113"/>
      <c r="BE28" s="113"/>
      <c r="BF28" s="113"/>
      <c r="BG28" s="113"/>
      <c r="BH28" s="113"/>
      <c r="BI28" s="113"/>
      <c r="BJ28" s="113"/>
      <c r="BK28" s="113"/>
      <c r="BL28" s="113"/>
      <c r="BM28" s="113"/>
      <c r="BN28" s="113"/>
      <c r="BO28" s="113"/>
      <c r="BP28" s="113"/>
      <c r="BQ28" s="113"/>
      <c r="BR28" s="113"/>
      <c r="BS28" s="113"/>
      <c r="BT28" s="113"/>
      <c r="BU28" s="220"/>
      <c r="BV28" s="114"/>
      <c r="BW28" s="113"/>
      <c r="BX28" s="113"/>
      <c r="BY28" s="113"/>
      <c r="BZ28" s="113"/>
      <c r="CA28" s="113"/>
      <c r="CB28" s="113"/>
      <c r="CC28" s="113"/>
      <c r="CD28" s="113"/>
      <c r="CE28" s="113"/>
      <c r="CF28" s="113"/>
      <c r="CG28" s="113"/>
      <c r="CH28" s="113"/>
      <c r="CI28" s="113"/>
      <c r="CJ28" s="113"/>
      <c r="CK28" s="113"/>
      <c r="CL28" s="113"/>
      <c r="CM28" s="113"/>
      <c r="CN28" s="113"/>
      <c r="CO28" s="113"/>
      <c r="CP28" s="113"/>
      <c r="CQ28" s="113"/>
      <c r="CR28" s="113"/>
      <c r="CS28" s="113"/>
      <c r="CT28" s="113"/>
      <c r="CU28" s="113"/>
      <c r="CV28" s="113"/>
      <c r="CW28" s="80"/>
    </row>
    <row r="29" spans="1:101" x14ac:dyDescent="0.25">
      <c r="A29" s="3" t="str">
        <f>VLOOKUP(C29,Regions!B$3:H$35,7,FALSE)</f>
        <v>South America</v>
      </c>
      <c r="B29" s="94" t="s">
        <v>14</v>
      </c>
      <c r="C29" s="83" t="s">
        <v>13</v>
      </c>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4" t="str">
        <f>IF(ISNUMBER('Indicador Datos'!AL30),"","Imputed using GDP p.c.")</f>
        <v/>
      </c>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220"/>
      <c r="BV29" s="114"/>
      <c r="BW29" s="113"/>
      <c r="BX29" s="113"/>
      <c r="BY29" s="113"/>
      <c r="BZ29" s="113"/>
      <c r="CA29" s="113"/>
      <c r="CB29" s="113"/>
      <c r="CC29" s="113"/>
      <c r="CD29" s="113"/>
      <c r="CE29" s="113"/>
      <c r="CF29" s="113"/>
      <c r="CG29" s="113"/>
      <c r="CH29" s="113"/>
      <c r="CI29" s="113"/>
      <c r="CJ29" s="113"/>
      <c r="CK29" s="113"/>
      <c r="CL29" s="113"/>
      <c r="CM29" s="113"/>
      <c r="CN29" s="113"/>
      <c r="CO29" s="113"/>
      <c r="CP29" s="113"/>
      <c r="CQ29" s="113"/>
      <c r="CR29" s="113"/>
      <c r="CS29" s="113"/>
      <c r="CT29" s="113"/>
      <c r="CU29" s="113"/>
      <c r="CV29" s="113"/>
      <c r="CW29" s="80"/>
    </row>
    <row r="30" spans="1:101" x14ac:dyDescent="0.25">
      <c r="A30" s="3" t="str">
        <f>VLOOKUP(C30,Regions!B$3:H$35,7,FALSE)</f>
        <v>South America</v>
      </c>
      <c r="B30" s="94" t="s">
        <v>16</v>
      </c>
      <c r="C30" s="83" t="s">
        <v>15</v>
      </c>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4" t="str">
        <f>IF(ISNUMBER('Indicador Datos'!AL31),"","Imputed using GDP p.c.")</f>
        <v/>
      </c>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220"/>
      <c r="BV30" s="114"/>
      <c r="BW30" s="113"/>
      <c r="BX30" s="113"/>
      <c r="BY30" s="113"/>
      <c r="BZ30" s="113"/>
      <c r="CA30" s="113"/>
      <c r="CB30" s="113"/>
      <c r="CC30" s="113"/>
      <c r="CD30" s="113"/>
      <c r="CE30" s="113"/>
      <c r="CF30" s="113"/>
      <c r="CG30" s="113"/>
      <c r="CH30" s="113"/>
      <c r="CI30" s="113"/>
      <c r="CJ30" s="113"/>
      <c r="CK30" s="113"/>
      <c r="CL30" s="113"/>
      <c r="CM30" s="113"/>
      <c r="CN30" s="113"/>
      <c r="CO30" s="113"/>
      <c r="CP30" s="113"/>
      <c r="CQ30" s="113"/>
      <c r="CR30" s="113"/>
      <c r="CS30" s="113"/>
      <c r="CT30" s="113"/>
      <c r="CU30" s="113"/>
      <c r="CV30" s="113"/>
      <c r="CW30" s="80"/>
    </row>
    <row r="31" spans="1:101" x14ac:dyDescent="0.25">
      <c r="A31" s="3" t="str">
        <f>VLOOKUP(C31,Regions!B$3:H$35,7,FALSE)</f>
        <v>South America</v>
      </c>
      <c r="B31" s="94" t="s">
        <v>26</v>
      </c>
      <c r="C31" s="83" t="s">
        <v>25</v>
      </c>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4" t="str">
        <f>IF(ISNUMBER('Indicador Datos'!AL32),"","Imputed using GDP p.c.")</f>
        <v/>
      </c>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113"/>
      <c r="BT31" s="113"/>
      <c r="BU31" s="220"/>
      <c r="BV31" s="114"/>
      <c r="BW31" s="113"/>
      <c r="BX31" s="113"/>
      <c r="BY31" s="113"/>
      <c r="BZ31" s="113"/>
      <c r="CA31" s="113"/>
      <c r="CB31" s="113"/>
      <c r="CC31" s="113"/>
      <c r="CD31" s="113"/>
      <c r="CE31" s="113"/>
      <c r="CF31" s="113"/>
      <c r="CG31" s="113"/>
      <c r="CH31" s="113"/>
      <c r="CI31" s="113"/>
      <c r="CJ31" s="113"/>
      <c r="CK31" s="113"/>
      <c r="CL31" s="113"/>
      <c r="CM31" s="113"/>
      <c r="CN31" s="113"/>
      <c r="CO31" s="113"/>
      <c r="CP31" s="113"/>
      <c r="CQ31" s="113"/>
      <c r="CR31" s="113"/>
      <c r="CS31" s="113"/>
      <c r="CT31" s="113"/>
      <c r="CU31" s="113"/>
      <c r="CV31" s="113"/>
      <c r="CW31" s="80"/>
    </row>
    <row r="32" spans="1:101" x14ac:dyDescent="0.25">
      <c r="A32" s="3" t="str">
        <f>VLOOKUP(C32,Regions!B$3:H$35,7,FALSE)</f>
        <v>South America</v>
      </c>
      <c r="B32" s="94" t="s">
        <v>34</v>
      </c>
      <c r="C32" s="83" t="s">
        <v>33</v>
      </c>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4" t="str">
        <f>IF(ISNUMBER('Indicador Datos'!AL33),"","Imputed using GDP p.c.")</f>
        <v/>
      </c>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3"/>
      <c r="BM32" s="113"/>
      <c r="BN32" s="113"/>
      <c r="BO32" s="113"/>
      <c r="BP32" s="113"/>
      <c r="BQ32" s="113"/>
      <c r="BR32" s="113"/>
      <c r="BS32" s="113"/>
      <c r="BT32" s="113"/>
      <c r="BU32" s="220"/>
      <c r="BV32" s="114"/>
      <c r="BW32" s="113"/>
      <c r="BX32" s="113"/>
      <c r="BY32" s="113"/>
      <c r="BZ32" s="113"/>
      <c r="CA32" s="113"/>
      <c r="CB32" s="113"/>
      <c r="CC32" s="113"/>
      <c r="CD32" s="113"/>
      <c r="CE32" s="113"/>
      <c r="CF32" s="113"/>
      <c r="CG32" s="113"/>
      <c r="CH32" s="113"/>
      <c r="CI32" s="113"/>
      <c r="CJ32" s="113"/>
      <c r="CK32" s="113"/>
      <c r="CL32" s="113"/>
      <c r="CM32" s="113"/>
      <c r="CN32" s="113"/>
      <c r="CO32" s="113"/>
      <c r="CP32" s="113"/>
      <c r="CQ32" s="113"/>
      <c r="CR32" s="113"/>
      <c r="CS32" s="113"/>
      <c r="CT32" s="113"/>
      <c r="CU32" s="113"/>
      <c r="CV32" s="113"/>
      <c r="CW32" s="80"/>
    </row>
    <row r="33" spans="1:101" x14ac:dyDescent="0.25">
      <c r="A33" s="3" t="str">
        <f>VLOOKUP(C33,Regions!B$3:H$35,7,FALSE)</f>
        <v>South America</v>
      </c>
      <c r="B33" s="94" t="s">
        <v>48</v>
      </c>
      <c r="C33" s="83" t="s">
        <v>47</v>
      </c>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4" t="str">
        <f>IF(ISNUMBER('Indicador Datos'!AL34),"","Imputed using GDP p.c.")</f>
        <v/>
      </c>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c r="BR33" s="113"/>
      <c r="BS33" s="113"/>
      <c r="BT33" s="113"/>
      <c r="BU33" s="220"/>
      <c r="BV33" s="114"/>
      <c r="BW33" s="113"/>
      <c r="BX33" s="113"/>
      <c r="BY33" s="113"/>
      <c r="BZ33" s="113"/>
      <c r="CA33" s="113"/>
      <c r="CB33" s="113"/>
      <c r="CC33" s="113"/>
      <c r="CD33" s="113"/>
      <c r="CE33" s="113"/>
      <c r="CF33" s="113"/>
      <c r="CG33" s="113"/>
      <c r="CH33" s="113"/>
      <c r="CI33" s="113"/>
      <c r="CJ33" s="113"/>
      <c r="CK33" s="113"/>
      <c r="CL33" s="113"/>
      <c r="CM33" s="113"/>
      <c r="CN33" s="113"/>
      <c r="CO33" s="113"/>
      <c r="CP33" s="113"/>
      <c r="CQ33" s="113"/>
      <c r="CR33" s="113"/>
      <c r="CS33" s="113"/>
      <c r="CT33" s="113"/>
      <c r="CU33" s="113"/>
      <c r="CV33" s="113"/>
      <c r="CW33" s="80"/>
    </row>
    <row r="34" spans="1:101" x14ac:dyDescent="0.25">
      <c r="A34" s="3" t="str">
        <f>VLOOKUP(C34,Regions!B$3:H$35,7,FALSE)</f>
        <v>South America</v>
      </c>
      <c r="B34" s="94" t="s">
        <v>50</v>
      </c>
      <c r="C34" s="83" t="s">
        <v>49</v>
      </c>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4" t="str">
        <f>IF(ISNUMBER('Indicador Datos'!AL35),"","Imputed using GDP p.c.")</f>
        <v/>
      </c>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220"/>
      <c r="BV34" s="114"/>
      <c r="BW34" s="113"/>
      <c r="BX34" s="113"/>
      <c r="BY34" s="113"/>
      <c r="BZ34" s="113"/>
      <c r="CA34" s="113"/>
      <c r="CB34" s="113"/>
      <c r="CC34" s="113"/>
      <c r="CD34" s="113"/>
      <c r="CE34" s="113"/>
      <c r="CF34" s="113"/>
      <c r="CG34" s="113"/>
      <c r="CH34" s="113"/>
      <c r="CI34" s="113"/>
      <c r="CJ34" s="113"/>
      <c r="CK34" s="113"/>
      <c r="CL34" s="113"/>
      <c r="CM34" s="113"/>
      <c r="CN34" s="113"/>
      <c r="CO34" s="113"/>
      <c r="CP34" s="113"/>
      <c r="CQ34" s="113"/>
      <c r="CR34" s="113"/>
      <c r="CS34" s="113"/>
      <c r="CT34" s="113"/>
      <c r="CU34" s="113"/>
      <c r="CV34" s="113"/>
      <c r="CW34" s="80"/>
    </row>
    <row r="35" spans="1:101" x14ac:dyDescent="0.25">
      <c r="A35" s="3" t="str">
        <f>VLOOKUP(C35,Regions!B$3:H$35,7,FALSE)</f>
        <v>South America</v>
      </c>
      <c r="B35" s="94" t="s">
        <v>58</v>
      </c>
      <c r="C35" s="83" t="s">
        <v>57</v>
      </c>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4" t="str">
        <f>IF(ISNUMBER('Indicador Datos'!AL36),"","Imputed using GDP p.c.")</f>
        <v/>
      </c>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3"/>
      <c r="BQ35" s="113"/>
      <c r="BR35" s="113"/>
      <c r="BS35" s="113"/>
      <c r="BT35" s="113"/>
      <c r="BU35" s="220"/>
      <c r="BV35" s="114"/>
      <c r="BW35" s="113"/>
      <c r="BX35" s="113"/>
      <c r="BY35" s="113"/>
      <c r="BZ35" s="113"/>
      <c r="CA35" s="113"/>
      <c r="CB35" s="113"/>
      <c r="CC35" s="113"/>
      <c r="CD35" s="113"/>
      <c r="CE35" s="113"/>
      <c r="CF35" s="113"/>
      <c r="CG35" s="113"/>
      <c r="CH35" s="113"/>
      <c r="CI35" s="113"/>
      <c r="CJ35" s="113"/>
      <c r="CK35" s="113"/>
      <c r="CL35" s="113"/>
      <c r="CM35" s="113"/>
      <c r="CN35" s="113"/>
      <c r="CO35" s="113"/>
      <c r="CP35" s="113"/>
      <c r="CQ35" s="113"/>
      <c r="CR35" s="113"/>
      <c r="CS35" s="113"/>
      <c r="CT35" s="113"/>
      <c r="CU35" s="113"/>
      <c r="CV35" s="113"/>
      <c r="CW35" s="80"/>
    </row>
    <row r="36" spans="1:101" x14ac:dyDescent="0.25">
      <c r="A36" s="3" t="str">
        <f>VLOOKUP(C36,Regions!B$3:H$35,7,FALSE)</f>
        <v>South America</v>
      </c>
      <c r="B36" s="94" t="s">
        <v>62</v>
      </c>
      <c r="C36" s="83" t="s">
        <v>61</v>
      </c>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4" t="str">
        <f>IF(ISNUMBER('Indicador Datos'!AL37),"","Imputed using GDP p.c.")</f>
        <v/>
      </c>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113"/>
      <c r="BO36" s="113"/>
      <c r="BP36" s="113"/>
      <c r="BQ36" s="113"/>
      <c r="BR36" s="113"/>
      <c r="BS36" s="113"/>
      <c r="BT36" s="113"/>
      <c r="BU36" s="220"/>
      <c r="BV36" s="114"/>
      <c r="BW36" s="113"/>
      <c r="BX36" s="113"/>
      <c r="BY36" s="113"/>
      <c r="BZ36" s="113"/>
      <c r="CA36" s="113"/>
      <c r="CB36" s="113"/>
      <c r="CC36" s="113"/>
      <c r="CD36" s="113"/>
      <c r="CE36" s="113"/>
      <c r="CF36" s="113"/>
      <c r="CG36" s="113"/>
      <c r="CH36" s="113"/>
      <c r="CI36" s="113"/>
      <c r="CJ36" s="113"/>
      <c r="CK36" s="113"/>
      <c r="CL36" s="113"/>
      <c r="CM36" s="113"/>
      <c r="CN36" s="113"/>
      <c r="CO36" s="113"/>
      <c r="CP36" s="113"/>
      <c r="CQ36" s="113"/>
      <c r="CR36" s="113"/>
      <c r="CS36" s="113"/>
      <c r="CT36" s="113"/>
      <c r="CU36" s="113"/>
      <c r="CV36" s="113"/>
      <c r="CW36" s="80"/>
    </row>
    <row r="37" spans="1:101" x14ac:dyDescent="0.25">
      <c r="A37" s="3" t="str">
        <f>VLOOKUP(C37,Regions!B$3:H$35,7,FALSE)</f>
        <v>South America</v>
      </c>
      <c r="B37" s="94" t="s">
        <v>108</v>
      </c>
      <c r="C37" s="83" t="s">
        <v>63</v>
      </c>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4" t="str">
        <f>IF(ISNUMBER('Indicador Datos'!AL38),"","Imputed using GDP p.c.")</f>
        <v/>
      </c>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c r="BR37" s="113"/>
      <c r="BS37" s="113"/>
      <c r="BT37" s="113"/>
      <c r="BU37" s="220"/>
      <c r="BV37" s="113"/>
      <c r="BW37" s="113"/>
      <c r="BX37" s="113"/>
      <c r="BY37" s="113"/>
      <c r="BZ37" s="113"/>
      <c r="CA37" s="113"/>
      <c r="CB37" s="113"/>
      <c r="CC37" s="113"/>
      <c r="CD37" s="113"/>
      <c r="CE37" s="113"/>
      <c r="CF37" s="113"/>
      <c r="CG37" s="113"/>
      <c r="CH37" s="113"/>
      <c r="CI37" s="113"/>
      <c r="CJ37" s="113"/>
      <c r="CK37" s="113"/>
      <c r="CL37" s="113"/>
      <c r="CM37" s="113"/>
      <c r="CN37" s="113"/>
      <c r="CO37" s="113"/>
      <c r="CP37" s="113"/>
      <c r="CQ37" s="113"/>
      <c r="CR37" s="113"/>
      <c r="CS37" s="113"/>
      <c r="CT37" s="113"/>
      <c r="CU37" s="113"/>
      <c r="CV37" s="113"/>
      <c r="CW37" s="80"/>
    </row>
    <row r="38" spans="1:101" x14ac:dyDescent="0.25">
      <c r="BU38" s="147"/>
    </row>
    <row r="39" spans="1:101" x14ac:dyDescent="0.25">
      <c r="BU39" s="147"/>
    </row>
    <row r="40" spans="1:101" x14ac:dyDescent="0.25">
      <c r="BU40" s="147"/>
    </row>
  </sheetData>
  <sortState ref="A4:BW193">
    <sortCondition ref="A4:A193"/>
    <sortCondition ref="B4:B193"/>
  </sortState>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W36"/>
  <sheetViews>
    <sheetView showGridLines="0" workbookViewId="0">
      <pane xSplit="3" ySplit="3" topLeftCell="CC4" activePane="bottomRight" state="frozen"/>
      <selection activeCell="AP3" sqref="AP3"/>
      <selection pane="topRight" activeCell="AP3" sqref="AP3"/>
      <selection pane="bottomLeft" activeCell="AP3" sqref="AP3"/>
      <selection pane="bottomRight" activeCell="CW36" sqref="CW36"/>
    </sheetView>
  </sheetViews>
  <sheetFormatPr defaultColWidth="9.140625" defaultRowHeight="15" x14ac:dyDescent="0.25"/>
  <cols>
    <col min="1" max="1" width="17.28515625" style="3" customWidth="1"/>
    <col min="2" max="2" width="49.42578125" style="3" bestFit="1" customWidth="1"/>
    <col min="3" max="3" width="5.5703125" style="3" bestFit="1" customWidth="1"/>
    <col min="4" max="7" width="5.5703125" style="132" bestFit="1" customWidth="1"/>
    <col min="8" max="9" width="7.7109375" style="132" bestFit="1" customWidth="1"/>
    <col min="10" max="13" width="5.5703125" style="132" bestFit="1" customWidth="1"/>
    <col min="14" max="15" width="7.7109375" style="132" bestFit="1" customWidth="1"/>
    <col min="16" max="23" width="5.5703125" style="132" bestFit="1" customWidth="1"/>
    <col min="24" max="25" width="9.28515625" style="132" customWidth="1"/>
    <col min="26" max="26" width="5.5703125" style="132" bestFit="1" customWidth="1"/>
    <col min="27" max="27" width="5.5703125" style="132" customWidth="1"/>
    <col min="28" max="31" width="5.5703125" style="132" bestFit="1" customWidth="1"/>
    <col min="32" max="32" width="5.5703125" style="132" customWidth="1"/>
    <col min="33" max="34" width="5.5703125" style="132" bestFit="1" customWidth="1"/>
    <col min="35" max="35" width="7.7109375" style="132" bestFit="1" customWidth="1"/>
    <col min="36" max="37" width="5.5703125" style="132" bestFit="1" customWidth="1"/>
    <col min="38" max="38" width="7.7109375" style="132" bestFit="1" customWidth="1"/>
    <col min="39" max="53" width="5.5703125" style="132" bestFit="1" customWidth="1"/>
    <col min="54" max="54" width="7.7109375" style="132" bestFit="1" customWidth="1"/>
    <col min="55" max="71" width="5.5703125" style="132" bestFit="1" customWidth="1"/>
    <col min="72" max="72" width="7.7109375" style="132" bestFit="1" customWidth="1"/>
    <col min="73" max="76" width="5.5703125" style="132" bestFit="1" customWidth="1"/>
    <col min="77" max="78" width="7.7109375" style="132" bestFit="1" customWidth="1"/>
    <col min="79" max="79" width="5.5703125" style="132" bestFit="1" customWidth="1"/>
    <col min="80" max="80" width="7.7109375" style="132" bestFit="1" customWidth="1"/>
    <col min="81" max="84" width="5.5703125" style="132" bestFit="1" customWidth="1"/>
    <col min="85" max="99" width="5.5703125" style="132" customWidth="1"/>
    <col min="100" max="100" width="3.7109375" style="142" bestFit="1" customWidth="1"/>
    <col min="101" max="101" width="4" style="142" bestFit="1" customWidth="1"/>
    <col min="102" max="16384" width="9.140625" style="3"/>
  </cols>
  <sheetData>
    <row r="1" spans="1:101" x14ac:dyDescent="0.25">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c r="BT1" s="121"/>
      <c r="BU1" s="121"/>
      <c r="BV1" s="121"/>
      <c r="BW1" s="121"/>
      <c r="BX1" s="121"/>
      <c r="BY1" s="121"/>
      <c r="BZ1" s="121"/>
      <c r="CA1" s="121"/>
      <c r="CB1" s="121"/>
      <c r="CC1" s="121"/>
      <c r="CD1" s="121"/>
      <c r="CE1" s="121"/>
      <c r="CF1" s="121"/>
      <c r="CG1" s="121"/>
      <c r="CH1" s="121"/>
      <c r="CI1" s="121"/>
      <c r="CJ1" s="121"/>
      <c r="CK1" s="121"/>
      <c r="CL1" s="121"/>
      <c r="CM1" s="121"/>
      <c r="CN1" s="121"/>
      <c r="CO1" s="121"/>
      <c r="CP1" s="121"/>
      <c r="CQ1" s="121"/>
      <c r="CR1" s="121"/>
      <c r="CS1" s="121"/>
      <c r="CT1" s="121"/>
      <c r="CU1" s="121"/>
    </row>
    <row r="2" spans="1:101" s="14" customFormat="1" ht="121.5" customHeight="1" x14ac:dyDescent="0.2">
      <c r="A2" s="14" t="s">
        <v>124</v>
      </c>
      <c r="B2" s="98" t="s">
        <v>66</v>
      </c>
      <c r="C2" s="99" t="s">
        <v>64</v>
      </c>
      <c r="D2" s="133" t="e">
        <f>'Indicador Datos'!#REF!</f>
        <v>#REF!</v>
      </c>
      <c r="E2" s="133" t="e">
        <f>'Indicador Datos'!#REF!</f>
        <v>#REF!</v>
      </c>
      <c r="F2" s="133" t="e">
        <f>'Indicador Datos'!#REF!</f>
        <v>#REF!</v>
      </c>
      <c r="G2" s="133" t="e">
        <f>'Indicador Datos'!#REF!</f>
        <v>#REF!</v>
      </c>
      <c r="H2" s="133" t="e">
        <f>'Indicador Datos'!#REF!</f>
        <v>#REF!</v>
      </c>
      <c r="I2" s="133" t="e">
        <f>'Indicador Datos'!#REF!</f>
        <v>#REF!</v>
      </c>
      <c r="J2" s="133" t="e">
        <f>'Indicador Datos'!#REF!</f>
        <v>#REF!</v>
      </c>
      <c r="K2" s="133" t="e">
        <f>'Indicador Datos'!#REF!</f>
        <v>#REF!</v>
      </c>
      <c r="L2" s="133" t="e">
        <f>'Indicador Datos'!#REF!</f>
        <v>#REF!</v>
      </c>
      <c r="M2" s="133" t="e">
        <f>'Indicador Datos'!#REF!</f>
        <v>#REF!</v>
      </c>
      <c r="N2" s="133" t="e">
        <f>'Indicador Datos'!#REF!</f>
        <v>#REF!</v>
      </c>
      <c r="O2" s="133" t="e">
        <f>'Indicador Datos'!#REF!</f>
        <v>#REF!</v>
      </c>
      <c r="P2" s="133" t="e">
        <f>'Indicador Datos'!#REF!</f>
        <v>#REF!</v>
      </c>
      <c r="Q2" s="133" t="e">
        <f>'Indicador Datos'!#REF!</f>
        <v>#REF!</v>
      </c>
      <c r="R2" s="133" t="e">
        <f>'Indicador Datos'!#REF!</f>
        <v>#REF!</v>
      </c>
      <c r="S2" s="133" t="e">
        <f>'Indicador Datos'!#REF!</f>
        <v>#REF!</v>
      </c>
      <c r="T2" s="133" t="e">
        <f>'Indicador Datos'!#REF!</f>
        <v>#REF!</v>
      </c>
      <c r="U2" s="133" t="e">
        <f>'Indicador Datos'!#REF!</f>
        <v>#REF!</v>
      </c>
      <c r="V2" s="133" t="e">
        <f>'Indicador Datos'!#REF!</f>
        <v>#REF!</v>
      </c>
      <c r="W2" s="133" t="e">
        <f>'Indicador Datos'!#REF!</f>
        <v>#REF!</v>
      </c>
      <c r="X2" s="133" t="e">
        <f>'Indicador Datos'!#REF!</f>
        <v>#REF!</v>
      </c>
      <c r="Y2" s="133" t="e">
        <f>'Indicador Datos'!#REF!</f>
        <v>#REF!</v>
      </c>
      <c r="Z2" s="133" t="e">
        <f>'Indicador Datos'!#REF!</f>
        <v>#REF!</v>
      </c>
      <c r="AA2" s="133" t="e">
        <f>'Indicador Datos'!#REF!</f>
        <v>#REF!</v>
      </c>
      <c r="AB2" s="133" t="e">
        <f>'Indicador Datos'!#REF!</f>
        <v>#REF!</v>
      </c>
      <c r="AC2" s="133" t="e">
        <f>'Indicador Datos'!#REF!</f>
        <v>#REF!</v>
      </c>
      <c r="AD2" s="133" t="e">
        <f>'Indicador Datos'!#REF!</f>
        <v>#REF!</v>
      </c>
      <c r="AE2" s="133" t="e">
        <f>'Indicador Datos'!#REF!</f>
        <v>#REF!</v>
      </c>
      <c r="AF2" s="133" t="e">
        <f>'Indicador Datos'!#REF!</f>
        <v>#REF!</v>
      </c>
      <c r="AG2" s="133" t="e">
        <f>'Indicador Datos'!#REF!</f>
        <v>#REF!</v>
      </c>
      <c r="AH2" s="133" t="e">
        <f>'Indicador Datos'!#REF!</f>
        <v>#REF!</v>
      </c>
      <c r="AI2" s="133" t="e">
        <f>'Indicador Datos'!#REF!</f>
        <v>#REF!</v>
      </c>
      <c r="AJ2" s="133" t="e">
        <f>'Indicador Datos'!#REF!</f>
        <v>#REF!</v>
      </c>
      <c r="AK2" s="133" t="e">
        <f>'Indicador Datos'!#REF!</f>
        <v>#REF!</v>
      </c>
      <c r="AL2" s="133" t="e">
        <f>'Indicador Datos'!#REF!</f>
        <v>#REF!</v>
      </c>
      <c r="AM2" s="133" t="e">
        <f>'Indicador Datos'!#REF!</f>
        <v>#REF!</v>
      </c>
      <c r="AN2" s="133" t="e">
        <f>'Indicador Datos'!#REF!</f>
        <v>#REF!</v>
      </c>
      <c r="AO2" s="133" t="e">
        <f>'Indicador Datos'!#REF!</f>
        <v>#REF!</v>
      </c>
      <c r="AP2" s="133" t="e">
        <f>'Indicador Datos'!#REF!</f>
        <v>#REF!</v>
      </c>
      <c r="AQ2" s="133" t="e">
        <f>'Indicador Datos'!#REF!</f>
        <v>#REF!</v>
      </c>
      <c r="AR2" s="133" t="e">
        <f>'Indicador Datos'!#REF!</f>
        <v>#REF!</v>
      </c>
      <c r="AS2" s="133" t="e">
        <f>'Indicador Datos'!#REF!</f>
        <v>#REF!</v>
      </c>
      <c r="AT2" s="133" t="e">
        <f>'Indicador Datos'!#REF!</f>
        <v>#REF!</v>
      </c>
      <c r="AU2" s="133" t="e">
        <f>'Indicador Datos'!#REF!</f>
        <v>#REF!</v>
      </c>
      <c r="AV2" s="133" t="e">
        <f>'Indicador Datos'!#REF!</f>
        <v>#REF!</v>
      </c>
      <c r="AW2" s="133" t="e">
        <f>'Indicador Datos'!#REF!</f>
        <v>#REF!</v>
      </c>
      <c r="AX2" s="133" t="e">
        <f>'Indicador Datos'!#REF!</f>
        <v>#REF!</v>
      </c>
      <c r="AY2" s="133" t="e">
        <f>'Indicador Datos'!#REF!</f>
        <v>#REF!</v>
      </c>
      <c r="AZ2" s="133" t="e">
        <f>'Indicador Datos'!#REF!</f>
        <v>#REF!</v>
      </c>
      <c r="BA2" s="133" t="e">
        <f>'Indicador Datos'!#REF!</f>
        <v>#REF!</v>
      </c>
      <c r="BB2" s="133" t="e">
        <f>'Indicador Datos'!#REF!</f>
        <v>#REF!</v>
      </c>
      <c r="BC2" s="133" t="e">
        <f>'Indicador Datos'!#REF!</f>
        <v>#REF!</v>
      </c>
      <c r="BD2" s="133" t="e">
        <f>'Indicador Datos'!#REF!</f>
        <v>#REF!</v>
      </c>
      <c r="BE2" s="133" t="e">
        <f>'Indicador Datos'!#REF!</f>
        <v>#REF!</v>
      </c>
      <c r="BF2" s="133" t="e">
        <f>'Indicador Datos'!#REF!</f>
        <v>#REF!</v>
      </c>
      <c r="BG2" s="133" t="e">
        <f>'Indicador Datos'!#REF!</f>
        <v>#REF!</v>
      </c>
      <c r="BH2" s="133" t="e">
        <f>'Indicador Datos'!#REF!</f>
        <v>#REF!</v>
      </c>
      <c r="BI2" s="133" t="e">
        <f>'Indicador Datos'!#REF!</f>
        <v>#REF!</v>
      </c>
      <c r="BJ2" s="133" t="e">
        <f>'Indicador Datos'!#REF!</f>
        <v>#REF!</v>
      </c>
      <c r="BK2" s="133" t="e">
        <f>'Indicador Datos'!#REF!</f>
        <v>#REF!</v>
      </c>
      <c r="BL2" s="133" t="e">
        <f>'Indicador Datos'!#REF!</f>
        <v>#REF!</v>
      </c>
      <c r="BM2" s="133" t="e">
        <f>'Indicador Datos'!#REF!</f>
        <v>#REF!</v>
      </c>
      <c r="BN2" s="133" t="e">
        <f>'Indicador Datos'!#REF!</f>
        <v>#REF!</v>
      </c>
      <c r="BO2" s="133" t="e">
        <f>'Indicador Datos'!#REF!</f>
        <v>#REF!</v>
      </c>
      <c r="BP2" s="133" t="e">
        <f>'Indicador Datos'!#REF!</f>
        <v>#REF!</v>
      </c>
      <c r="BQ2" s="133" t="e">
        <f>'Indicador Datos'!#REF!</f>
        <v>#REF!</v>
      </c>
      <c r="BR2" s="133" t="e">
        <f>'Indicador Datos'!#REF!</f>
        <v>#REF!</v>
      </c>
      <c r="BS2" s="133" t="e">
        <f>'Indicador Datos'!#REF!</f>
        <v>#REF!</v>
      </c>
      <c r="BT2" s="133" t="e">
        <f>'Indicador Datos'!#REF!</f>
        <v>#REF!</v>
      </c>
      <c r="BU2" s="133" t="e">
        <f>'Indicador Datos'!#REF!</f>
        <v>#REF!</v>
      </c>
      <c r="BV2" s="133" t="e">
        <f>'Indicador Datos'!#REF!</f>
        <v>#REF!</v>
      </c>
      <c r="BW2" s="133" t="e">
        <f>'Indicador Datos'!#REF!</f>
        <v>#REF!</v>
      </c>
      <c r="BX2" s="133" t="e">
        <f>'Indicador Datos'!#REF!</f>
        <v>#REF!</v>
      </c>
      <c r="BY2" s="133" t="e">
        <f>'Indicador Datos'!#REF!</f>
        <v>#REF!</v>
      </c>
      <c r="BZ2" s="133" t="e">
        <f>'Indicador Datos'!#REF!</f>
        <v>#REF!</v>
      </c>
      <c r="CA2" s="133" t="e">
        <f>'Indicador Datos'!#REF!</f>
        <v>#REF!</v>
      </c>
      <c r="CB2" s="133" t="e">
        <f>'Indicador Datos'!#REF!</f>
        <v>#REF!</v>
      </c>
      <c r="CC2" s="133" t="e">
        <f>'Indicador Datos'!#REF!</f>
        <v>#REF!</v>
      </c>
      <c r="CD2" s="133" t="e">
        <f>'Indicador Datos'!#REF!</f>
        <v>#REF!</v>
      </c>
      <c r="CE2" s="133" t="e">
        <f>'Indicador Datos'!#REF!</f>
        <v>#REF!</v>
      </c>
      <c r="CF2" s="133" t="e">
        <f>'Indicador Datos'!#REF!</f>
        <v>#REF!</v>
      </c>
      <c r="CG2" s="133" t="e">
        <f>'Indicador Datos'!#REF!</f>
        <v>#REF!</v>
      </c>
      <c r="CH2" s="133" t="e">
        <f>'Indicador Datos'!#REF!</f>
        <v>#REF!</v>
      </c>
      <c r="CI2" s="133" t="e">
        <f>'Indicador Datos'!#REF!</f>
        <v>#REF!</v>
      </c>
      <c r="CJ2" s="133" t="e">
        <f>'Indicador Datos'!#REF!</f>
        <v>#REF!</v>
      </c>
      <c r="CK2" s="133" t="e">
        <f>'Indicador Datos'!#REF!</f>
        <v>#REF!</v>
      </c>
      <c r="CL2" s="133" t="e">
        <f>'Indicador Datos'!#REF!</f>
        <v>#REF!</v>
      </c>
      <c r="CM2" s="133" t="e">
        <f>'Indicador Datos'!#REF!</f>
        <v>#REF!</v>
      </c>
      <c r="CN2" s="133" t="e">
        <f>'Indicador Datos'!#REF!</f>
        <v>#REF!</v>
      </c>
      <c r="CO2" s="133" t="e">
        <f>'Indicador Datos'!#REF!</f>
        <v>#REF!</v>
      </c>
      <c r="CP2" s="133" t="e">
        <f>'Indicador Datos'!#REF!</f>
        <v>#REF!</v>
      </c>
      <c r="CQ2" s="133" t="e">
        <f>'Indicador Datos'!#REF!</f>
        <v>#REF!</v>
      </c>
      <c r="CR2" s="133" t="e">
        <f>'Indicador Datos'!#REF!</f>
        <v>#REF!</v>
      </c>
      <c r="CS2" s="133" t="e">
        <f>'Indicador Datos'!#REF!</f>
        <v>#REF!</v>
      </c>
      <c r="CT2" s="133" t="e">
        <f>'Indicador Datos'!#REF!</f>
        <v>#REF!</v>
      </c>
      <c r="CU2" s="133" t="e">
        <f>'Indicador Datos'!#REF!</f>
        <v>#REF!</v>
      </c>
      <c r="CV2" s="143" t="s">
        <v>119</v>
      </c>
      <c r="CW2" s="143" t="s">
        <v>120</v>
      </c>
    </row>
    <row r="3" spans="1:101" x14ac:dyDescent="0.25">
      <c r="B3" s="95" t="s">
        <v>142</v>
      </c>
      <c r="C3" s="83"/>
      <c r="D3" s="84">
        <f>'Indicator Date hidden2'!D3</f>
        <v>2015</v>
      </c>
      <c r="E3" s="84">
        <f>'Indicator Date hidden2'!E3</f>
        <v>2015</v>
      </c>
      <c r="F3" s="84">
        <f>'Indicator Date hidden2'!F3</f>
        <v>2015</v>
      </c>
      <c r="G3" s="84">
        <f>'Indicator Date hidden2'!G3</f>
        <v>2015</v>
      </c>
      <c r="H3" s="84">
        <f>'Indicator Date hidden2'!H3</f>
        <v>2015</v>
      </c>
      <c r="I3" s="84">
        <f>'Indicator Date hidden2'!I3</f>
        <v>2015</v>
      </c>
      <c r="J3" s="84">
        <f>'Indicator Date hidden2'!J3</f>
        <v>2015</v>
      </c>
      <c r="K3" s="84">
        <f>'Indicator Date hidden2'!K3</f>
        <v>2018</v>
      </c>
      <c r="L3" s="84">
        <f>'Indicator Date hidden2'!L3</f>
        <v>2018</v>
      </c>
      <c r="M3" s="84">
        <f>'Indicator Date hidden2'!M3</f>
        <v>2015</v>
      </c>
      <c r="N3" s="84">
        <f>'Indicator Date hidden2'!N3</f>
        <v>2011</v>
      </c>
      <c r="O3" s="84">
        <f>'Indicator Date hidden2'!O3</f>
        <v>2011</v>
      </c>
      <c r="P3" s="84">
        <f>'Indicator Date hidden2'!P3</f>
        <v>2017</v>
      </c>
      <c r="Q3" s="84">
        <f>'Indicator Date hidden2'!Q3</f>
        <v>2010</v>
      </c>
      <c r="R3" s="84">
        <f>'Indicator Date hidden2'!R3</f>
        <v>2010</v>
      </c>
      <c r="S3" s="84">
        <f>'Indicator Date hidden2'!S3</f>
        <v>2010</v>
      </c>
      <c r="T3" s="84">
        <f>'Indicator Date hidden2'!T3</f>
        <v>2010</v>
      </c>
      <c r="U3" s="84">
        <f>'Indicator Date hidden2'!U3</f>
        <v>2015</v>
      </c>
      <c r="V3" s="84">
        <f>'Indicator Date hidden2'!V3</f>
        <v>2015</v>
      </c>
      <c r="W3" s="84">
        <f>'Indicator Date hidden2'!W3</f>
        <v>2015</v>
      </c>
      <c r="X3" s="84">
        <f>'Indicator Date hidden2'!X3</f>
        <v>2018</v>
      </c>
      <c r="Y3" s="84">
        <f>'Indicator Date hidden2'!Y3</f>
        <v>2018</v>
      </c>
      <c r="Z3" s="84">
        <f>'Indicator Date hidden2'!Z3</f>
        <v>2017</v>
      </c>
      <c r="AA3" s="84">
        <f>'Indicator Date hidden2'!AA3</f>
        <v>2017</v>
      </c>
      <c r="AB3" s="84">
        <f>'Indicator Date hidden2'!AB3</f>
        <v>2017</v>
      </c>
      <c r="AC3" s="84">
        <f>'Indicator Date hidden2'!AC3</f>
        <v>2018</v>
      </c>
      <c r="AD3" s="84">
        <f>'Indicator Date hidden2'!AD3</f>
        <v>2019</v>
      </c>
      <c r="AE3" s="84">
        <f>'Indicator Date hidden2'!AE3</f>
        <v>2019</v>
      </c>
      <c r="AF3" s="84">
        <f>'Indicator Date hidden2'!AF3</f>
        <v>2019</v>
      </c>
      <c r="AG3" s="84">
        <f>'Indicator Date hidden2'!AG3</f>
        <v>2018</v>
      </c>
      <c r="AH3" s="84">
        <f>'Indicator Date hidden2'!AH3</f>
        <v>2018</v>
      </c>
      <c r="AI3" s="84">
        <f>'Indicator Date hidden2'!AI3</f>
        <v>2017</v>
      </c>
      <c r="AJ3" s="84">
        <f>'Indicator Date hidden2'!AJ3</f>
        <v>2017</v>
      </c>
      <c r="AK3" s="84">
        <f>'Indicator Date hidden2'!AK3</f>
        <v>2018</v>
      </c>
      <c r="AL3" s="84">
        <f>'Indicator Date hidden2'!AL3</f>
        <v>2017</v>
      </c>
      <c r="AM3" s="84">
        <f>'Indicator Date hidden2'!AM3</f>
        <v>2017</v>
      </c>
      <c r="AN3" s="84">
        <f>'Indicator Date hidden2'!AN3</f>
        <v>2017</v>
      </c>
      <c r="AO3" s="84">
        <f>'Indicator Date hidden2'!AO3</f>
        <v>2018</v>
      </c>
      <c r="AP3" s="84">
        <f>'Indicator Date hidden2'!AP3</f>
        <v>2018</v>
      </c>
      <c r="AQ3" s="84">
        <f>'Indicator Date hidden2'!AQ3</f>
        <v>2018</v>
      </c>
      <c r="AR3" s="84">
        <f>'Indicator Date hidden2'!AR3</f>
        <v>2018</v>
      </c>
      <c r="AS3" s="84">
        <f>'Indicator Date hidden2'!AS3</f>
        <v>2017</v>
      </c>
      <c r="AT3" s="84">
        <f>'Indicator Date hidden2'!AT3</f>
        <v>2017</v>
      </c>
      <c r="AU3" s="84">
        <f>'Indicator Date hidden2'!AU3</f>
        <v>2016</v>
      </c>
      <c r="AV3" s="84">
        <f>'Indicator Date hidden2'!AV3</f>
        <v>2015</v>
      </c>
      <c r="AW3" s="84">
        <f>'Indicator Date hidden2'!AW3</f>
        <v>2018</v>
      </c>
      <c r="AX3" s="84">
        <f>'Indicator Date hidden2'!AX3</f>
        <v>2017</v>
      </c>
      <c r="AY3" s="84">
        <f>'Indicator Date hidden2'!AY3</f>
        <v>2017</v>
      </c>
      <c r="AZ3" s="84">
        <f>'Indicator Date hidden2'!AZ3</f>
        <v>2017</v>
      </c>
      <c r="BA3" s="84">
        <f>'Indicator Date hidden2'!BA3</f>
        <v>2017</v>
      </c>
      <c r="BB3" s="84">
        <f>'Indicator Date hidden2'!BB3</f>
        <v>2017</v>
      </c>
      <c r="BC3" s="84">
        <f>'Indicator Date hidden2'!BC3</f>
        <v>2017</v>
      </c>
      <c r="BD3" s="84">
        <f>'Indicator Date hidden2'!BD3</f>
        <v>2018</v>
      </c>
      <c r="BE3" s="84">
        <f>'Indicator Date hidden2'!BE3</f>
        <v>2017</v>
      </c>
      <c r="BF3" s="84">
        <f>'Indicator Date hidden2'!BF3</f>
        <v>2016</v>
      </c>
      <c r="BG3" s="84">
        <f>'Indicator Date hidden2'!BG3</f>
        <v>2015</v>
      </c>
      <c r="BH3" s="84">
        <f>'Indicator Date hidden2'!BH3</f>
        <v>2015</v>
      </c>
      <c r="BI3" s="84">
        <f>'Indicator Date hidden2'!BI3</f>
        <v>2015</v>
      </c>
      <c r="BJ3" s="84">
        <f>'Indicator Date hidden2'!BJ3</f>
        <v>2017</v>
      </c>
      <c r="BK3" s="84">
        <f>'Indicator Date hidden2'!BK3</f>
        <v>2017</v>
      </c>
      <c r="BL3" s="84">
        <f>'Indicator Date hidden2'!BL3</f>
        <v>2016</v>
      </c>
      <c r="BM3" s="84">
        <f>'Indicator Date hidden2'!BM3</f>
        <v>2017</v>
      </c>
      <c r="BN3" s="84">
        <f>'Indicator Date hidden2'!BN3</f>
        <v>2018</v>
      </c>
      <c r="BO3" s="84">
        <f>'Indicator Date hidden2'!BO3</f>
        <v>2019</v>
      </c>
      <c r="BP3" s="84">
        <f>'Indicator Date hidden2'!BP3</f>
        <v>2019</v>
      </c>
      <c r="BQ3" s="84">
        <f>'Indicator Date hidden2'!BQ3</f>
        <v>2019</v>
      </c>
      <c r="BR3" s="84">
        <f>'Indicator Date hidden2'!BR3</f>
        <v>2018</v>
      </c>
      <c r="BS3" s="84">
        <f>'Indicator Date hidden2'!BS3</f>
        <v>2018</v>
      </c>
      <c r="BT3" s="84">
        <f>'Indicator Date hidden2'!BT3</f>
        <v>2017</v>
      </c>
      <c r="BU3" s="84">
        <f>'Indicator Date hidden2'!BU3</f>
        <v>2018</v>
      </c>
      <c r="BV3" s="84">
        <f>'Indicator Date hidden2'!BV3</f>
        <v>2018</v>
      </c>
      <c r="BW3" s="84">
        <f>'Indicator Date hidden2'!BW3</f>
        <v>2016</v>
      </c>
      <c r="BX3" s="84">
        <f>'Indicator Date hidden2'!BX3</f>
        <v>2015</v>
      </c>
      <c r="BY3" s="84">
        <f>'Indicator Date hidden2'!BY3</f>
        <v>2013</v>
      </c>
      <c r="BZ3" s="84">
        <f>'Indicator Date hidden2'!BZ3</f>
        <v>2017</v>
      </c>
      <c r="CA3" s="84">
        <f>'Indicator Date hidden2'!CA3</f>
        <v>2018</v>
      </c>
      <c r="CB3" s="84">
        <f>'Indicator Date hidden2'!CB3</f>
        <v>2015</v>
      </c>
      <c r="CC3" s="84">
        <f>'Indicator Date hidden2'!CC3</f>
        <v>2018</v>
      </c>
      <c r="CD3" s="84">
        <f>'Indicator Date hidden2'!CD3</f>
        <v>2018</v>
      </c>
      <c r="CE3" s="84">
        <f>'Indicator Date hidden2'!CE3</f>
        <v>2019</v>
      </c>
      <c r="CF3" s="84">
        <f>'Indicator Date hidden2'!CF3</f>
        <v>2017</v>
      </c>
      <c r="CG3" s="84">
        <f>'Indicator Date hidden2'!CG3</f>
        <v>2016</v>
      </c>
      <c r="CH3" s="84">
        <f>'Indicator Date hidden2'!CH3</f>
        <v>2017</v>
      </c>
      <c r="CI3" s="84">
        <f>'Indicator Date hidden2'!CI3</f>
        <v>2014</v>
      </c>
      <c r="CJ3" s="84">
        <f>'Indicator Date hidden2'!CJ3</f>
        <v>2017</v>
      </c>
      <c r="CK3" s="84">
        <f>'Indicator Date hidden2'!CK3</f>
        <v>2017</v>
      </c>
      <c r="CL3" s="84">
        <f>'Indicator Date hidden2'!CL3</f>
        <v>2016</v>
      </c>
      <c r="CM3" s="84">
        <f>'Indicator Date hidden2'!CM3</f>
        <v>2016</v>
      </c>
      <c r="CN3" s="84">
        <f>'Indicator Date hidden2'!CN3</f>
        <v>2016</v>
      </c>
      <c r="CO3" s="84">
        <f>'Indicator Date hidden2'!CO3</f>
        <v>2017</v>
      </c>
      <c r="CP3" s="84">
        <f>'Indicator Date hidden2'!CP3</f>
        <v>2017</v>
      </c>
      <c r="CQ3" s="84">
        <f>'Indicator Date hidden2'!CQ3</f>
        <v>2017</v>
      </c>
      <c r="CR3" s="84">
        <f>'Indicator Date hidden2'!CR3</f>
        <v>2018</v>
      </c>
      <c r="CS3" s="84">
        <f>'Indicator Date hidden2'!CS3</f>
        <v>2018</v>
      </c>
      <c r="CT3" s="84">
        <f>'Indicator Date hidden2'!CT3</f>
        <v>2019</v>
      </c>
      <c r="CU3" s="84">
        <f>'Indicator Date hidden2'!CU3</f>
        <v>2015</v>
      </c>
    </row>
    <row r="4" spans="1:101" x14ac:dyDescent="0.25">
      <c r="A4" s="3" t="str">
        <f>VLOOKUP(C4,Regions!B$3:H$35,7,FALSE)</f>
        <v>Caribbean</v>
      </c>
      <c r="B4" s="94" t="s">
        <v>1</v>
      </c>
      <c r="C4" s="83" t="s">
        <v>0</v>
      </c>
      <c r="D4" s="135">
        <f>IF('Indicador Datos'!D6="No Data",1,IF('Indicador Datos imputados'!D5&lt;&gt;"",1,0))</f>
        <v>0</v>
      </c>
      <c r="E4" s="135">
        <f>IF('Indicador Datos'!E6="No Data",1,IF('Indicador Datos imputados'!E5&lt;&gt;"",1,0))</f>
        <v>0</v>
      </c>
      <c r="F4" s="135">
        <f>IF('Indicador Datos'!F6="No Data",1,IF('Indicador Datos imputados'!F5&lt;&gt;"",1,0))</f>
        <v>1</v>
      </c>
      <c r="G4" s="135">
        <f>IF('Indicador Datos'!G6="No Data",1,IF('Indicador Datos imputados'!G5&lt;&gt;"",1,0))</f>
        <v>0</v>
      </c>
      <c r="H4" s="135">
        <f>IF('Indicador Datos'!H6="No Data",1,IF('Indicador Datos imputados'!H5&lt;&gt;"",1,0))</f>
        <v>0</v>
      </c>
      <c r="I4" s="135">
        <f>IF('Indicador Datos'!I6="No Data",1,IF('Indicador Datos imputados'!I5&lt;&gt;"",1,0))</f>
        <v>0</v>
      </c>
      <c r="J4" s="135">
        <f>IF('Indicador Datos'!J6="No Data",1,IF('Indicador Datos imputados'!J5&lt;&gt;"",1,0))</f>
        <v>0</v>
      </c>
      <c r="K4" s="135">
        <f>IF('Indicador Datos'!K6="No Data",1,IF('Indicador Datos imputados'!K5&lt;&gt;"",1,0))</f>
        <v>0</v>
      </c>
      <c r="L4" s="135">
        <f>IF('Indicador Datos'!L6="No Data",1,IF('Indicador Datos imputados'!L5&lt;&gt;"",1,0))</f>
        <v>0</v>
      </c>
      <c r="M4" s="135">
        <f>IF('Indicador Datos'!M6="No Data",1,IF('Indicador Datos imputados'!M5&lt;&gt;"",1,0))</f>
        <v>0</v>
      </c>
      <c r="N4" s="135">
        <f>IF('Indicador Datos'!N6="No Data",1,IF('Indicador Datos imputados'!N5&lt;&gt;"",1,0))</f>
        <v>0</v>
      </c>
      <c r="O4" s="135">
        <f>IF('Indicador Datos'!O6="No Data",1,IF('Indicador Datos imputados'!O5&lt;&gt;"",1,0))</f>
        <v>0</v>
      </c>
      <c r="P4" s="135">
        <f>IF('Indicador Datos'!P6="No Data",1,IF('Indicador Datos imputados'!P5&lt;&gt;"",1,0))</f>
        <v>0</v>
      </c>
      <c r="Q4" s="135">
        <f>IF('Indicador Datos'!Q6="No Data",1,IF('Indicador Datos imputados'!Q5&lt;&gt;"",1,0))</f>
        <v>0</v>
      </c>
      <c r="R4" s="135">
        <f>IF('Indicador Datos'!R6="No Data",1,IF('Indicador Datos imputados'!R5&lt;&gt;"",1,0))</f>
        <v>0</v>
      </c>
      <c r="S4" s="135">
        <f>IF('Indicador Datos'!S6="No Data",1,IF('Indicador Datos imputados'!S5&lt;&gt;"",1,0))</f>
        <v>0</v>
      </c>
      <c r="T4" s="135">
        <f>IF('Indicador Datos'!T6="No Data",1,IF('Indicador Datos imputados'!T5&lt;&gt;"",1,0))</f>
        <v>0</v>
      </c>
      <c r="U4" s="135">
        <f>IF('Indicador Datos'!U6="No Data",1,IF('Indicador Datos imputados'!U5&lt;&gt;"",1,0))</f>
        <v>0</v>
      </c>
      <c r="V4" s="135">
        <f>IF('Indicador Datos'!V6="No Data",1,IF('Indicador Datos imputados'!V5&lt;&gt;"",1,0))</f>
        <v>0</v>
      </c>
      <c r="W4" s="135">
        <f>IF('Indicador Datos'!W6="No Data",1,IF('Indicador Datos imputados'!W5&lt;&gt;"",1,0))</f>
        <v>0</v>
      </c>
      <c r="X4" s="135">
        <f>IF('Indicador Datos'!X6="No Data",1,IF('Indicador Datos imputados'!X5&lt;&gt;"",1,0))</f>
        <v>0</v>
      </c>
      <c r="Y4" s="135">
        <f>IF('Indicador Datos'!Y6="No Data",1,IF('Indicador Datos imputados'!Y5&lt;&gt;"",1,0))</f>
        <v>0</v>
      </c>
      <c r="Z4" s="135">
        <f>IF('Indicador Datos'!Z6="No Data",1,IF('Indicador Datos imputados'!Z5&lt;&gt;"",1,0))</f>
        <v>0</v>
      </c>
      <c r="AA4" s="135">
        <f>IF('Indicador Datos'!AA6="No Data",1,IF('Indicador Datos imputados'!AA5&lt;&gt;"",1,0))</f>
        <v>0</v>
      </c>
      <c r="AB4" s="135">
        <f>IF('Indicador Datos'!AB6="No Data",1,IF('Indicador Datos imputados'!AB5&lt;&gt;"",1,0))</f>
        <v>1</v>
      </c>
      <c r="AC4" s="135">
        <f>IF('Indicador Datos'!AC6="No Data",1,IF('Indicador Datos imputados'!AC5&lt;&gt;"",1,0))</f>
        <v>0</v>
      </c>
      <c r="AD4" s="135">
        <f>IF('Indicador Datos'!AD6="No Data",1,IF('Indicador Datos imputados'!AD5&lt;&gt;"",1,0))</f>
        <v>0</v>
      </c>
      <c r="AE4" s="135">
        <f>IF('Indicador Datos'!AE6="No Data",1,IF('Indicador Datos imputados'!AE5&lt;&gt;"",1,0))</f>
        <v>0</v>
      </c>
      <c r="AF4" s="135">
        <f>IF('Indicador Datos'!AF6="No Data",1,IF('Indicador Datos imputados'!AF5&lt;&gt;"",1,0))</f>
        <v>0</v>
      </c>
      <c r="AG4" s="135">
        <f>IF('Indicador Datos'!AG6="No Data",1,IF('Indicador Datos imputados'!AG5&lt;&gt;"",1,0))</f>
        <v>0</v>
      </c>
      <c r="AH4" s="135">
        <f>IF('Indicador Datos'!AH6="No Data",1,IF('Indicador Datos imputados'!AH5&lt;&gt;"",1,0))</f>
        <v>0</v>
      </c>
      <c r="AI4" s="135">
        <f>IF('Indicador Datos'!AI6="No Data",1,IF('Indicador Datos imputados'!AI5&lt;&gt;"",1,0))</f>
        <v>1</v>
      </c>
      <c r="AJ4" s="135">
        <f>IF('Indicador Datos'!AJ6="No Data",1,IF('Indicador Datos imputados'!AJ5&lt;&gt;"",1,0))</f>
        <v>1</v>
      </c>
      <c r="AK4" s="135">
        <f>IF('Indicador Datos'!AK6="No Data",1,IF('Indicador Datos imputados'!AK5&lt;&gt;"",1,0))</f>
        <v>0</v>
      </c>
      <c r="AL4" s="135">
        <f>IF('Indicador Datos'!AL6="No Data",1,IF('Indicador Datos imputados'!AL5&lt;&gt;"",1,0))</f>
        <v>0</v>
      </c>
      <c r="AM4" s="135">
        <f>IF('Indicador Datos'!AM6="No Data",1,IF('Indicador Datos imputados'!AM5&lt;&gt;"",1,0))</f>
        <v>1</v>
      </c>
      <c r="AN4" s="135">
        <f>IF('Indicador Datos'!AN6="No Data",1,IF('Indicador Datos imputados'!AN5&lt;&gt;"",1,0))</f>
        <v>1</v>
      </c>
      <c r="AO4" s="135">
        <f>IF('Indicador Datos'!AO6="No Data",1,IF('Indicador Datos imputados'!AO5&lt;&gt;"",1,0))</f>
        <v>1</v>
      </c>
      <c r="AP4" s="135">
        <f>IF('Indicador Datos'!AP6="No Data",1,IF('Indicador Datos imputados'!AP5&lt;&gt;"",1,0))</f>
        <v>0</v>
      </c>
      <c r="AQ4" s="135">
        <f>IF('Indicador Datos'!AQ6="No Data",1,IF('Indicador Datos imputados'!AQ5&lt;&gt;"",1,0))</f>
        <v>0</v>
      </c>
      <c r="AR4" s="135">
        <f>IF('Indicador Datos'!AR6="No Data",1,IF('Indicador Datos imputados'!AR5&lt;&gt;"",1,0))</f>
        <v>1</v>
      </c>
      <c r="AS4" s="135">
        <f>IF('Indicador Datos'!AS6="No Data",1,IF('Indicador Datos imputados'!AS5&lt;&gt;"",1,0))</f>
        <v>0</v>
      </c>
      <c r="AT4" s="135">
        <f>IF('Indicador Datos'!AT6="No Data",1,IF('Indicador Datos imputados'!AT5&lt;&gt;"",1,0))</f>
        <v>1</v>
      </c>
      <c r="AU4" s="135">
        <f>IF('Indicador Datos'!AU6="No Data",1,IF('Indicador Datos imputados'!AU5&lt;&gt;"",1,0))</f>
        <v>0</v>
      </c>
      <c r="AV4" s="135">
        <f>IF('Indicador Datos'!AV6="No Data",1,IF('Indicador Datos imputados'!AV5&lt;&gt;"",1,0))</f>
        <v>0</v>
      </c>
      <c r="AW4" s="135">
        <f>IF('Indicador Datos'!AW6="No Data",1,IF('Indicador Datos imputados'!AW5&lt;&gt;"",1,0))</f>
        <v>0</v>
      </c>
      <c r="AX4" s="135">
        <f>IF('Indicador Datos'!AX6="No Data",1,IF('Indicador Datos imputados'!AX5&lt;&gt;"",1,0))</f>
        <v>0</v>
      </c>
      <c r="AY4" s="135">
        <f>IF('Indicador Datos'!AY6="No Data",1,IF('Indicador Datos imputados'!AY5&lt;&gt;"",1,0))</f>
        <v>0</v>
      </c>
      <c r="AZ4" s="135">
        <f>IF('Indicador Datos'!AZ6="No Data",1,IF('Indicador Datos imputados'!AZ5&lt;&gt;"",1,0))</f>
        <v>1</v>
      </c>
      <c r="BA4" s="135">
        <f>IF('Indicador Datos'!BA6="No Data",1,IF('Indicador Datos imputados'!BA5&lt;&gt;"",1,0))</f>
        <v>0</v>
      </c>
      <c r="BB4" s="135">
        <f>IF('Indicador Datos'!BB6="No Data",1,IF('Indicador Datos imputados'!BB5&lt;&gt;"",1,0))</f>
        <v>1</v>
      </c>
      <c r="BC4" s="135">
        <f>IF('Indicador Datos'!BC6="No Data",1,IF('Indicador Datos imputados'!BC5&lt;&gt;"",1,0))</f>
        <v>1</v>
      </c>
      <c r="BD4" s="135">
        <f>IF('Indicador Datos'!BD6="No Data",1,IF('Indicador Datos imputados'!BD5&lt;&gt;"",1,0))</f>
        <v>0</v>
      </c>
      <c r="BE4" s="135">
        <f>IF('Indicador Datos'!BE6="No Data",1,IF('Indicador Datos imputados'!BE5&lt;&gt;"",1,0))</f>
        <v>0</v>
      </c>
      <c r="BF4" s="135">
        <f>IF('Indicador Datos'!BF6="No Data",1,IF('Indicador Datos imputados'!BF5&lt;&gt;"",1,0))</f>
        <v>0</v>
      </c>
      <c r="BG4" s="135">
        <f>IF('Indicador Datos'!BG6="No Data",1,IF('Indicador Datos imputados'!BG5&lt;&gt;"",1,0))</f>
        <v>0</v>
      </c>
      <c r="BH4" s="135">
        <f>IF('Indicador Datos'!BH6="No Data",1,IF('Indicador Datos imputados'!BH5&lt;&gt;"",1,0))</f>
        <v>0</v>
      </c>
      <c r="BI4" s="135">
        <f>IF('Indicador Datos'!BI6="No Data",1,IF('Indicador Datos imputados'!BI5&lt;&gt;"",1,0))</f>
        <v>1</v>
      </c>
      <c r="BJ4" s="135">
        <f>IF('Indicador Datos'!BJ6="No Data",1,IF('Indicador Datos imputados'!BJ5&lt;&gt;"",1,0))</f>
        <v>1</v>
      </c>
      <c r="BK4" s="135">
        <f>IF('Indicador Datos'!BK6="No Data",1,IF('Indicador Datos imputados'!BK5&lt;&gt;"",1,0))</f>
        <v>1</v>
      </c>
      <c r="BL4" s="135">
        <f>IF('Indicador Datos'!BL6="No Data",1,IF('Indicador Datos imputados'!BL5&lt;&gt;"",1,0))</f>
        <v>1</v>
      </c>
      <c r="BM4" s="135">
        <f>IF('Indicador Datos'!BM6="No Data",1,IF('Indicador Datos imputados'!BM5&lt;&gt;"",1,0))</f>
        <v>0</v>
      </c>
      <c r="BN4" s="135">
        <f>IF('Indicador Datos'!BN6="No Data",1,IF('Indicador Datos imputados'!BN5&lt;&gt;"",1,0))</f>
        <v>0</v>
      </c>
      <c r="BO4" s="135">
        <f>IF('Indicador Datos'!BO6="No Data",1,IF('Indicador Datos imputados'!BO5&lt;&gt;"",1,0))</f>
        <v>0</v>
      </c>
      <c r="BP4" s="135">
        <f>IF('Indicador Datos'!BP6="No Data",1,IF('Indicador Datos imputados'!BP5&lt;&gt;"",1,0))</f>
        <v>0</v>
      </c>
      <c r="BQ4" s="135">
        <f>IF('Indicador Datos'!BQ6="No Data",1,IF('Indicador Datos imputados'!BQ5&lt;&gt;"",1,0))</f>
        <v>0</v>
      </c>
      <c r="BR4" s="135">
        <f>IF('Indicador Datos'!BR6="No Data",1,IF('Indicador Datos imputados'!BR5&lt;&gt;"",1,0))</f>
        <v>0</v>
      </c>
      <c r="BS4" s="135">
        <f>IF('Indicador Datos'!BS6="No Data",1,IF('Indicador Datos imputados'!BS5&lt;&gt;"",1,0))</f>
        <v>1</v>
      </c>
      <c r="BT4" s="135">
        <f>IF('Indicador Datos'!BT6="No Data",1,IF('Indicador Datos imputados'!BT5&lt;&gt;"",1,0))</f>
        <v>0</v>
      </c>
      <c r="BU4" s="135">
        <f>IF('Indicador Datos'!BU6="No Data",1,IF('Indicador Datos imputados'!BU5&lt;&gt;"",1,0))</f>
        <v>0</v>
      </c>
      <c r="BV4" s="135">
        <f>IF('Indicador Datos'!BV6="No Data",1,IF('Indicador Datos imputados'!BV5&lt;&gt;"",1,0))</f>
        <v>1</v>
      </c>
      <c r="BW4" s="135">
        <f>IF('Indicador Datos'!BW6="No Data",1,IF('Indicador Datos imputados'!BW5&lt;&gt;"",1,0))</f>
        <v>0</v>
      </c>
      <c r="BX4" s="135">
        <f>IF('Indicador Datos'!BX6="No Data",1,IF('Indicador Datos imputados'!BX5&lt;&gt;"",1,0))</f>
        <v>0</v>
      </c>
      <c r="BY4" s="135">
        <f>IF('Indicador Datos'!BY6="No Data",1,IF('Indicador Datos imputados'!BY5&lt;&gt;"",1,0))</f>
        <v>1</v>
      </c>
      <c r="BZ4" s="135">
        <f>IF('Indicador Datos'!BZ6="No Data",1,IF('Indicador Datos imputados'!BZ5&lt;&gt;"",1,0))</f>
        <v>0</v>
      </c>
      <c r="CA4" s="135">
        <f>IF('Indicador Datos'!CA6="No Data",1,IF('Indicador Datos imputados'!CA5&lt;&gt;"",1,0))</f>
        <v>1</v>
      </c>
      <c r="CB4" s="135">
        <f>IF('Indicador Datos'!CB6="No Data",1,IF('Indicador Datos imputados'!CB5&lt;&gt;"",1,0))</f>
        <v>1</v>
      </c>
      <c r="CC4" s="135">
        <f>IF('Indicador Datos'!CC6="No Data",1,IF('Indicador Datos imputados'!CC5&lt;&gt;"",1,0))</f>
        <v>1</v>
      </c>
      <c r="CD4" s="135">
        <f>IF('Indicador Datos'!CD6="No Data",1,IF('Indicador Datos imputados'!CD5&lt;&gt;"",1,0))</f>
        <v>1</v>
      </c>
      <c r="CE4" s="135">
        <f>IF('Indicador Datos'!CE6="No Data",1,IF('Indicador Datos imputados'!CE5&lt;&gt;"",1,0))</f>
        <v>1</v>
      </c>
      <c r="CF4" s="135">
        <f>IF('Indicador Datos'!CF6="No Data",1,IF('Indicador Datos imputados'!CF5&lt;&gt;"",1,0))</f>
        <v>0</v>
      </c>
      <c r="CG4" s="135">
        <f>IF('Indicador Datos'!CG6="No Data",1,IF('Indicador Datos imputados'!CG5&lt;&gt;"",1,0))</f>
        <v>0</v>
      </c>
      <c r="CH4" s="135">
        <f>IF('Indicador Datos'!CH6="No Data",1,IF('Indicador Datos imputados'!CH5&lt;&gt;"",1,0))</f>
        <v>0</v>
      </c>
      <c r="CI4" s="135">
        <f>IF('Indicador Datos'!CI6="No Data",1,IF('Indicador Datos imputados'!CI5&lt;&gt;"",1,0))</f>
        <v>0</v>
      </c>
      <c r="CJ4" s="135">
        <f>IF('Indicador Datos'!CJ6="No Data",1,IF('Indicador Datos imputados'!CJ5&lt;&gt;"",1,0))</f>
        <v>0</v>
      </c>
      <c r="CK4" s="135">
        <f>IF('Indicador Datos'!CK6="No Data",1,IF('Indicador Datos imputados'!CK5&lt;&gt;"",1,0))</f>
        <v>0</v>
      </c>
      <c r="CL4" s="135">
        <f>IF('Indicador Datos'!CL6="No Data",1,IF('Indicador Datos imputados'!CL5&lt;&gt;"",1,0))</f>
        <v>1</v>
      </c>
      <c r="CM4" s="135">
        <f>IF('Indicador Datos'!CM6="No Data",1,IF('Indicador Datos imputados'!CM5&lt;&gt;"",1,0))</f>
        <v>1</v>
      </c>
      <c r="CN4" s="135">
        <f>IF('Indicador Datos'!CN6="No Data",1,IF('Indicador Datos imputados'!CN5&lt;&gt;"",1,0))</f>
        <v>1</v>
      </c>
      <c r="CO4" s="135">
        <f>IF('Indicador Datos'!CO6="No Data",1,IF('Indicador Datos imputados'!CO5&lt;&gt;"",1,0))</f>
        <v>0</v>
      </c>
      <c r="CP4" s="135">
        <f>IF('Indicador Datos'!CP6="No Data",1,IF('Indicador Datos imputados'!CP5&lt;&gt;"",1,0))</f>
        <v>1</v>
      </c>
      <c r="CQ4" s="135">
        <f>IF('Indicador Datos'!CQ6="No Data",1,IF('Indicador Datos imputados'!CQ5&lt;&gt;"",1,0))</f>
        <v>0</v>
      </c>
      <c r="CR4" s="135">
        <f>IF('Indicador Datos'!CR6="No Data",1,IF('Indicador Datos imputados'!CR5&lt;&gt;"",1,0))</f>
        <v>0</v>
      </c>
      <c r="CS4" s="135">
        <f>IF('Indicador Datos'!CS6="No Data",1,IF('Indicador Datos imputados'!CS5&lt;&gt;"",1,0))</f>
        <v>0</v>
      </c>
      <c r="CT4" s="135">
        <f>IF('Indicador Datos'!CT6="No Data",1,IF('Indicador Datos imputados'!CT5&lt;&gt;"",1,0))</f>
        <v>0</v>
      </c>
      <c r="CU4" s="135">
        <f>IF('Indicador Datos'!CU6="No Data",1,IF('Indicador Datos imputados'!CU5&lt;&gt;"",1,0))</f>
        <v>0</v>
      </c>
      <c r="CV4" s="144">
        <f t="shared" ref="CV4:CV36" si="0">SUM(D4:CU4)</f>
        <v>28</v>
      </c>
      <c r="CW4" s="145">
        <f t="shared" ref="CW4:CW36" si="1">CV4/96</f>
        <v>0.29166666666666669</v>
      </c>
    </row>
    <row r="5" spans="1:101" x14ac:dyDescent="0.25">
      <c r="A5" s="3" t="str">
        <f>VLOOKUP(C5,Regions!B$3:H$35,7,FALSE)</f>
        <v>Caribbean</v>
      </c>
      <c r="B5" s="94" t="s">
        <v>5</v>
      </c>
      <c r="C5" s="83" t="s">
        <v>4</v>
      </c>
      <c r="D5" s="135">
        <f>IF('Indicador Datos'!D7="No Data",1,IF('Indicador Datos imputados'!D6&lt;&gt;"",1,0))</f>
        <v>0</v>
      </c>
      <c r="E5" s="135">
        <f>IF('Indicador Datos'!E7="No Data",1,IF('Indicador Datos imputados'!E6&lt;&gt;"",1,0))</f>
        <v>0</v>
      </c>
      <c r="F5" s="135">
        <f>IF('Indicador Datos'!F7="No Data",1,IF('Indicador Datos imputados'!F6&lt;&gt;"",1,0))</f>
        <v>1</v>
      </c>
      <c r="G5" s="135">
        <f>IF('Indicador Datos'!G7="No Data",1,IF('Indicador Datos imputados'!G6&lt;&gt;"",1,0))</f>
        <v>0</v>
      </c>
      <c r="H5" s="135">
        <f>IF('Indicador Datos'!H7="No Data",1,IF('Indicador Datos imputados'!H6&lt;&gt;"",1,0))</f>
        <v>0</v>
      </c>
      <c r="I5" s="135">
        <f>IF('Indicador Datos'!I7="No Data",1,IF('Indicador Datos imputados'!I6&lt;&gt;"",1,0))</f>
        <v>0</v>
      </c>
      <c r="J5" s="135">
        <f>IF('Indicador Datos'!J7="No Data",1,IF('Indicador Datos imputados'!J6&lt;&gt;"",1,0))</f>
        <v>0</v>
      </c>
      <c r="K5" s="135">
        <f>IF('Indicador Datos'!K7="No Data",1,IF('Indicador Datos imputados'!K6&lt;&gt;"",1,0))</f>
        <v>0</v>
      </c>
      <c r="L5" s="135">
        <f>IF('Indicador Datos'!L7="No Data",1,IF('Indicador Datos imputados'!L6&lt;&gt;"",1,0))</f>
        <v>0</v>
      </c>
      <c r="M5" s="135">
        <f>IF('Indicador Datos'!M7="No Data",1,IF('Indicador Datos imputados'!M6&lt;&gt;"",1,0))</f>
        <v>0</v>
      </c>
      <c r="N5" s="135">
        <f>IF('Indicador Datos'!N7="No Data",1,IF('Indicador Datos imputados'!N6&lt;&gt;"",1,0))</f>
        <v>0</v>
      </c>
      <c r="O5" s="135">
        <f>IF('Indicador Datos'!O7="No Data",1,IF('Indicador Datos imputados'!O6&lt;&gt;"",1,0))</f>
        <v>0</v>
      </c>
      <c r="P5" s="135">
        <f>IF('Indicador Datos'!P7="No Data",1,IF('Indicador Datos imputados'!P6&lt;&gt;"",1,0))</f>
        <v>1</v>
      </c>
      <c r="Q5" s="135">
        <f>IF('Indicador Datos'!Q7="No Data",1,IF('Indicador Datos imputados'!Q6&lt;&gt;"",1,0))</f>
        <v>0</v>
      </c>
      <c r="R5" s="135">
        <f>IF('Indicador Datos'!R7="No Data",1,IF('Indicador Datos imputados'!R6&lt;&gt;"",1,0))</f>
        <v>0</v>
      </c>
      <c r="S5" s="135">
        <f>IF('Indicador Datos'!S7="No Data",1,IF('Indicador Datos imputados'!S6&lt;&gt;"",1,0))</f>
        <v>0</v>
      </c>
      <c r="T5" s="135">
        <f>IF('Indicador Datos'!T7="No Data",1,IF('Indicador Datos imputados'!T6&lt;&gt;"",1,0))</f>
        <v>0</v>
      </c>
      <c r="U5" s="135">
        <f>IF('Indicador Datos'!U7="No Data",1,IF('Indicador Datos imputados'!U6&lt;&gt;"",1,0))</f>
        <v>0</v>
      </c>
      <c r="V5" s="135">
        <f>IF('Indicador Datos'!V7="No Data",1,IF('Indicador Datos imputados'!V6&lt;&gt;"",1,0))</f>
        <v>0</v>
      </c>
      <c r="W5" s="135">
        <f>IF('Indicador Datos'!W7="No Data",1,IF('Indicador Datos imputados'!W6&lt;&gt;"",1,0))</f>
        <v>0</v>
      </c>
      <c r="X5" s="135">
        <f>IF('Indicador Datos'!X7="No Data",1,IF('Indicador Datos imputados'!X6&lt;&gt;"",1,0))</f>
        <v>0</v>
      </c>
      <c r="Y5" s="135">
        <f>IF('Indicador Datos'!Y7="No Data",1,IF('Indicador Datos imputados'!Y6&lt;&gt;"",1,0))</f>
        <v>0</v>
      </c>
      <c r="Z5" s="135">
        <f>IF('Indicador Datos'!Z7="No Data",1,IF('Indicador Datos imputados'!Z6&lt;&gt;"",1,0))</f>
        <v>0</v>
      </c>
      <c r="AA5" s="212">
        <f>IF('Indicador Datos'!AA7="No Data",1,IF('Indicador Datos imputados'!AA6&lt;&gt;"",1,0))</f>
        <v>0</v>
      </c>
      <c r="AB5" s="135">
        <f>IF('Indicador Datos'!AB7="No Data",1,IF('Indicador Datos imputados'!AB6&lt;&gt;"",1,0))</f>
        <v>1</v>
      </c>
      <c r="AC5" s="135">
        <f>IF('Indicador Datos'!AC7="No Data",1,IF('Indicador Datos imputados'!AC6&lt;&gt;"",1,0))</f>
        <v>0</v>
      </c>
      <c r="AD5" s="135">
        <f>IF('Indicador Datos'!AD7="No Data",1,IF('Indicador Datos imputados'!AD6&lt;&gt;"",1,0))</f>
        <v>0</v>
      </c>
      <c r="AE5" s="135">
        <f>IF('Indicador Datos'!AE7="No Data",1,IF('Indicador Datos imputados'!AE6&lt;&gt;"",1,0))</f>
        <v>0</v>
      </c>
      <c r="AF5" s="135">
        <f>IF('Indicador Datos'!AF7="No Data",1,IF('Indicador Datos imputados'!AF6&lt;&gt;"",1,0))</f>
        <v>0</v>
      </c>
      <c r="AG5" s="135">
        <f>IF('Indicador Datos'!AG7="No Data",1,IF('Indicador Datos imputados'!AG6&lt;&gt;"",1,0))</f>
        <v>0</v>
      </c>
      <c r="AH5" s="135">
        <f>IF('Indicador Datos'!AH7="No Data",1,IF('Indicador Datos imputados'!AH6&lt;&gt;"",1,0))</f>
        <v>0</v>
      </c>
      <c r="AI5" s="135">
        <f>IF('Indicador Datos'!AI7="No Data",1,IF('Indicador Datos imputados'!AI6&lt;&gt;"",1,0))</f>
        <v>0</v>
      </c>
      <c r="AJ5" s="135">
        <f>IF('Indicador Datos'!AJ7="No Data",1,IF('Indicador Datos imputados'!AJ6&lt;&gt;"",1,0))</f>
        <v>0</v>
      </c>
      <c r="AK5" s="135">
        <f>IF('Indicador Datos'!AK7="No Data",1,IF('Indicador Datos imputados'!AK6&lt;&gt;"",1,0))</f>
        <v>0</v>
      </c>
      <c r="AL5" s="135">
        <f>IF('Indicador Datos'!AL7="No Data",1,IF('Indicador Datos imputados'!AL6&lt;&gt;"",1,0))</f>
        <v>0</v>
      </c>
      <c r="AM5" s="135">
        <f>IF('Indicador Datos'!AM7="No Data",1,IF('Indicador Datos imputados'!AM6&lt;&gt;"",1,0))</f>
        <v>1</v>
      </c>
      <c r="AN5" s="135">
        <f>IF('Indicador Datos'!AN7="No Data",1,IF('Indicador Datos imputados'!AN6&lt;&gt;"",1,0))</f>
        <v>1</v>
      </c>
      <c r="AO5" s="135">
        <f>IF('Indicador Datos'!AO7="No Data",1,IF('Indicador Datos imputados'!AO6&lt;&gt;"",1,0))</f>
        <v>0</v>
      </c>
      <c r="AP5" s="135">
        <f>IF('Indicador Datos'!AP7="No Data",1,IF('Indicador Datos imputados'!AP6&lt;&gt;"",1,0))</f>
        <v>0</v>
      </c>
      <c r="AQ5" s="135">
        <f>IF('Indicador Datos'!AQ7="No Data",1,IF('Indicador Datos imputados'!AQ6&lt;&gt;"",1,0))</f>
        <v>1</v>
      </c>
      <c r="AR5" s="135">
        <f>IF('Indicador Datos'!AR7="No Data",1,IF('Indicador Datos imputados'!AR6&lt;&gt;"",1,0))</f>
        <v>0</v>
      </c>
      <c r="AS5" s="135">
        <f>IF('Indicador Datos'!AS7="No Data",1,IF('Indicador Datos imputados'!AS6&lt;&gt;"",1,0))</f>
        <v>0</v>
      </c>
      <c r="AT5" s="135">
        <f>IF('Indicador Datos'!AT7="No Data",1,IF('Indicador Datos imputados'!AT6&lt;&gt;"",1,0))</f>
        <v>1</v>
      </c>
      <c r="AU5" s="135">
        <f>IF('Indicador Datos'!AU7="No Data",1,IF('Indicador Datos imputados'!AU6&lt;&gt;"",1,0))</f>
        <v>0</v>
      </c>
      <c r="AV5" s="135">
        <f>IF('Indicador Datos'!AV7="No Data",1,IF('Indicador Datos imputados'!AV6&lt;&gt;"",1,0))</f>
        <v>0</v>
      </c>
      <c r="AW5" s="135">
        <f>IF('Indicador Datos'!AW7="No Data",1,IF('Indicador Datos imputados'!AW6&lt;&gt;"",1,0))</f>
        <v>0</v>
      </c>
      <c r="AX5" s="135">
        <f>IF('Indicador Datos'!AX7="No Data",1,IF('Indicador Datos imputados'!AX6&lt;&gt;"",1,0))</f>
        <v>0</v>
      </c>
      <c r="AY5" s="135">
        <f>IF('Indicador Datos'!AY7="No Data",1,IF('Indicador Datos imputados'!AY6&lt;&gt;"",1,0))</f>
        <v>0</v>
      </c>
      <c r="AZ5" s="135">
        <f>IF('Indicador Datos'!AZ7="No Data",1,IF('Indicador Datos imputados'!AZ6&lt;&gt;"",1,0))</f>
        <v>0</v>
      </c>
      <c r="BA5" s="135">
        <f>IF('Indicador Datos'!BA7="No Data",1,IF('Indicador Datos imputados'!BA6&lt;&gt;"",1,0))</f>
        <v>0</v>
      </c>
      <c r="BB5" s="135">
        <f>IF('Indicador Datos'!BB7="No Data",1,IF('Indicador Datos imputados'!BB6&lt;&gt;"",1,0))</f>
        <v>0</v>
      </c>
      <c r="BC5" s="135">
        <f>IF('Indicador Datos'!BC7="No Data",1,IF('Indicador Datos imputados'!BC6&lt;&gt;"",1,0))</f>
        <v>0</v>
      </c>
      <c r="BD5" s="135">
        <f>IF('Indicador Datos'!BD7="No Data",1,IF('Indicador Datos imputados'!BD6&lt;&gt;"",1,0))</f>
        <v>0</v>
      </c>
      <c r="BE5" s="135">
        <f>IF('Indicador Datos'!BE7="No Data",1,IF('Indicador Datos imputados'!BE6&lt;&gt;"",1,0))</f>
        <v>0</v>
      </c>
      <c r="BF5" s="135">
        <f>IF('Indicador Datos'!BF7="No Data",1,IF('Indicador Datos imputados'!BF6&lt;&gt;"",1,0))</f>
        <v>0</v>
      </c>
      <c r="BG5" s="135">
        <f>IF('Indicador Datos'!BG7="No Data",1,IF('Indicador Datos imputados'!BG6&lt;&gt;"",1,0))</f>
        <v>0</v>
      </c>
      <c r="BH5" s="135">
        <f>IF('Indicador Datos'!BH7="No Data",1,IF('Indicador Datos imputados'!BH6&lt;&gt;"",1,0))</f>
        <v>0</v>
      </c>
      <c r="BI5" s="135">
        <f>IF('Indicador Datos'!BI7="No Data",1,IF('Indicador Datos imputados'!BI6&lt;&gt;"",1,0))</f>
        <v>0</v>
      </c>
      <c r="BJ5" s="135">
        <f>IF('Indicador Datos'!BJ7="No Data",1,IF('Indicador Datos imputados'!BJ6&lt;&gt;"",1,0))</f>
        <v>0</v>
      </c>
      <c r="BK5" s="135">
        <f>IF('Indicador Datos'!BK7="No Data",1,IF('Indicador Datos imputados'!BK6&lt;&gt;"",1,0))</f>
        <v>1</v>
      </c>
      <c r="BL5" s="135">
        <f>IF('Indicador Datos'!BL7="No Data",1,IF('Indicador Datos imputados'!BL6&lt;&gt;"",1,0))</f>
        <v>1</v>
      </c>
      <c r="BM5" s="135">
        <f>IF('Indicador Datos'!BM7="No Data",1,IF('Indicador Datos imputados'!BM6&lt;&gt;"",1,0))</f>
        <v>0</v>
      </c>
      <c r="BN5" s="135">
        <f>IF('Indicador Datos'!BN7="No Data",1,IF('Indicador Datos imputados'!BN6&lt;&gt;"",1,0))</f>
        <v>0</v>
      </c>
      <c r="BO5" s="135">
        <f>IF('Indicador Datos'!BO7="No Data",1,IF('Indicador Datos imputados'!BO6&lt;&gt;"",1,0))</f>
        <v>0</v>
      </c>
      <c r="BP5" s="135">
        <f>IF('Indicador Datos'!BP7="No Data",1,IF('Indicador Datos imputados'!BP6&lt;&gt;"",1,0))</f>
        <v>0</v>
      </c>
      <c r="BQ5" s="135">
        <f>IF('Indicador Datos'!BQ7="No Data",1,IF('Indicador Datos imputados'!BQ6&lt;&gt;"",1,0))</f>
        <v>0</v>
      </c>
      <c r="BR5" s="135">
        <f>IF('Indicador Datos'!BR7="No Data",1,IF('Indicador Datos imputados'!BR6&lt;&gt;"",1,0))</f>
        <v>0</v>
      </c>
      <c r="BS5" s="135">
        <f>IF('Indicador Datos'!BS7="No Data",1,IF('Indicador Datos imputados'!BS6&lt;&gt;"",1,0))</f>
        <v>0</v>
      </c>
      <c r="BT5" s="135">
        <f>IF('Indicador Datos'!BT7="No Data",1,IF('Indicador Datos imputados'!BT6&lt;&gt;"",1,0))</f>
        <v>0</v>
      </c>
      <c r="BU5" s="135">
        <f>IF('Indicador Datos'!BU7="No Data",1,IF('Indicador Datos imputados'!BU6&lt;&gt;"",1,0))</f>
        <v>0</v>
      </c>
      <c r="BV5" s="135">
        <f>IF('Indicador Datos'!BV7="No Data",1,IF('Indicador Datos imputados'!BV6&lt;&gt;"",1,0))</f>
        <v>1</v>
      </c>
      <c r="BW5" s="135">
        <f>IF('Indicador Datos'!BW7="No Data",1,IF('Indicador Datos imputados'!BW6&lt;&gt;"",1,0))</f>
        <v>0</v>
      </c>
      <c r="BX5" s="135">
        <f>IF('Indicador Datos'!BX7="No Data",1,IF('Indicador Datos imputados'!BX6&lt;&gt;"",1,0))</f>
        <v>1</v>
      </c>
      <c r="BY5" s="135">
        <f>IF('Indicador Datos'!BY7="No Data",1,IF('Indicador Datos imputados'!BY6&lt;&gt;"",1,0))</f>
        <v>0</v>
      </c>
      <c r="BZ5" s="135">
        <f>IF('Indicador Datos'!BZ7="No Data",1,IF('Indicador Datos imputados'!BZ6&lt;&gt;"",1,0))</f>
        <v>0</v>
      </c>
      <c r="CA5" s="135">
        <f>IF('Indicador Datos'!CA7="No Data",1,IF('Indicador Datos imputados'!CA6&lt;&gt;"",1,0))</f>
        <v>0</v>
      </c>
      <c r="CB5" s="135">
        <f>IF('Indicador Datos'!CB7="No Data",1,IF('Indicador Datos imputados'!CB6&lt;&gt;"",1,0))</f>
        <v>1</v>
      </c>
      <c r="CC5" s="135">
        <f>IF('Indicador Datos'!CC7="No Data",1,IF('Indicador Datos imputados'!CC6&lt;&gt;"",1,0))</f>
        <v>1</v>
      </c>
      <c r="CD5" s="135">
        <f>IF('Indicador Datos'!CD7="No Data",1,IF('Indicador Datos imputados'!CD6&lt;&gt;"",1,0))</f>
        <v>1</v>
      </c>
      <c r="CE5" s="135">
        <f>IF('Indicador Datos'!CE7="No Data",1,IF('Indicador Datos imputados'!CE6&lt;&gt;"",1,0))</f>
        <v>1</v>
      </c>
      <c r="CF5" s="135">
        <f>IF('Indicador Datos'!CF7="No Data",1,IF('Indicador Datos imputados'!CF6&lt;&gt;"",1,0))</f>
        <v>0</v>
      </c>
      <c r="CG5" s="135">
        <f>IF('Indicador Datos'!CG7="No Data",1,IF('Indicador Datos imputados'!CG6&lt;&gt;"",1,0))</f>
        <v>0</v>
      </c>
      <c r="CH5" s="135">
        <f>IF('Indicador Datos'!CH7="No Data",1,IF('Indicador Datos imputados'!CH6&lt;&gt;"",1,0))</f>
        <v>0</v>
      </c>
      <c r="CI5" s="135">
        <f>IF('Indicador Datos'!CI7="No Data",1,IF('Indicador Datos imputados'!CI6&lt;&gt;"",1,0))</f>
        <v>0</v>
      </c>
      <c r="CJ5" s="135">
        <f>IF('Indicador Datos'!CJ7="No Data",1,IF('Indicador Datos imputados'!CJ6&lt;&gt;"",1,0))</f>
        <v>0</v>
      </c>
      <c r="CK5" s="135">
        <f>IF('Indicador Datos'!CK7="No Data",1,IF('Indicador Datos imputados'!CK6&lt;&gt;"",1,0))</f>
        <v>0</v>
      </c>
      <c r="CL5" s="135">
        <f>IF('Indicador Datos'!CL7="No Data",1,IF('Indicador Datos imputados'!CL6&lt;&gt;"",1,0))</f>
        <v>1</v>
      </c>
      <c r="CM5" s="135">
        <f>IF('Indicador Datos'!CM7="No Data",1,IF('Indicador Datos imputados'!CM6&lt;&gt;"",1,0))</f>
        <v>1</v>
      </c>
      <c r="CN5" s="135">
        <f>IF('Indicador Datos'!CN7="No Data",1,IF('Indicador Datos imputados'!CN6&lt;&gt;"",1,0))</f>
        <v>1</v>
      </c>
      <c r="CO5" s="135">
        <f>IF('Indicador Datos'!CO7="No Data",1,IF('Indicador Datos imputados'!CO6&lt;&gt;"",1,0))</f>
        <v>1</v>
      </c>
      <c r="CP5" s="135">
        <f>IF('Indicador Datos'!CP7="No Data",1,IF('Indicador Datos imputados'!CP6&lt;&gt;"",1,0))</f>
        <v>1</v>
      </c>
      <c r="CQ5" s="135">
        <f>IF('Indicador Datos'!CQ7="No Data",1,IF('Indicador Datos imputados'!CQ6&lt;&gt;"",1,0))</f>
        <v>0</v>
      </c>
      <c r="CR5" s="135">
        <f>IF('Indicador Datos'!CR7="No Data",1,IF('Indicador Datos imputados'!CR6&lt;&gt;"",1,0))</f>
        <v>0</v>
      </c>
      <c r="CS5" s="135">
        <f>IF('Indicador Datos'!CS7="No Data",1,IF('Indicador Datos imputados'!CS6&lt;&gt;"",1,0))</f>
        <v>0</v>
      </c>
      <c r="CT5" s="135">
        <f>IF('Indicador Datos'!CT7="No Data",1,IF('Indicador Datos imputados'!CT6&lt;&gt;"",1,0))</f>
        <v>0</v>
      </c>
      <c r="CU5" s="135">
        <f>IF('Indicador Datos'!CU7="No Data",1,IF('Indicador Datos imputados'!CU6&lt;&gt;"",1,0))</f>
        <v>0</v>
      </c>
      <c r="CV5" s="144">
        <f t="shared" si="0"/>
        <v>20</v>
      </c>
      <c r="CW5" s="145">
        <f t="shared" si="1"/>
        <v>0.20833333333333334</v>
      </c>
    </row>
    <row r="6" spans="1:101" x14ac:dyDescent="0.25">
      <c r="A6" s="3" t="str">
        <f>VLOOKUP(C6,Regions!B$3:H$35,7,FALSE)</f>
        <v>Caribbean</v>
      </c>
      <c r="B6" s="94" t="s">
        <v>7</v>
      </c>
      <c r="C6" s="83" t="s">
        <v>6</v>
      </c>
      <c r="D6" s="135">
        <f>IF('Indicador Datos'!D8="No Data",1,IF('Indicador Datos imputados'!D7&lt;&gt;"",1,0))</f>
        <v>0</v>
      </c>
      <c r="E6" s="135">
        <f>IF('Indicador Datos'!E8="No Data",1,IF('Indicador Datos imputados'!E7&lt;&gt;"",1,0))</f>
        <v>0</v>
      </c>
      <c r="F6" s="135">
        <f>IF('Indicador Datos'!F8="No Data",1,IF('Indicador Datos imputados'!F7&lt;&gt;"",1,0))</f>
        <v>1</v>
      </c>
      <c r="G6" s="135">
        <f>IF('Indicador Datos'!G8="No Data",1,IF('Indicador Datos imputados'!G7&lt;&gt;"",1,0))</f>
        <v>0</v>
      </c>
      <c r="H6" s="135">
        <f>IF('Indicador Datos'!H8="No Data",1,IF('Indicador Datos imputados'!H7&lt;&gt;"",1,0))</f>
        <v>0</v>
      </c>
      <c r="I6" s="135">
        <f>IF('Indicador Datos'!I8="No Data",1,IF('Indicador Datos imputados'!I7&lt;&gt;"",1,0))</f>
        <v>0</v>
      </c>
      <c r="J6" s="135">
        <f>IF('Indicador Datos'!J8="No Data",1,IF('Indicador Datos imputados'!J7&lt;&gt;"",1,0))</f>
        <v>0</v>
      </c>
      <c r="K6" s="135">
        <f>IF('Indicador Datos'!K8="No Data",1,IF('Indicador Datos imputados'!K7&lt;&gt;"",1,0))</f>
        <v>0</v>
      </c>
      <c r="L6" s="135">
        <f>IF('Indicador Datos'!L8="No Data",1,IF('Indicador Datos imputados'!L7&lt;&gt;"",1,0))</f>
        <v>0</v>
      </c>
      <c r="M6" s="135">
        <f>IF('Indicador Datos'!M8="No Data",1,IF('Indicador Datos imputados'!M7&lt;&gt;"",1,0))</f>
        <v>0</v>
      </c>
      <c r="N6" s="135">
        <f>IF('Indicador Datos'!N8="No Data",1,IF('Indicador Datos imputados'!N7&lt;&gt;"",1,0))</f>
        <v>1</v>
      </c>
      <c r="O6" s="135">
        <f>IF('Indicador Datos'!O8="No Data",1,IF('Indicador Datos imputados'!O7&lt;&gt;"",1,0))</f>
        <v>1</v>
      </c>
      <c r="P6" s="135">
        <f>IF('Indicador Datos'!P8="No Data",1,IF('Indicador Datos imputados'!P7&lt;&gt;"",1,0))</f>
        <v>1</v>
      </c>
      <c r="Q6" s="135">
        <f>IF('Indicador Datos'!Q8="No Data",1,IF('Indicador Datos imputados'!Q7&lt;&gt;"",1,0))</f>
        <v>0</v>
      </c>
      <c r="R6" s="135">
        <f>IF('Indicador Datos'!R8="No Data",1,IF('Indicador Datos imputados'!R7&lt;&gt;"",1,0))</f>
        <v>0</v>
      </c>
      <c r="S6" s="135">
        <f>IF('Indicador Datos'!S8="No Data",1,IF('Indicador Datos imputados'!S7&lt;&gt;"",1,0))</f>
        <v>0</v>
      </c>
      <c r="T6" s="135">
        <f>IF('Indicador Datos'!T8="No Data",1,IF('Indicador Datos imputados'!T7&lt;&gt;"",1,0))</f>
        <v>0</v>
      </c>
      <c r="U6" s="135">
        <f>IF('Indicador Datos'!U8="No Data",1,IF('Indicador Datos imputados'!U7&lt;&gt;"",1,0))</f>
        <v>0</v>
      </c>
      <c r="V6" s="135">
        <f>IF('Indicador Datos'!V8="No Data",1,IF('Indicador Datos imputados'!V7&lt;&gt;"",1,0))</f>
        <v>0</v>
      </c>
      <c r="W6" s="135">
        <f>IF('Indicador Datos'!W8="No Data",1,IF('Indicador Datos imputados'!W7&lt;&gt;"",1,0))</f>
        <v>0</v>
      </c>
      <c r="X6" s="135">
        <f>IF('Indicador Datos'!X8="No Data",1,IF('Indicador Datos imputados'!X7&lt;&gt;"",1,0))</f>
        <v>0</v>
      </c>
      <c r="Y6" s="135">
        <f>IF('Indicador Datos'!Y8="No Data",1,IF('Indicador Datos imputados'!Y7&lt;&gt;"",1,0))</f>
        <v>0</v>
      </c>
      <c r="Z6" s="135">
        <f>IF('Indicador Datos'!Z8="No Data",1,IF('Indicador Datos imputados'!Z7&lt;&gt;"",1,0))</f>
        <v>0</v>
      </c>
      <c r="AA6" s="212">
        <f>IF('Indicador Datos'!AA8="No Data",1,IF('Indicador Datos imputados'!AA7&lt;&gt;"",1,0))</f>
        <v>0</v>
      </c>
      <c r="AB6" s="135">
        <f>IF('Indicador Datos'!AB8="No Data",1,IF('Indicador Datos imputados'!AB7&lt;&gt;"",1,0))</f>
        <v>0</v>
      </c>
      <c r="AC6" s="135">
        <f>IF('Indicador Datos'!AC8="No Data",1,IF('Indicador Datos imputados'!AC7&lt;&gt;"",1,0))</f>
        <v>1</v>
      </c>
      <c r="AD6" s="135">
        <f>IF('Indicador Datos'!AD8="No Data",1,IF('Indicador Datos imputados'!AD7&lt;&gt;"",1,0))</f>
        <v>0</v>
      </c>
      <c r="AE6" s="135">
        <f>IF('Indicador Datos'!AE8="No Data",1,IF('Indicador Datos imputados'!AE7&lt;&gt;"",1,0))</f>
        <v>0</v>
      </c>
      <c r="AF6" s="135">
        <f>IF('Indicador Datos'!AF8="No Data",1,IF('Indicador Datos imputados'!AF7&lt;&gt;"",1,0))</f>
        <v>0</v>
      </c>
      <c r="AG6" s="135">
        <f>IF('Indicador Datos'!AG8="No Data",1,IF('Indicador Datos imputados'!AG7&lt;&gt;"",1,0))</f>
        <v>0</v>
      </c>
      <c r="AH6" s="135">
        <f>IF('Indicador Datos'!AH8="No Data",1,IF('Indicador Datos imputados'!AH7&lt;&gt;"",1,0))</f>
        <v>0</v>
      </c>
      <c r="AI6" s="135">
        <f>IF('Indicador Datos'!AI8="No Data",1,IF('Indicador Datos imputados'!AI7&lt;&gt;"",1,0))</f>
        <v>0</v>
      </c>
      <c r="AJ6" s="135">
        <f>IF('Indicador Datos'!AJ8="No Data",1,IF('Indicador Datos imputados'!AJ7&lt;&gt;"",1,0))</f>
        <v>0</v>
      </c>
      <c r="AK6" s="135">
        <f>IF('Indicador Datos'!AK8="No Data",1,IF('Indicador Datos imputados'!AK7&lt;&gt;"",1,0))</f>
        <v>0</v>
      </c>
      <c r="AL6" s="135">
        <f>IF('Indicador Datos'!AL8="No Data",1,IF('Indicador Datos imputados'!AL7&lt;&gt;"",1,0))</f>
        <v>0</v>
      </c>
      <c r="AM6" s="135">
        <f>IF('Indicador Datos'!AM8="No Data",1,IF('Indicador Datos imputados'!AM7&lt;&gt;"",1,0))</f>
        <v>0</v>
      </c>
      <c r="AN6" s="135">
        <f>IF('Indicador Datos'!AN8="No Data",1,IF('Indicador Datos imputados'!AN7&lt;&gt;"",1,0))</f>
        <v>0</v>
      </c>
      <c r="AO6" s="135">
        <f>IF('Indicador Datos'!AO8="No Data",1,IF('Indicador Datos imputados'!AO7&lt;&gt;"",1,0))</f>
        <v>0</v>
      </c>
      <c r="AP6" s="135">
        <f>IF('Indicador Datos'!AP8="No Data",1,IF('Indicador Datos imputados'!AP7&lt;&gt;"",1,0))</f>
        <v>0</v>
      </c>
      <c r="AQ6" s="135">
        <f>IF('Indicador Datos'!AQ8="No Data",1,IF('Indicador Datos imputados'!AQ7&lt;&gt;"",1,0))</f>
        <v>0</v>
      </c>
      <c r="AR6" s="135">
        <f>IF('Indicador Datos'!AR8="No Data",1,IF('Indicador Datos imputados'!AR7&lt;&gt;"",1,0))</f>
        <v>0</v>
      </c>
      <c r="AS6" s="135">
        <f>IF('Indicador Datos'!AS8="No Data",1,IF('Indicador Datos imputados'!AS7&lt;&gt;"",1,0))</f>
        <v>0</v>
      </c>
      <c r="AT6" s="135">
        <f>IF('Indicador Datos'!AT8="No Data",1,IF('Indicador Datos imputados'!AT7&lt;&gt;"",1,0))</f>
        <v>0</v>
      </c>
      <c r="AU6" s="135">
        <f>IF('Indicador Datos'!AU8="No Data",1,IF('Indicador Datos imputados'!AU7&lt;&gt;"",1,0))</f>
        <v>0</v>
      </c>
      <c r="AV6" s="135">
        <f>IF('Indicador Datos'!AV8="No Data",1,IF('Indicador Datos imputados'!AV7&lt;&gt;"",1,0))</f>
        <v>1</v>
      </c>
      <c r="AW6" s="135">
        <f>IF('Indicador Datos'!AW8="No Data",1,IF('Indicador Datos imputados'!AW7&lt;&gt;"",1,0))</f>
        <v>0</v>
      </c>
      <c r="AX6" s="135">
        <f>IF('Indicador Datos'!AX8="No Data",1,IF('Indicador Datos imputados'!AX7&lt;&gt;"",1,0))</f>
        <v>0</v>
      </c>
      <c r="AY6" s="135">
        <f>IF('Indicador Datos'!AY8="No Data",1,IF('Indicador Datos imputados'!AY7&lt;&gt;"",1,0))</f>
        <v>0</v>
      </c>
      <c r="AZ6" s="135">
        <f>IF('Indicador Datos'!AZ8="No Data",1,IF('Indicador Datos imputados'!AZ7&lt;&gt;"",1,0))</f>
        <v>0</v>
      </c>
      <c r="BA6" s="135">
        <f>IF('Indicador Datos'!BA8="No Data",1,IF('Indicador Datos imputados'!BA7&lt;&gt;"",1,0))</f>
        <v>0</v>
      </c>
      <c r="BB6" s="135">
        <f>IF('Indicador Datos'!BB8="No Data",1,IF('Indicador Datos imputados'!BB7&lt;&gt;"",1,0))</f>
        <v>0</v>
      </c>
      <c r="BC6" s="135">
        <f>IF('Indicador Datos'!BC8="No Data",1,IF('Indicador Datos imputados'!BC7&lt;&gt;"",1,0))</f>
        <v>0</v>
      </c>
      <c r="BD6" s="135">
        <f>IF('Indicador Datos'!BD8="No Data",1,IF('Indicador Datos imputados'!BD7&lt;&gt;"",1,0))</f>
        <v>0</v>
      </c>
      <c r="BE6" s="135">
        <f>IF('Indicador Datos'!BE8="No Data",1,IF('Indicador Datos imputados'!BE7&lt;&gt;"",1,0))</f>
        <v>0</v>
      </c>
      <c r="BF6" s="135">
        <f>IF('Indicador Datos'!BF8="No Data",1,IF('Indicador Datos imputados'!BF7&lt;&gt;"",1,0))</f>
        <v>0</v>
      </c>
      <c r="BG6" s="135">
        <f>IF('Indicador Datos'!BG8="No Data",1,IF('Indicador Datos imputados'!BG7&lt;&gt;"",1,0))</f>
        <v>0</v>
      </c>
      <c r="BH6" s="135">
        <f>IF('Indicador Datos'!BH8="No Data",1,IF('Indicador Datos imputados'!BH7&lt;&gt;"",1,0))</f>
        <v>0</v>
      </c>
      <c r="BI6" s="135">
        <f>IF('Indicador Datos'!BI8="No Data",1,IF('Indicador Datos imputados'!BI7&lt;&gt;"",1,0))</f>
        <v>0</v>
      </c>
      <c r="BJ6" s="135">
        <f>IF('Indicador Datos'!BJ8="No Data",1,IF('Indicador Datos imputados'!BJ7&lt;&gt;"",1,0))</f>
        <v>0</v>
      </c>
      <c r="BK6" s="135">
        <f>IF('Indicador Datos'!BK8="No Data",1,IF('Indicador Datos imputados'!BK7&lt;&gt;"",1,0))</f>
        <v>1</v>
      </c>
      <c r="BL6" s="135">
        <f>IF('Indicador Datos'!BL8="No Data",1,IF('Indicador Datos imputados'!BL7&lt;&gt;"",1,0))</f>
        <v>1</v>
      </c>
      <c r="BM6" s="135">
        <f>IF('Indicador Datos'!BM8="No Data",1,IF('Indicador Datos imputados'!BM7&lt;&gt;"",1,0))</f>
        <v>0</v>
      </c>
      <c r="BN6" s="135">
        <f>IF('Indicador Datos'!BN8="No Data",1,IF('Indicador Datos imputados'!BN7&lt;&gt;"",1,0))</f>
        <v>0</v>
      </c>
      <c r="BO6" s="135">
        <f>IF('Indicador Datos'!BO8="No Data",1,IF('Indicador Datos imputados'!BO7&lt;&gt;"",1,0))</f>
        <v>0</v>
      </c>
      <c r="BP6" s="135">
        <f>IF('Indicador Datos'!BP8="No Data",1,IF('Indicador Datos imputados'!BP7&lt;&gt;"",1,0))</f>
        <v>0</v>
      </c>
      <c r="BQ6" s="135">
        <f>IF('Indicador Datos'!BQ8="No Data",1,IF('Indicador Datos imputados'!BQ7&lt;&gt;"",1,0))</f>
        <v>0</v>
      </c>
      <c r="BR6" s="135">
        <f>IF('Indicador Datos'!BR8="No Data",1,IF('Indicador Datos imputados'!BR7&lt;&gt;"",1,0))</f>
        <v>0</v>
      </c>
      <c r="BS6" s="135">
        <f>IF('Indicador Datos'!BS8="No Data",1,IF('Indicador Datos imputados'!BS7&lt;&gt;"",1,0))</f>
        <v>1</v>
      </c>
      <c r="BT6" s="135">
        <f>IF('Indicador Datos'!BT8="No Data",1,IF('Indicador Datos imputados'!BT7&lt;&gt;"",1,0))</f>
        <v>0</v>
      </c>
      <c r="BU6" s="135">
        <f>IF('Indicador Datos'!BU8="No Data",1,IF('Indicador Datos imputados'!BU7&lt;&gt;"",1,0))</f>
        <v>0</v>
      </c>
      <c r="BV6" s="135">
        <f>IF('Indicador Datos'!BV8="No Data",1,IF('Indicador Datos imputados'!BV7&lt;&gt;"",1,0))</f>
        <v>0</v>
      </c>
      <c r="BW6" s="135">
        <f>IF('Indicador Datos'!BW8="No Data",1,IF('Indicador Datos imputados'!BW7&lt;&gt;"",1,0))</f>
        <v>0</v>
      </c>
      <c r="BX6" s="135">
        <f>IF('Indicador Datos'!BX8="No Data",1,IF('Indicador Datos imputados'!BX7&lt;&gt;"",1,0))</f>
        <v>0</v>
      </c>
      <c r="BY6" s="135">
        <f>IF('Indicador Datos'!BY8="No Data",1,IF('Indicador Datos imputados'!BY7&lt;&gt;"",1,0))</f>
        <v>0</v>
      </c>
      <c r="BZ6" s="135">
        <f>IF('Indicador Datos'!BZ8="No Data",1,IF('Indicador Datos imputados'!BZ7&lt;&gt;"",1,0))</f>
        <v>0</v>
      </c>
      <c r="CA6" s="135">
        <f>IF('Indicador Datos'!CA8="No Data",1,IF('Indicador Datos imputados'!CA7&lt;&gt;"",1,0))</f>
        <v>0</v>
      </c>
      <c r="CB6" s="135">
        <f>IF('Indicador Datos'!CB8="No Data",1,IF('Indicador Datos imputados'!CB7&lt;&gt;"",1,0))</f>
        <v>1</v>
      </c>
      <c r="CC6" s="135">
        <f>IF('Indicador Datos'!CC8="No Data",1,IF('Indicador Datos imputados'!CC7&lt;&gt;"",1,0))</f>
        <v>1</v>
      </c>
      <c r="CD6" s="135">
        <f>IF('Indicador Datos'!CD8="No Data",1,IF('Indicador Datos imputados'!CD7&lt;&gt;"",1,0))</f>
        <v>1</v>
      </c>
      <c r="CE6" s="135">
        <f>IF('Indicador Datos'!CE8="No Data",1,IF('Indicador Datos imputados'!CE7&lt;&gt;"",1,0))</f>
        <v>1</v>
      </c>
      <c r="CF6" s="135">
        <f>IF('Indicador Datos'!CF8="No Data",1,IF('Indicador Datos imputados'!CF7&lt;&gt;"",1,0))</f>
        <v>0</v>
      </c>
      <c r="CG6" s="135">
        <f>IF('Indicador Datos'!CG8="No Data",1,IF('Indicador Datos imputados'!CG7&lt;&gt;"",1,0))</f>
        <v>0</v>
      </c>
      <c r="CH6" s="135">
        <f>IF('Indicador Datos'!CH8="No Data",1,IF('Indicador Datos imputados'!CH7&lt;&gt;"",1,0))</f>
        <v>0</v>
      </c>
      <c r="CI6" s="135">
        <f>IF('Indicador Datos'!CI8="No Data",1,IF('Indicador Datos imputados'!CI7&lt;&gt;"",1,0))</f>
        <v>0</v>
      </c>
      <c r="CJ6" s="135">
        <f>IF('Indicador Datos'!CJ8="No Data",1,IF('Indicador Datos imputados'!CJ7&lt;&gt;"",1,0))</f>
        <v>0</v>
      </c>
      <c r="CK6" s="135">
        <f>IF('Indicador Datos'!CK8="No Data",1,IF('Indicador Datos imputados'!CK7&lt;&gt;"",1,0))</f>
        <v>0</v>
      </c>
      <c r="CL6" s="135">
        <f>IF('Indicador Datos'!CL8="No Data",1,IF('Indicador Datos imputados'!CL7&lt;&gt;"",1,0))</f>
        <v>0</v>
      </c>
      <c r="CM6" s="135">
        <f>IF('Indicador Datos'!CM8="No Data",1,IF('Indicador Datos imputados'!CM7&lt;&gt;"",1,0))</f>
        <v>0</v>
      </c>
      <c r="CN6" s="135">
        <f>IF('Indicador Datos'!CN8="No Data",1,IF('Indicador Datos imputados'!CN7&lt;&gt;"",1,0))</f>
        <v>1</v>
      </c>
      <c r="CO6" s="135">
        <f>IF('Indicador Datos'!CO8="No Data",1,IF('Indicador Datos imputados'!CO7&lt;&gt;"",1,0))</f>
        <v>1</v>
      </c>
      <c r="CP6" s="135">
        <f>IF('Indicador Datos'!CP8="No Data",1,IF('Indicador Datos imputados'!CP7&lt;&gt;"",1,0))</f>
        <v>0</v>
      </c>
      <c r="CQ6" s="135">
        <f>IF('Indicador Datos'!CQ8="No Data",1,IF('Indicador Datos imputados'!CQ7&lt;&gt;"",1,0))</f>
        <v>0</v>
      </c>
      <c r="CR6" s="135">
        <f>IF('Indicador Datos'!CR8="No Data",1,IF('Indicador Datos imputados'!CR7&lt;&gt;"",1,0))</f>
        <v>0</v>
      </c>
      <c r="CS6" s="135">
        <f>IF('Indicador Datos'!CS8="No Data",1,IF('Indicador Datos imputados'!CS7&lt;&gt;"",1,0))</f>
        <v>0</v>
      </c>
      <c r="CT6" s="135">
        <f>IF('Indicador Datos'!CT8="No Data",1,IF('Indicador Datos imputados'!CT7&lt;&gt;"",1,0))</f>
        <v>0</v>
      </c>
      <c r="CU6" s="135">
        <f>IF('Indicador Datos'!CU8="No Data",1,IF('Indicador Datos imputados'!CU7&lt;&gt;"",1,0))</f>
        <v>0</v>
      </c>
      <c r="CV6" s="144">
        <f t="shared" si="0"/>
        <v>15</v>
      </c>
      <c r="CW6" s="145">
        <f t="shared" si="1"/>
        <v>0.15625</v>
      </c>
    </row>
    <row r="7" spans="1:101" x14ac:dyDescent="0.25">
      <c r="A7" s="3" t="str">
        <f>VLOOKUP(C7,Regions!B$3:H$35,7,FALSE)</f>
        <v>Caribbean</v>
      </c>
      <c r="B7" s="94" t="s">
        <v>20</v>
      </c>
      <c r="C7" s="83" t="s">
        <v>19</v>
      </c>
      <c r="D7" s="135">
        <f>IF('Indicador Datos'!D9="No Data",1,IF('Indicador Datos imputados'!D8&lt;&gt;"",1,0))</f>
        <v>0</v>
      </c>
      <c r="E7" s="135">
        <f>IF('Indicador Datos'!E9="No Data",1,IF('Indicador Datos imputados'!E8&lt;&gt;"",1,0))</f>
        <v>0</v>
      </c>
      <c r="F7" s="135">
        <f>IF('Indicador Datos'!F9="No Data",1,IF('Indicador Datos imputados'!F8&lt;&gt;"",1,0))</f>
        <v>0</v>
      </c>
      <c r="G7" s="135">
        <f>IF('Indicador Datos'!G9="No Data",1,IF('Indicador Datos imputados'!G8&lt;&gt;"",1,0))</f>
        <v>0</v>
      </c>
      <c r="H7" s="135">
        <f>IF('Indicador Datos'!H9="No Data",1,IF('Indicador Datos imputados'!H8&lt;&gt;"",1,0))</f>
        <v>0</v>
      </c>
      <c r="I7" s="135">
        <f>IF('Indicador Datos'!I9="No Data",1,IF('Indicador Datos imputados'!I8&lt;&gt;"",1,0))</f>
        <v>0</v>
      </c>
      <c r="J7" s="135">
        <f>IF('Indicador Datos'!J9="No Data",1,IF('Indicador Datos imputados'!J8&lt;&gt;"",1,0))</f>
        <v>0</v>
      </c>
      <c r="K7" s="135">
        <f>IF('Indicador Datos'!K9="No Data",1,IF('Indicador Datos imputados'!K8&lt;&gt;"",1,0))</f>
        <v>0</v>
      </c>
      <c r="L7" s="135">
        <f>IF('Indicador Datos'!L9="No Data",1,IF('Indicador Datos imputados'!L8&lt;&gt;"",1,0))</f>
        <v>0</v>
      </c>
      <c r="M7" s="135">
        <f>IF('Indicador Datos'!M9="No Data",1,IF('Indicador Datos imputados'!M8&lt;&gt;"",1,0))</f>
        <v>0</v>
      </c>
      <c r="N7" s="135">
        <f>IF('Indicador Datos'!N9="No Data",1,IF('Indicador Datos imputados'!N8&lt;&gt;"",1,0))</f>
        <v>0</v>
      </c>
      <c r="O7" s="135">
        <f>IF('Indicador Datos'!O9="No Data",1,IF('Indicador Datos imputados'!O8&lt;&gt;"",1,0))</f>
        <v>0</v>
      </c>
      <c r="P7" s="135">
        <f>IF('Indicador Datos'!P9="No Data",1,IF('Indicador Datos imputados'!P8&lt;&gt;"",1,0))</f>
        <v>0</v>
      </c>
      <c r="Q7" s="135">
        <f>IF('Indicador Datos'!Q9="No Data",1,IF('Indicador Datos imputados'!Q8&lt;&gt;"",1,0))</f>
        <v>0</v>
      </c>
      <c r="R7" s="135">
        <f>IF('Indicador Datos'!R9="No Data",1,IF('Indicador Datos imputados'!R8&lt;&gt;"",1,0))</f>
        <v>0</v>
      </c>
      <c r="S7" s="135">
        <f>IF('Indicador Datos'!S9="No Data",1,IF('Indicador Datos imputados'!S8&lt;&gt;"",1,0))</f>
        <v>0</v>
      </c>
      <c r="T7" s="135">
        <f>IF('Indicador Datos'!T9="No Data",1,IF('Indicador Datos imputados'!T8&lt;&gt;"",1,0))</f>
        <v>0</v>
      </c>
      <c r="U7" s="135">
        <f>IF('Indicador Datos'!U9="No Data",1,IF('Indicador Datos imputados'!U8&lt;&gt;"",1,0))</f>
        <v>0</v>
      </c>
      <c r="V7" s="135">
        <f>IF('Indicador Datos'!V9="No Data",1,IF('Indicador Datos imputados'!V8&lt;&gt;"",1,0))</f>
        <v>0</v>
      </c>
      <c r="W7" s="135">
        <f>IF('Indicador Datos'!W9="No Data",1,IF('Indicador Datos imputados'!W8&lt;&gt;"",1,0))</f>
        <v>0</v>
      </c>
      <c r="X7" s="135">
        <f>IF('Indicador Datos'!X9="No Data",1,IF('Indicador Datos imputados'!X8&lt;&gt;"",1,0))</f>
        <v>0</v>
      </c>
      <c r="Y7" s="135">
        <f>IF('Indicador Datos'!Y9="No Data",1,IF('Indicador Datos imputados'!Y8&lt;&gt;"",1,0))</f>
        <v>0</v>
      </c>
      <c r="Z7" s="135">
        <f>IF('Indicador Datos'!Z9="No Data",1,IF('Indicador Datos imputados'!Z8&lt;&gt;"",1,0))</f>
        <v>0</v>
      </c>
      <c r="AA7" s="212">
        <f>IF('Indicador Datos'!AA9="No Data",1,IF('Indicador Datos imputados'!AA8&lt;&gt;"",1,0))</f>
        <v>0</v>
      </c>
      <c r="AB7" s="135">
        <f>IF('Indicador Datos'!AB9="No Data",1,IF('Indicador Datos imputados'!AB8&lt;&gt;"",1,0))</f>
        <v>0</v>
      </c>
      <c r="AC7" s="135">
        <f>IF('Indicador Datos'!AC9="No Data",1,IF('Indicador Datos imputados'!AC8&lt;&gt;"",1,0))</f>
        <v>0</v>
      </c>
      <c r="AD7" s="135">
        <f>IF('Indicador Datos'!AD9="No Data",1,IF('Indicador Datos imputados'!AD8&lt;&gt;"",1,0))</f>
        <v>0</v>
      </c>
      <c r="AE7" s="135">
        <f>IF('Indicador Datos'!AE9="No Data",1,IF('Indicador Datos imputados'!AE8&lt;&gt;"",1,0))</f>
        <v>0</v>
      </c>
      <c r="AF7" s="135">
        <f>IF('Indicador Datos'!AF9="No Data",1,IF('Indicador Datos imputados'!AF8&lt;&gt;"",1,0))</f>
        <v>0</v>
      </c>
      <c r="AG7" s="135">
        <f>IF('Indicador Datos'!AG9="No Data",1,IF('Indicador Datos imputados'!AG8&lt;&gt;"",1,0))</f>
        <v>0</v>
      </c>
      <c r="AH7" s="135">
        <f>IF('Indicador Datos'!AH9="No Data",1,IF('Indicador Datos imputados'!AH8&lt;&gt;"",1,0))</f>
        <v>0</v>
      </c>
      <c r="AI7" s="135">
        <f>IF('Indicador Datos'!AI9="No Data",1,IF('Indicador Datos imputados'!AI8&lt;&gt;"",1,0))</f>
        <v>0</v>
      </c>
      <c r="AJ7" s="135">
        <f>IF('Indicador Datos'!AJ9="No Data",1,IF('Indicador Datos imputados'!AJ8&lt;&gt;"",1,0))</f>
        <v>0</v>
      </c>
      <c r="AK7" s="135">
        <f>IF('Indicador Datos'!AK9="No Data",1,IF('Indicador Datos imputados'!AK8&lt;&gt;"",1,0))</f>
        <v>0</v>
      </c>
      <c r="AL7" s="135">
        <f>IF('Indicador Datos'!AL9="No Data",1,IF('Indicador Datos imputados'!AL8&lt;&gt;"",1,0))</f>
        <v>0</v>
      </c>
      <c r="AM7" s="135">
        <f>IF('Indicador Datos'!AM9="No Data",1,IF('Indicador Datos imputados'!AM8&lt;&gt;"",1,0))</f>
        <v>1</v>
      </c>
      <c r="AN7" s="135">
        <f>IF('Indicador Datos'!AN9="No Data",1,IF('Indicador Datos imputados'!AN8&lt;&gt;"",1,0))</f>
        <v>1</v>
      </c>
      <c r="AO7" s="135">
        <f>IF('Indicador Datos'!AO9="No Data",1,IF('Indicador Datos imputados'!AO8&lt;&gt;"",1,0))</f>
        <v>1</v>
      </c>
      <c r="AP7" s="135">
        <f>IF('Indicador Datos'!AP9="No Data",1,IF('Indicador Datos imputados'!AP8&lt;&gt;"",1,0))</f>
        <v>0</v>
      </c>
      <c r="AQ7" s="135">
        <f>IF('Indicador Datos'!AQ9="No Data",1,IF('Indicador Datos imputados'!AQ8&lt;&gt;"",1,0))</f>
        <v>1</v>
      </c>
      <c r="AR7" s="135">
        <f>IF('Indicador Datos'!AR9="No Data",1,IF('Indicador Datos imputados'!AR8&lt;&gt;"",1,0))</f>
        <v>0</v>
      </c>
      <c r="AS7" s="135">
        <f>IF('Indicador Datos'!AS9="No Data",1,IF('Indicador Datos imputados'!AS8&lt;&gt;"",1,0))</f>
        <v>0</v>
      </c>
      <c r="AT7" s="135">
        <f>IF('Indicador Datos'!AT9="No Data",1,IF('Indicador Datos imputados'!AT8&lt;&gt;"",1,0))</f>
        <v>1</v>
      </c>
      <c r="AU7" s="135">
        <f>IF('Indicador Datos'!AU9="No Data",1,IF('Indicador Datos imputados'!AU8&lt;&gt;"",1,0))</f>
        <v>0</v>
      </c>
      <c r="AV7" s="135">
        <f>IF('Indicador Datos'!AV9="No Data",1,IF('Indicador Datos imputados'!AV8&lt;&gt;"",1,0))</f>
        <v>0</v>
      </c>
      <c r="AW7" s="135">
        <f>IF('Indicador Datos'!AW9="No Data",1,IF('Indicador Datos imputados'!AW8&lt;&gt;"",1,0))</f>
        <v>0</v>
      </c>
      <c r="AX7" s="135">
        <f>IF('Indicador Datos'!AX9="No Data",1,IF('Indicador Datos imputados'!AX8&lt;&gt;"",1,0))</f>
        <v>0</v>
      </c>
      <c r="AY7" s="135">
        <f>IF('Indicador Datos'!AY9="No Data",1,IF('Indicador Datos imputados'!AY8&lt;&gt;"",1,0))</f>
        <v>0</v>
      </c>
      <c r="AZ7" s="135">
        <f>IF('Indicador Datos'!AZ9="No Data",1,IF('Indicador Datos imputados'!AZ8&lt;&gt;"",1,0))</f>
        <v>1</v>
      </c>
      <c r="BA7" s="135">
        <f>IF('Indicador Datos'!BA9="No Data",1,IF('Indicador Datos imputados'!BA8&lt;&gt;"",1,0))</f>
        <v>0</v>
      </c>
      <c r="BB7" s="135">
        <f>IF('Indicador Datos'!BB9="No Data",1,IF('Indicador Datos imputados'!BB8&lt;&gt;"",1,0))</f>
        <v>0</v>
      </c>
      <c r="BC7" s="135">
        <f>IF('Indicador Datos'!BC9="No Data",1,IF('Indicador Datos imputados'!BC8&lt;&gt;"",1,0))</f>
        <v>0</v>
      </c>
      <c r="BD7" s="135">
        <f>IF('Indicador Datos'!BD9="No Data",1,IF('Indicador Datos imputados'!BD8&lt;&gt;"",1,0))</f>
        <v>0</v>
      </c>
      <c r="BE7" s="135">
        <f>IF('Indicador Datos'!BE9="No Data",1,IF('Indicador Datos imputados'!BE8&lt;&gt;"",1,0))</f>
        <v>0</v>
      </c>
      <c r="BF7" s="135">
        <f>IF('Indicador Datos'!BF9="No Data",1,IF('Indicador Datos imputados'!BF8&lt;&gt;"",1,0))</f>
        <v>0</v>
      </c>
      <c r="BG7" s="135">
        <f>IF('Indicador Datos'!BG9="No Data",1,IF('Indicador Datos imputados'!BG8&lt;&gt;"",1,0))</f>
        <v>0</v>
      </c>
      <c r="BH7" s="135">
        <f>IF('Indicador Datos'!BH9="No Data",1,IF('Indicador Datos imputados'!BH8&lt;&gt;"",1,0))</f>
        <v>0</v>
      </c>
      <c r="BI7" s="135">
        <f>IF('Indicador Datos'!BI9="No Data",1,IF('Indicador Datos imputados'!BI8&lt;&gt;"",1,0))</f>
        <v>0</v>
      </c>
      <c r="BJ7" s="135">
        <f>IF('Indicador Datos'!BJ9="No Data",1,IF('Indicador Datos imputados'!BJ8&lt;&gt;"",1,0))</f>
        <v>0</v>
      </c>
      <c r="BK7" s="135">
        <f>IF('Indicador Datos'!BK9="No Data",1,IF('Indicador Datos imputados'!BK8&lt;&gt;"",1,0))</f>
        <v>1</v>
      </c>
      <c r="BL7" s="135">
        <f>IF('Indicador Datos'!BL9="No Data",1,IF('Indicador Datos imputados'!BL8&lt;&gt;"",1,0))</f>
        <v>0</v>
      </c>
      <c r="BM7" s="135">
        <f>IF('Indicador Datos'!BM9="No Data",1,IF('Indicador Datos imputados'!BM8&lt;&gt;"",1,0))</f>
        <v>0</v>
      </c>
      <c r="BN7" s="135">
        <f>IF('Indicador Datos'!BN9="No Data",1,IF('Indicador Datos imputados'!BN8&lt;&gt;"",1,0))</f>
        <v>0</v>
      </c>
      <c r="BO7" s="135">
        <f>IF('Indicador Datos'!BO9="No Data",1,IF('Indicador Datos imputados'!BO8&lt;&gt;"",1,0))</f>
        <v>0</v>
      </c>
      <c r="BP7" s="135">
        <f>IF('Indicador Datos'!BP9="No Data",1,IF('Indicador Datos imputados'!BP8&lt;&gt;"",1,0))</f>
        <v>0</v>
      </c>
      <c r="BQ7" s="135">
        <f>IF('Indicador Datos'!BQ9="No Data",1,IF('Indicador Datos imputados'!BQ8&lt;&gt;"",1,0))</f>
        <v>0</v>
      </c>
      <c r="BR7" s="135">
        <f>IF('Indicador Datos'!BR9="No Data",1,IF('Indicador Datos imputados'!BR8&lt;&gt;"",1,0))</f>
        <v>0</v>
      </c>
      <c r="BS7" s="135">
        <f>IF('Indicador Datos'!BS9="No Data",1,IF('Indicador Datos imputados'!BS8&lt;&gt;"",1,0))</f>
        <v>0</v>
      </c>
      <c r="BT7" s="135">
        <f>IF('Indicador Datos'!BT9="No Data",1,IF('Indicador Datos imputados'!BT8&lt;&gt;"",1,0))</f>
        <v>0</v>
      </c>
      <c r="BU7" s="135">
        <f>IF('Indicador Datos'!BU9="No Data",1,IF('Indicador Datos imputados'!BU8&lt;&gt;"",1,0))</f>
        <v>0</v>
      </c>
      <c r="BV7" s="135">
        <f>IF('Indicador Datos'!BV9="No Data",1,IF('Indicador Datos imputados'!BV8&lt;&gt;"",1,0))</f>
        <v>0</v>
      </c>
      <c r="BW7" s="135">
        <f>IF('Indicador Datos'!BW9="No Data",1,IF('Indicador Datos imputados'!BW8&lt;&gt;"",1,0))</f>
        <v>0</v>
      </c>
      <c r="BX7" s="135">
        <f>IF('Indicador Datos'!BX9="No Data",1,IF('Indicador Datos imputados'!BX8&lt;&gt;"",1,0))</f>
        <v>0</v>
      </c>
      <c r="BY7" s="135">
        <f>IF('Indicador Datos'!BY9="No Data",1,IF('Indicador Datos imputados'!BY8&lt;&gt;"",1,0))</f>
        <v>1</v>
      </c>
      <c r="BZ7" s="135">
        <f>IF('Indicador Datos'!BZ9="No Data",1,IF('Indicador Datos imputados'!BZ8&lt;&gt;"",1,0))</f>
        <v>0</v>
      </c>
      <c r="CA7" s="135">
        <f>IF('Indicador Datos'!CA9="No Data",1,IF('Indicador Datos imputados'!CA8&lt;&gt;"",1,0))</f>
        <v>0</v>
      </c>
      <c r="CB7" s="135">
        <f>IF('Indicador Datos'!CB9="No Data",1,IF('Indicador Datos imputados'!CB8&lt;&gt;"",1,0))</f>
        <v>1</v>
      </c>
      <c r="CC7" s="135">
        <f>IF('Indicador Datos'!CC9="No Data",1,IF('Indicador Datos imputados'!CC8&lt;&gt;"",1,0))</f>
        <v>1</v>
      </c>
      <c r="CD7" s="135">
        <f>IF('Indicador Datos'!CD9="No Data",1,IF('Indicador Datos imputados'!CD8&lt;&gt;"",1,0))</f>
        <v>1</v>
      </c>
      <c r="CE7" s="135">
        <f>IF('Indicador Datos'!CE9="No Data",1,IF('Indicador Datos imputados'!CE8&lt;&gt;"",1,0))</f>
        <v>0</v>
      </c>
      <c r="CF7" s="135">
        <f>IF('Indicador Datos'!CF9="No Data",1,IF('Indicador Datos imputados'!CF8&lt;&gt;"",1,0))</f>
        <v>0</v>
      </c>
      <c r="CG7" s="135">
        <f>IF('Indicador Datos'!CG9="No Data",1,IF('Indicador Datos imputados'!CG8&lt;&gt;"",1,0))</f>
        <v>0</v>
      </c>
      <c r="CH7" s="135">
        <f>IF('Indicador Datos'!CH9="No Data",1,IF('Indicador Datos imputados'!CH8&lt;&gt;"",1,0))</f>
        <v>0</v>
      </c>
      <c r="CI7" s="135">
        <f>IF('Indicador Datos'!CI9="No Data",1,IF('Indicador Datos imputados'!CI8&lt;&gt;"",1,0))</f>
        <v>0</v>
      </c>
      <c r="CJ7" s="135">
        <f>IF('Indicador Datos'!CJ9="No Data",1,IF('Indicador Datos imputados'!CJ8&lt;&gt;"",1,0))</f>
        <v>0</v>
      </c>
      <c r="CK7" s="135">
        <f>IF('Indicador Datos'!CK9="No Data",1,IF('Indicador Datos imputados'!CK8&lt;&gt;"",1,0))</f>
        <v>0</v>
      </c>
      <c r="CL7" s="135">
        <f>IF('Indicador Datos'!CL9="No Data",1,IF('Indicador Datos imputados'!CL8&lt;&gt;"",1,0))</f>
        <v>1</v>
      </c>
      <c r="CM7" s="135">
        <f>IF('Indicador Datos'!CM9="No Data",1,IF('Indicador Datos imputados'!CM8&lt;&gt;"",1,0))</f>
        <v>1</v>
      </c>
      <c r="CN7" s="135">
        <f>IF('Indicador Datos'!CN9="No Data",1,IF('Indicador Datos imputados'!CN8&lt;&gt;"",1,0))</f>
        <v>0</v>
      </c>
      <c r="CO7" s="135">
        <f>IF('Indicador Datos'!CO9="No Data",1,IF('Indicador Datos imputados'!CO8&lt;&gt;"",1,0))</f>
        <v>0</v>
      </c>
      <c r="CP7" s="135">
        <f>IF('Indicador Datos'!CP9="No Data",1,IF('Indicador Datos imputados'!CP8&lt;&gt;"",1,0))</f>
        <v>0</v>
      </c>
      <c r="CQ7" s="135">
        <f>IF('Indicador Datos'!CQ9="No Data",1,IF('Indicador Datos imputados'!CQ8&lt;&gt;"",1,0))</f>
        <v>0</v>
      </c>
      <c r="CR7" s="135">
        <f>IF('Indicador Datos'!CR9="No Data",1,IF('Indicador Datos imputados'!CR8&lt;&gt;"",1,0))</f>
        <v>0</v>
      </c>
      <c r="CS7" s="135">
        <f>IF('Indicador Datos'!CS9="No Data",1,IF('Indicador Datos imputados'!CS8&lt;&gt;"",1,0))</f>
        <v>0</v>
      </c>
      <c r="CT7" s="135">
        <f>IF('Indicador Datos'!CT9="No Data",1,IF('Indicador Datos imputados'!CT8&lt;&gt;"",1,0))</f>
        <v>0</v>
      </c>
      <c r="CU7" s="135">
        <f>IF('Indicador Datos'!CU9="No Data",1,IF('Indicador Datos imputados'!CU8&lt;&gt;"",1,0))</f>
        <v>0</v>
      </c>
      <c r="CV7" s="144">
        <f t="shared" si="0"/>
        <v>13</v>
      </c>
      <c r="CW7" s="145">
        <f t="shared" si="1"/>
        <v>0.13541666666666666</v>
      </c>
    </row>
    <row r="8" spans="1:101" x14ac:dyDescent="0.25">
      <c r="A8" s="3" t="str">
        <f>VLOOKUP(C8,Regions!B$3:H$35,7,FALSE)</f>
        <v>Caribbean</v>
      </c>
      <c r="B8" s="94" t="s">
        <v>22</v>
      </c>
      <c r="C8" s="83" t="s">
        <v>21</v>
      </c>
      <c r="D8" s="135">
        <f>IF('Indicador Datos'!D10="No Data",1,IF('Indicador Datos imputados'!D9&lt;&gt;"",1,0))</f>
        <v>0</v>
      </c>
      <c r="E8" s="135">
        <f>IF('Indicador Datos'!E10="No Data",1,IF('Indicador Datos imputados'!E9&lt;&gt;"",1,0))</f>
        <v>0</v>
      </c>
      <c r="F8" s="135">
        <f>IF('Indicador Datos'!F10="No Data",1,IF('Indicador Datos imputados'!F9&lt;&gt;"",1,0))</f>
        <v>1</v>
      </c>
      <c r="G8" s="135">
        <f>IF('Indicador Datos'!G10="No Data",1,IF('Indicador Datos imputados'!G9&lt;&gt;"",1,0))</f>
        <v>0</v>
      </c>
      <c r="H8" s="135">
        <f>IF('Indicador Datos'!H10="No Data",1,IF('Indicador Datos imputados'!H9&lt;&gt;"",1,0))</f>
        <v>0</v>
      </c>
      <c r="I8" s="135">
        <f>IF('Indicador Datos'!I10="No Data",1,IF('Indicador Datos imputados'!I9&lt;&gt;"",1,0))</f>
        <v>0</v>
      </c>
      <c r="J8" s="135">
        <f>IF('Indicador Datos'!J10="No Data",1,IF('Indicador Datos imputados'!J9&lt;&gt;"",1,0))</f>
        <v>0</v>
      </c>
      <c r="K8" s="135">
        <f>IF('Indicador Datos'!K10="No Data",1,IF('Indicador Datos imputados'!K9&lt;&gt;"",1,0))</f>
        <v>0</v>
      </c>
      <c r="L8" s="135">
        <f>IF('Indicador Datos'!L10="No Data",1,IF('Indicador Datos imputados'!L9&lt;&gt;"",1,0))</f>
        <v>0</v>
      </c>
      <c r="M8" s="135">
        <f>IF('Indicador Datos'!M10="No Data",1,IF('Indicador Datos imputados'!M9&lt;&gt;"",1,0))</f>
        <v>0</v>
      </c>
      <c r="N8" s="135">
        <f>IF('Indicador Datos'!N10="No Data",1,IF('Indicador Datos imputados'!N9&lt;&gt;"",1,0))</f>
        <v>0</v>
      </c>
      <c r="O8" s="135">
        <f>IF('Indicador Datos'!O10="No Data",1,IF('Indicador Datos imputados'!O9&lt;&gt;"",1,0))</f>
        <v>0</v>
      </c>
      <c r="P8" s="135">
        <f>IF('Indicador Datos'!P10="No Data",1,IF('Indicador Datos imputados'!P9&lt;&gt;"",1,0))</f>
        <v>0</v>
      </c>
      <c r="Q8" s="135">
        <f>IF('Indicador Datos'!Q10="No Data",1,IF('Indicador Datos imputados'!Q9&lt;&gt;"",1,0))</f>
        <v>0</v>
      </c>
      <c r="R8" s="135">
        <f>IF('Indicador Datos'!R10="No Data",1,IF('Indicador Datos imputados'!R9&lt;&gt;"",1,0))</f>
        <v>0</v>
      </c>
      <c r="S8" s="135">
        <f>IF('Indicador Datos'!S10="No Data",1,IF('Indicador Datos imputados'!S9&lt;&gt;"",1,0))</f>
        <v>0</v>
      </c>
      <c r="T8" s="135">
        <f>IF('Indicador Datos'!T10="No Data",1,IF('Indicador Datos imputados'!T9&lt;&gt;"",1,0))</f>
        <v>0</v>
      </c>
      <c r="U8" s="135">
        <f>IF('Indicador Datos'!U10="No Data",1,IF('Indicador Datos imputados'!U9&lt;&gt;"",1,0))</f>
        <v>0</v>
      </c>
      <c r="V8" s="135">
        <f>IF('Indicador Datos'!V10="No Data",1,IF('Indicador Datos imputados'!V9&lt;&gt;"",1,0))</f>
        <v>0</v>
      </c>
      <c r="W8" s="135">
        <f>IF('Indicador Datos'!W10="No Data",1,IF('Indicador Datos imputados'!W9&lt;&gt;"",1,0))</f>
        <v>0</v>
      </c>
      <c r="X8" s="135">
        <f>IF('Indicador Datos'!X10="No Data",1,IF('Indicador Datos imputados'!X9&lt;&gt;"",1,0))</f>
        <v>0</v>
      </c>
      <c r="Y8" s="135">
        <f>IF('Indicador Datos'!Y10="No Data",1,IF('Indicador Datos imputados'!Y9&lt;&gt;"",1,0))</f>
        <v>0</v>
      </c>
      <c r="Z8" s="135">
        <f>IF('Indicador Datos'!Z10="No Data",1,IF('Indicador Datos imputados'!Z9&lt;&gt;"",1,0))</f>
        <v>0</v>
      </c>
      <c r="AA8" s="212">
        <f>IF('Indicador Datos'!AA10="No Data",1,IF('Indicador Datos imputados'!AA9&lt;&gt;"",1,0))</f>
        <v>0</v>
      </c>
      <c r="AB8" s="135">
        <f>IF('Indicador Datos'!AB10="No Data",1,IF('Indicador Datos imputados'!AB9&lt;&gt;"",1,0))</f>
        <v>1</v>
      </c>
      <c r="AC8" s="135">
        <f>IF('Indicador Datos'!AC10="No Data",1,IF('Indicador Datos imputados'!AC9&lt;&gt;"",1,0))</f>
        <v>0</v>
      </c>
      <c r="AD8" s="135">
        <f>IF('Indicador Datos'!AD10="No Data",1,IF('Indicador Datos imputados'!AD9&lt;&gt;"",1,0))</f>
        <v>1</v>
      </c>
      <c r="AE8" s="135">
        <f>IF('Indicador Datos'!AE10="No Data",1,IF('Indicador Datos imputados'!AE9&lt;&gt;"",1,0))</f>
        <v>0</v>
      </c>
      <c r="AF8" s="135">
        <f>IF('Indicador Datos'!AF10="No Data",1,IF('Indicador Datos imputados'!AF9&lt;&gt;"",1,0))</f>
        <v>0</v>
      </c>
      <c r="AG8" s="135">
        <f>IF('Indicador Datos'!AG10="No Data",1,IF('Indicador Datos imputados'!AG9&lt;&gt;"",1,0))</f>
        <v>0</v>
      </c>
      <c r="AH8" s="135">
        <f>IF('Indicador Datos'!AH10="No Data",1,IF('Indicador Datos imputados'!AH9&lt;&gt;"",1,0))</f>
        <v>0</v>
      </c>
      <c r="AI8" s="135">
        <f>IF('Indicador Datos'!AI10="No Data",1,IF('Indicador Datos imputados'!AI9&lt;&gt;"",1,0))</f>
        <v>0</v>
      </c>
      <c r="AJ8" s="135">
        <f>IF('Indicador Datos'!AJ10="No Data",1,IF('Indicador Datos imputados'!AJ9&lt;&gt;"",1,0))</f>
        <v>0</v>
      </c>
      <c r="AK8" s="135">
        <f>IF('Indicador Datos'!AK10="No Data",1,IF('Indicador Datos imputados'!AK9&lt;&gt;"",1,0))</f>
        <v>0</v>
      </c>
      <c r="AL8" s="135">
        <f>IF('Indicador Datos'!AL10="No Data",1,IF('Indicador Datos imputados'!AL9&lt;&gt;"",1,0))</f>
        <v>0</v>
      </c>
      <c r="AM8" s="135">
        <f>IF('Indicador Datos'!AM10="No Data",1,IF('Indicador Datos imputados'!AM9&lt;&gt;"",1,0))</f>
        <v>1</v>
      </c>
      <c r="AN8" s="135">
        <f>IF('Indicador Datos'!AN10="No Data",1,IF('Indicador Datos imputados'!AN9&lt;&gt;"",1,0))</f>
        <v>1</v>
      </c>
      <c r="AO8" s="135">
        <f>IF('Indicador Datos'!AO10="No Data",1,IF('Indicador Datos imputados'!AO9&lt;&gt;"",1,0))</f>
        <v>0</v>
      </c>
      <c r="AP8" s="135">
        <f>IF('Indicador Datos'!AP10="No Data",1,IF('Indicador Datos imputados'!AP9&lt;&gt;"",1,0))</f>
        <v>1</v>
      </c>
      <c r="AQ8" s="135">
        <f>IF('Indicador Datos'!AQ10="No Data",1,IF('Indicador Datos imputados'!AQ9&lt;&gt;"",1,0))</f>
        <v>0</v>
      </c>
      <c r="AR8" s="135">
        <f>IF('Indicador Datos'!AR10="No Data",1,IF('Indicador Datos imputados'!AR9&lt;&gt;"",1,0))</f>
        <v>1</v>
      </c>
      <c r="AS8" s="135">
        <f>IF('Indicador Datos'!AS10="No Data",1,IF('Indicador Datos imputados'!AS9&lt;&gt;"",1,0))</f>
        <v>0</v>
      </c>
      <c r="AT8" s="135">
        <f>IF('Indicador Datos'!AT10="No Data",1,IF('Indicador Datos imputados'!AT9&lt;&gt;"",1,0))</f>
        <v>1</v>
      </c>
      <c r="AU8" s="135">
        <f>IF('Indicador Datos'!AU10="No Data",1,IF('Indicador Datos imputados'!AU9&lt;&gt;"",1,0))</f>
        <v>0</v>
      </c>
      <c r="AV8" s="135">
        <f>IF('Indicador Datos'!AV10="No Data",1,IF('Indicador Datos imputados'!AV9&lt;&gt;"",1,0))</f>
        <v>1</v>
      </c>
      <c r="AW8" s="135">
        <f>IF('Indicador Datos'!AW10="No Data",1,IF('Indicador Datos imputados'!AW9&lt;&gt;"",1,0))</f>
        <v>0</v>
      </c>
      <c r="AX8" s="135">
        <f>IF('Indicador Datos'!AX10="No Data",1,IF('Indicador Datos imputados'!AX9&lt;&gt;"",1,0))</f>
        <v>0</v>
      </c>
      <c r="AY8" s="135">
        <f>IF('Indicador Datos'!AY10="No Data",1,IF('Indicador Datos imputados'!AY9&lt;&gt;"",1,0))</f>
        <v>0</v>
      </c>
      <c r="AZ8" s="135">
        <f>IF('Indicador Datos'!AZ10="No Data",1,IF('Indicador Datos imputados'!AZ9&lt;&gt;"",1,0))</f>
        <v>1</v>
      </c>
      <c r="BA8" s="135">
        <f>IF('Indicador Datos'!BA10="No Data",1,IF('Indicador Datos imputados'!BA9&lt;&gt;"",1,0))</f>
        <v>0</v>
      </c>
      <c r="BB8" s="135">
        <f>IF('Indicador Datos'!BB10="No Data",1,IF('Indicador Datos imputados'!BB9&lt;&gt;"",1,0))</f>
        <v>1</v>
      </c>
      <c r="BC8" s="135">
        <f>IF('Indicador Datos'!BC10="No Data",1,IF('Indicador Datos imputados'!BC9&lt;&gt;"",1,0))</f>
        <v>1</v>
      </c>
      <c r="BD8" s="135">
        <f>IF('Indicador Datos'!BD10="No Data",1,IF('Indicador Datos imputados'!BD9&lt;&gt;"",1,0))</f>
        <v>0</v>
      </c>
      <c r="BE8" s="135">
        <f>IF('Indicador Datos'!BE10="No Data",1,IF('Indicador Datos imputados'!BE9&lt;&gt;"",1,0))</f>
        <v>0</v>
      </c>
      <c r="BF8" s="135">
        <f>IF('Indicador Datos'!BF10="No Data",1,IF('Indicador Datos imputados'!BF9&lt;&gt;"",1,0))</f>
        <v>0</v>
      </c>
      <c r="BG8" s="135">
        <f>IF('Indicador Datos'!BG10="No Data",1,IF('Indicador Datos imputados'!BG9&lt;&gt;"",1,0))</f>
        <v>0</v>
      </c>
      <c r="BH8" s="135">
        <f>IF('Indicador Datos'!BH10="No Data",1,IF('Indicador Datos imputados'!BH9&lt;&gt;"",1,0))</f>
        <v>0</v>
      </c>
      <c r="BI8" s="135">
        <f>IF('Indicador Datos'!BI10="No Data",1,IF('Indicador Datos imputados'!BI9&lt;&gt;"",1,0))</f>
        <v>1</v>
      </c>
      <c r="BJ8" s="135">
        <f>IF('Indicador Datos'!BJ10="No Data",1,IF('Indicador Datos imputados'!BJ9&lt;&gt;"",1,0))</f>
        <v>1</v>
      </c>
      <c r="BK8" s="135">
        <f>IF('Indicador Datos'!BK10="No Data",1,IF('Indicador Datos imputados'!BK9&lt;&gt;"",1,0))</f>
        <v>1</v>
      </c>
      <c r="BL8" s="135">
        <f>IF('Indicador Datos'!BL10="No Data",1,IF('Indicador Datos imputados'!BL9&lt;&gt;"",1,0))</f>
        <v>1</v>
      </c>
      <c r="BM8" s="135">
        <f>IF('Indicador Datos'!BM10="No Data",1,IF('Indicador Datos imputados'!BM9&lt;&gt;"",1,0))</f>
        <v>0</v>
      </c>
      <c r="BN8" s="135">
        <f>IF('Indicador Datos'!BN10="No Data",1,IF('Indicador Datos imputados'!BN9&lt;&gt;"",1,0))</f>
        <v>0</v>
      </c>
      <c r="BO8" s="135">
        <f>IF('Indicador Datos'!BO10="No Data",1,IF('Indicador Datos imputados'!BO9&lt;&gt;"",1,0))</f>
        <v>0</v>
      </c>
      <c r="BP8" s="135">
        <f>IF('Indicador Datos'!BP10="No Data",1,IF('Indicador Datos imputados'!BP9&lt;&gt;"",1,0))</f>
        <v>0</v>
      </c>
      <c r="BQ8" s="135">
        <f>IF('Indicador Datos'!BQ10="No Data",1,IF('Indicador Datos imputados'!BQ9&lt;&gt;"",1,0))</f>
        <v>0</v>
      </c>
      <c r="BR8" s="135">
        <f>IF('Indicador Datos'!BR10="No Data",1,IF('Indicador Datos imputados'!BR9&lt;&gt;"",1,0))</f>
        <v>0</v>
      </c>
      <c r="BS8" s="135">
        <f>IF('Indicador Datos'!BS10="No Data",1,IF('Indicador Datos imputados'!BS9&lt;&gt;"",1,0))</f>
        <v>1</v>
      </c>
      <c r="BT8" s="135">
        <f>IF('Indicador Datos'!BT10="No Data",1,IF('Indicador Datos imputados'!BT9&lt;&gt;"",1,0))</f>
        <v>0</v>
      </c>
      <c r="BU8" s="135">
        <f>IF('Indicador Datos'!BU10="No Data",1,IF('Indicador Datos imputados'!BU9&lt;&gt;"",1,0))</f>
        <v>0</v>
      </c>
      <c r="BV8" s="135">
        <f>IF('Indicador Datos'!BV10="No Data",1,IF('Indicador Datos imputados'!BV9&lt;&gt;"",1,0))</f>
        <v>0</v>
      </c>
      <c r="BW8" s="135">
        <f>IF('Indicador Datos'!BW10="No Data",1,IF('Indicador Datos imputados'!BW9&lt;&gt;"",1,0))</f>
        <v>0</v>
      </c>
      <c r="BX8" s="135">
        <f>IF('Indicador Datos'!BX10="No Data",1,IF('Indicador Datos imputados'!BX9&lt;&gt;"",1,0))</f>
        <v>1</v>
      </c>
      <c r="BY8" s="135">
        <f>IF('Indicador Datos'!BY10="No Data",1,IF('Indicador Datos imputados'!BY9&lt;&gt;"",1,0))</f>
        <v>1</v>
      </c>
      <c r="BZ8" s="135">
        <f>IF('Indicador Datos'!BZ10="No Data",1,IF('Indicador Datos imputados'!BZ9&lt;&gt;"",1,0))</f>
        <v>0</v>
      </c>
      <c r="CA8" s="135">
        <f>IF('Indicador Datos'!CA10="No Data",1,IF('Indicador Datos imputados'!CA9&lt;&gt;"",1,0))</f>
        <v>0</v>
      </c>
      <c r="CB8" s="135">
        <f>IF('Indicador Datos'!CB10="No Data",1,IF('Indicador Datos imputados'!CB9&lt;&gt;"",1,0))</f>
        <v>1</v>
      </c>
      <c r="CC8" s="135">
        <f>IF('Indicador Datos'!CC10="No Data",1,IF('Indicador Datos imputados'!CC9&lt;&gt;"",1,0))</f>
        <v>1</v>
      </c>
      <c r="CD8" s="135">
        <f>IF('Indicador Datos'!CD10="No Data",1,IF('Indicador Datos imputados'!CD9&lt;&gt;"",1,0))</f>
        <v>1</v>
      </c>
      <c r="CE8" s="135">
        <f>IF('Indicador Datos'!CE10="No Data",1,IF('Indicador Datos imputados'!CE9&lt;&gt;"",1,0))</f>
        <v>1</v>
      </c>
      <c r="CF8" s="135">
        <f>IF('Indicador Datos'!CF10="No Data",1,IF('Indicador Datos imputados'!CF9&lt;&gt;"",1,0))</f>
        <v>0</v>
      </c>
      <c r="CG8" s="135">
        <f>IF('Indicador Datos'!CG10="No Data",1,IF('Indicador Datos imputados'!CG9&lt;&gt;"",1,0))</f>
        <v>0</v>
      </c>
      <c r="CH8" s="135">
        <f>IF('Indicador Datos'!CH10="No Data",1,IF('Indicador Datos imputados'!CH9&lt;&gt;"",1,0))</f>
        <v>0</v>
      </c>
      <c r="CI8" s="135">
        <f>IF('Indicador Datos'!CI10="No Data",1,IF('Indicador Datos imputados'!CI9&lt;&gt;"",1,0))</f>
        <v>0</v>
      </c>
      <c r="CJ8" s="135">
        <f>IF('Indicador Datos'!CJ10="No Data",1,IF('Indicador Datos imputados'!CJ9&lt;&gt;"",1,0))</f>
        <v>0</v>
      </c>
      <c r="CK8" s="135">
        <f>IF('Indicador Datos'!CK10="No Data",1,IF('Indicador Datos imputados'!CK9&lt;&gt;"",1,0))</f>
        <v>0</v>
      </c>
      <c r="CL8" s="135">
        <f>IF('Indicador Datos'!CL10="No Data",1,IF('Indicador Datos imputados'!CL9&lt;&gt;"",1,0))</f>
        <v>0</v>
      </c>
      <c r="CM8" s="135">
        <f>IF('Indicador Datos'!CM10="No Data",1,IF('Indicador Datos imputados'!CM9&lt;&gt;"",1,0))</f>
        <v>0</v>
      </c>
      <c r="CN8" s="135">
        <f>IF('Indicador Datos'!CN10="No Data",1,IF('Indicador Datos imputados'!CN9&lt;&gt;"",1,0))</f>
        <v>0</v>
      </c>
      <c r="CO8" s="135">
        <f>IF('Indicador Datos'!CO10="No Data",1,IF('Indicador Datos imputados'!CO9&lt;&gt;"",1,0))</f>
        <v>0</v>
      </c>
      <c r="CP8" s="135">
        <f>IF('Indicador Datos'!CP10="No Data",1,IF('Indicador Datos imputados'!CP9&lt;&gt;"",1,0))</f>
        <v>1</v>
      </c>
      <c r="CQ8" s="135">
        <f>IF('Indicador Datos'!CQ10="No Data",1,IF('Indicador Datos imputados'!CQ9&lt;&gt;"",1,0))</f>
        <v>0</v>
      </c>
      <c r="CR8" s="135">
        <f>IF('Indicador Datos'!CR10="No Data",1,IF('Indicador Datos imputados'!CR9&lt;&gt;"",1,0))</f>
        <v>0</v>
      </c>
      <c r="CS8" s="135">
        <f>IF('Indicador Datos'!CS10="No Data",1,IF('Indicador Datos imputados'!CS9&lt;&gt;"",1,0))</f>
        <v>0</v>
      </c>
      <c r="CT8" s="135">
        <f>IF('Indicador Datos'!CT10="No Data",1,IF('Indicador Datos imputados'!CT9&lt;&gt;"",1,0))</f>
        <v>0</v>
      </c>
      <c r="CU8" s="135">
        <f>IF('Indicador Datos'!CU10="No Data",1,IF('Indicador Datos imputados'!CU9&lt;&gt;"",1,0))</f>
        <v>0</v>
      </c>
      <c r="CV8" s="144">
        <f t="shared" si="0"/>
        <v>24</v>
      </c>
      <c r="CW8" s="145">
        <f t="shared" si="1"/>
        <v>0.25</v>
      </c>
    </row>
    <row r="9" spans="1:101" x14ac:dyDescent="0.25">
      <c r="A9" s="3" t="str">
        <f>VLOOKUP(C9,Regions!B$3:H$35,7,FALSE)</f>
        <v>Caribbean</v>
      </c>
      <c r="B9" s="94" t="s">
        <v>24</v>
      </c>
      <c r="C9" s="83" t="s">
        <v>23</v>
      </c>
      <c r="D9" s="135">
        <f>IF('Indicador Datos'!D11="No Data",1,IF('Indicador Datos imputados'!D10&lt;&gt;"",1,0))</f>
        <v>0</v>
      </c>
      <c r="E9" s="135">
        <f>IF('Indicador Datos'!E11="No Data",1,IF('Indicador Datos imputados'!E10&lt;&gt;"",1,0))</f>
        <v>0</v>
      </c>
      <c r="F9" s="135">
        <f>IF('Indicador Datos'!F11="No Data",1,IF('Indicador Datos imputados'!F10&lt;&gt;"",1,0))</f>
        <v>0</v>
      </c>
      <c r="G9" s="135">
        <f>IF('Indicador Datos'!G11="No Data",1,IF('Indicador Datos imputados'!G10&lt;&gt;"",1,0))</f>
        <v>0</v>
      </c>
      <c r="H9" s="135">
        <f>IF('Indicador Datos'!H11="No Data",1,IF('Indicador Datos imputados'!H10&lt;&gt;"",1,0))</f>
        <v>0</v>
      </c>
      <c r="I9" s="135">
        <f>IF('Indicador Datos'!I11="No Data",1,IF('Indicador Datos imputados'!I10&lt;&gt;"",1,0))</f>
        <v>0</v>
      </c>
      <c r="J9" s="135">
        <f>IF('Indicador Datos'!J11="No Data",1,IF('Indicador Datos imputados'!J10&lt;&gt;"",1,0))</f>
        <v>0</v>
      </c>
      <c r="K9" s="135">
        <f>IF('Indicador Datos'!K11="No Data",1,IF('Indicador Datos imputados'!K10&lt;&gt;"",1,0))</f>
        <v>0</v>
      </c>
      <c r="L9" s="135">
        <f>IF('Indicador Datos'!L11="No Data",1,IF('Indicador Datos imputados'!L10&lt;&gt;"",1,0))</f>
        <v>0</v>
      </c>
      <c r="M9" s="135">
        <f>IF('Indicador Datos'!M11="No Data",1,IF('Indicador Datos imputados'!M10&lt;&gt;"",1,0))</f>
        <v>0</v>
      </c>
      <c r="N9" s="135">
        <f>IF('Indicador Datos'!N11="No Data",1,IF('Indicador Datos imputados'!N10&lt;&gt;"",1,0))</f>
        <v>0</v>
      </c>
      <c r="O9" s="135">
        <f>IF('Indicador Datos'!O11="No Data",1,IF('Indicador Datos imputados'!O10&lt;&gt;"",1,0))</f>
        <v>0</v>
      </c>
      <c r="P9" s="135">
        <f>IF('Indicador Datos'!P11="No Data",1,IF('Indicador Datos imputados'!P10&lt;&gt;"",1,0))</f>
        <v>0</v>
      </c>
      <c r="Q9" s="135">
        <f>IF('Indicador Datos'!Q11="No Data",1,IF('Indicador Datos imputados'!Q10&lt;&gt;"",1,0))</f>
        <v>0</v>
      </c>
      <c r="R9" s="135">
        <f>IF('Indicador Datos'!R11="No Data",1,IF('Indicador Datos imputados'!R10&lt;&gt;"",1,0))</f>
        <v>0</v>
      </c>
      <c r="S9" s="135">
        <f>IF('Indicador Datos'!S11="No Data",1,IF('Indicador Datos imputados'!S10&lt;&gt;"",1,0))</f>
        <v>0</v>
      </c>
      <c r="T9" s="135">
        <f>IF('Indicador Datos'!T11="No Data",1,IF('Indicador Datos imputados'!T10&lt;&gt;"",1,0))</f>
        <v>0</v>
      </c>
      <c r="U9" s="135">
        <f>IF('Indicador Datos'!U11="No Data",1,IF('Indicador Datos imputados'!U10&lt;&gt;"",1,0))</f>
        <v>0</v>
      </c>
      <c r="V9" s="135">
        <f>IF('Indicador Datos'!V11="No Data",1,IF('Indicador Datos imputados'!V10&lt;&gt;"",1,0))</f>
        <v>0</v>
      </c>
      <c r="W9" s="135">
        <f>IF('Indicador Datos'!W11="No Data",1,IF('Indicador Datos imputados'!W10&lt;&gt;"",1,0))</f>
        <v>0</v>
      </c>
      <c r="X9" s="135">
        <f>IF('Indicador Datos'!X11="No Data",1,IF('Indicador Datos imputados'!X10&lt;&gt;"",1,0))</f>
        <v>0</v>
      </c>
      <c r="Y9" s="135">
        <f>IF('Indicador Datos'!Y11="No Data",1,IF('Indicador Datos imputados'!Y10&lt;&gt;"",1,0))</f>
        <v>0</v>
      </c>
      <c r="Z9" s="135">
        <f>IF('Indicador Datos'!Z11="No Data",1,IF('Indicador Datos imputados'!Z10&lt;&gt;"",1,0))</f>
        <v>0</v>
      </c>
      <c r="AA9" s="212">
        <f>IF('Indicador Datos'!AA11="No Data",1,IF('Indicador Datos imputados'!AA10&lt;&gt;"",1,0))</f>
        <v>0</v>
      </c>
      <c r="AB9" s="135">
        <f>IF('Indicador Datos'!AB11="No Data",1,IF('Indicador Datos imputados'!AB10&lt;&gt;"",1,0))</f>
        <v>0</v>
      </c>
      <c r="AC9" s="135">
        <f>IF('Indicador Datos'!AC11="No Data",1,IF('Indicador Datos imputados'!AC10&lt;&gt;"",1,0))</f>
        <v>0</v>
      </c>
      <c r="AD9" s="135">
        <f>IF('Indicador Datos'!AD11="No Data",1,IF('Indicador Datos imputados'!AD10&lt;&gt;"",1,0))</f>
        <v>0</v>
      </c>
      <c r="AE9" s="135">
        <f>IF('Indicador Datos'!AE11="No Data",1,IF('Indicador Datos imputados'!AE10&lt;&gt;"",1,0))</f>
        <v>0</v>
      </c>
      <c r="AF9" s="135">
        <f>IF('Indicador Datos'!AF11="No Data",1,IF('Indicador Datos imputados'!AF10&lt;&gt;"",1,0))</f>
        <v>0</v>
      </c>
      <c r="AG9" s="135">
        <f>IF('Indicador Datos'!AG11="No Data",1,IF('Indicador Datos imputados'!AG10&lt;&gt;"",1,0))</f>
        <v>0</v>
      </c>
      <c r="AH9" s="135">
        <f>IF('Indicador Datos'!AH11="No Data",1,IF('Indicador Datos imputados'!AH10&lt;&gt;"",1,0))</f>
        <v>0</v>
      </c>
      <c r="AI9" s="135">
        <f>IF('Indicador Datos'!AI11="No Data",1,IF('Indicador Datos imputados'!AI10&lt;&gt;"",1,0))</f>
        <v>0</v>
      </c>
      <c r="AJ9" s="135">
        <f>IF('Indicador Datos'!AJ11="No Data",1,IF('Indicador Datos imputados'!AJ10&lt;&gt;"",1,0))</f>
        <v>0</v>
      </c>
      <c r="AK9" s="135">
        <f>IF('Indicador Datos'!AK11="No Data",1,IF('Indicador Datos imputados'!AK10&lt;&gt;"",1,0))</f>
        <v>0</v>
      </c>
      <c r="AL9" s="135">
        <f>IF('Indicador Datos'!AL11="No Data",1,IF('Indicador Datos imputados'!AL10&lt;&gt;"",1,0))</f>
        <v>0</v>
      </c>
      <c r="AM9" s="135">
        <f>IF('Indicador Datos'!AM11="No Data",1,IF('Indicador Datos imputados'!AM10&lt;&gt;"",1,0))</f>
        <v>0</v>
      </c>
      <c r="AN9" s="135">
        <f>IF('Indicador Datos'!AN11="No Data",1,IF('Indicador Datos imputados'!AN10&lt;&gt;"",1,0))</f>
        <v>0</v>
      </c>
      <c r="AO9" s="135">
        <f>IF('Indicador Datos'!AO11="No Data",1,IF('Indicador Datos imputados'!AO10&lt;&gt;"",1,0))</f>
        <v>0</v>
      </c>
      <c r="AP9" s="135">
        <f>IF('Indicador Datos'!AP11="No Data",1,IF('Indicador Datos imputados'!AP10&lt;&gt;"",1,0))</f>
        <v>0</v>
      </c>
      <c r="AQ9" s="135">
        <f>IF('Indicador Datos'!AQ11="No Data",1,IF('Indicador Datos imputados'!AQ10&lt;&gt;"",1,0))</f>
        <v>0</v>
      </c>
      <c r="AR9" s="135">
        <f>IF('Indicador Datos'!AR11="No Data",1,IF('Indicador Datos imputados'!AR10&lt;&gt;"",1,0))</f>
        <v>0</v>
      </c>
      <c r="AS9" s="135">
        <f>IF('Indicador Datos'!AS11="No Data",1,IF('Indicador Datos imputados'!AS10&lt;&gt;"",1,0))</f>
        <v>0</v>
      </c>
      <c r="AT9" s="135">
        <f>IF('Indicador Datos'!AT11="No Data",1,IF('Indicador Datos imputados'!AT10&lt;&gt;"",1,0))</f>
        <v>0</v>
      </c>
      <c r="AU9" s="135">
        <f>IF('Indicador Datos'!AU11="No Data",1,IF('Indicador Datos imputados'!AU10&lt;&gt;"",1,0))</f>
        <v>0</v>
      </c>
      <c r="AV9" s="135">
        <f>IF('Indicador Datos'!AV11="No Data",1,IF('Indicador Datos imputados'!AV10&lt;&gt;"",1,0))</f>
        <v>0</v>
      </c>
      <c r="AW9" s="135">
        <f>IF('Indicador Datos'!AW11="No Data",1,IF('Indicador Datos imputados'!AW10&lt;&gt;"",1,0))</f>
        <v>0</v>
      </c>
      <c r="AX9" s="135">
        <f>IF('Indicador Datos'!AX11="No Data",1,IF('Indicador Datos imputados'!AX10&lt;&gt;"",1,0))</f>
        <v>1</v>
      </c>
      <c r="AY9" s="135">
        <f>IF('Indicador Datos'!AY11="No Data",1,IF('Indicador Datos imputados'!AY10&lt;&gt;"",1,0))</f>
        <v>0</v>
      </c>
      <c r="AZ9" s="135">
        <f>IF('Indicador Datos'!AZ11="No Data",1,IF('Indicador Datos imputados'!AZ10&lt;&gt;"",1,0))</f>
        <v>0</v>
      </c>
      <c r="BA9" s="135">
        <f>IF('Indicador Datos'!BA11="No Data",1,IF('Indicador Datos imputados'!BA10&lt;&gt;"",1,0))</f>
        <v>0</v>
      </c>
      <c r="BB9" s="135">
        <f>IF('Indicador Datos'!BB11="No Data",1,IF('Indicador Datos imputados'!BB10&lt;&gt;"",1,0))</f>
        <v>0</v>
      </c>
      <c r="BC9" s="135">
        <f>IF('Indicador Datos'!BC11="No Data",1,IF('Indicador Datos imputados'!BC10&lt;&gt;"",1,0))</f>
        <v>0</v>
      </c>
      <c r="BD9" s="135">
        <f>IF('Indicador Datos'!BD11="No Data",1,IF('Indicador Datos imputados'!BD10&lt;&gt;"",1,0))</f>
        <v>0</v>
      </c>
      <c r="BE9" s="135">
        <f>IF('Indicador Datos'!BE11="No Data",1,IF('Indicador Datos imputados'!BE10&lt;&gt;"",1,0))</f>
        <v>0</v>
      </c>
      <c r="BF9" s="135">
        <f>IF('Indicador Datos'!BF11="No Data",1,IF('Indicador Datos imputados'!BF10&lt;&gt;"",1,0))</f>
        <v>0</v>
      </c>
      <c r="BG9" s="135">
        <f>IF('Indicador Datos'!BG11="No Data",1,IF('Indicador Datos imputados'!BG10&lt;&gt;"",1,0))</f>
        <v>0</v>
      </c>
      <c r="BH9" s="135">
        <f>IF('Indicador Datos'!BH11="No Data",1,IF('Indicador Datos imputados'!BH10&lt;&gt;"",1,0))</f>
        <v>0</v>
      </c>
      <c r="BI9" s="135">
        <f>IF('Indicador Datos'!BI11="No Data",1,IF('Indicador Datos imputados'!BI10&lt;&gt;"",1,0))</f>
        <v>0</v>
      </c>
      <c r="BJ9" s="135">
        <f>IF('Indicador Datos'!BJ11="No Data",1,IF('Indicador Datos imputados'!BJ10&lt;&gt;"",1,0))</f>
        <v>0</v>
      </c>
      <c r="BK9" s="135">
        <f>IF('Indicador Datos'!BK11="No Data",1,IF('Indicador Datos imputados'!BK10&lt;&gt;"",1,0))</f>
        <v>0</v>
      </c>
      <c r="BL9" s="135">
        <f>IF('Indicador Datos'!BL11="No Data",1,IF('Indicador Datos imputados'!BL10&lt;&gt;"",1,0))</f>
        <v>0</v>
      </c>
      <c r="BM9" s="135">
        <f>IF('Indicador Datos'!BM11="No Data",1,IF('Indicador Datos imputados'!BM10&lt;&gt;"",1,0))</f>
        <v>0</v>
      </c>
      <c r="BN9" s="135">
        <f>IF('Indicador Datos'!BN11="No Data",1,IF('Indicador Datos imputados'!BN10&lt;&gt;"",1,0))</f>
        <v>0</v>
      </c>
      <c r="BO9" s="135">
        <f>IF('Indicador Datos'!BO11="No Data",1,IF('Indicador Datos imputados'!BO10&lt;&gt;"",1,0))</f>
        <v>0</v>
      </c>
      <c r="BP9" s="135">
        <f>IF('Indicador Datos'!BP11="No Data",1,IF('Indicador Datos imputados'!BP10&lt;&gt;"",1,0))</f>
        <v>0</v>
      </c>
      <c r="BQ9" s="135">
        <f>IF('Indicador Datos'!BQ11="No Data",1,IF('Indicador Datos imputados'!BQ10&lt;&gt;"",1,0))</f>
        <v>0</v>
      </c>
      <c r="BR9" s="135">
        <f>IF('Indicador Datos'!BR11="No Data",1,IF('Indicador Datos imputados'!BR10&lt;&gt;"",1,0))</f>
        <v>0</v>
      </c>
      <c r="BS9" s="135">
        <f>IF('Indicador Datos'!BS11="No Data",1,IF('Indicador Datos imputados'!BS10&lt;&gt;"",1,0))</f>
        <v>0</v>
      </c>
      <c r="BT9" s="135">
        <f>IF('Indicador Datos'!BT11="No Data",1,IF('Indicador Datos imputados'!BT10&lt;&gt;"",1,0))</f>
        <v>0</v>
      </c>
      <c r="BU9" s="135">
        <f>IF('Indicador Datos'!BU11="No Data",1,IF('Indicador Datos imputados'!BU10&lt;&gt;"",1,0))</f>
        <v>0</v>
      </c>
      <c r="BV9" s="135">
        <f>IF('Indicador Datos'!BV11="No Data",1,IF('Indicador Datos imputados'!BV10&lt;&gt;"",1,0))</f>
        <v>0</v>
      </c>
      <c r="BW9" s="135">
        <f>IF('Indicador Datos'!BW11="No Data",1,IF('Indicador Datos imputados'!BW10&lt;&gt;"",1,0))</f>
        <v>0</v>
      </c>
      <c r="BX9" s="135">
        <f>IF('Indicador Datos'!BX11="No Data",1,IF('Indicador Datos imputados'!BX10&lt;&gt;"",1,0))</f>
        <v>0</v>
      </c>
      <c r="BY9" s="135">
        <f>IF('Indicador Datos'!BY11="No Data",1,IF('Indicador Datos imputados'!BY10&lt;&gt;"",1,0))</f>
        <v>0</v>
      </c>
      <c r="BZ9" s="135">
        <f>IF('Indicador Datos'!BZ11="No Data",1,IF('Indicador Datos imputados'!BZ10&lt;&gt;"",1,0))</f>
        <v>0</v>
      </c>
      <c r="CA9" s="135">
        <f>IF('Indicador Datos'!CA11="No Data",1,IF('Indicador Datos imputados'!CA10&lt;&gt;"",1,0))</f>
        <v>0</v>
      </c>
      <c r="CB9" s="135">
        <f>IF('Indicador Datos'!CB11="No Data",1,IF('Indicador Datos imputados'!CB10&lt;&gt;"",1,0))</f>
        <v>0</v>
      </c>
      <c r="CC9" s="135">
        <f>IF('Indicador Datos'!CC11="No Data",1,IF('Indicador Datos imputados'!CC10&lt;&gt;"",1,0))</f>
        <v>0</v>
      </c>
      <c r="CD9" s="135">
        <f>IF('Indicador Datos'!CD11="No Data",1,IF('Indicador Datos imputados'!CD10&lt;&gt;"",1,0))</f>
        <v>0</v>
      </c>
      <c r="CE9" s="135">
        <f>IF('Indicador Datos'!CE11="No Data",1,IF('Indicador Datos imputados'!CE10&lt;&gt;"",1,0))</f>
        <v>0</v>
      </c>
      <c r="CF9" s="135">
        <f>IF('Indicador Datos'!CF11="No Data",1,IF('Indicador Datos imputados'!CF10&lt;&gt;"",1,0))</f>
        <v>0</v>
      </c>
      <c r="CG9" s="135">
        <f>IF('Indicador Datos'!CG11="No Data",1,IF('Indicador Datos imputados'!CG10&lt;&gt;"",1,0))</f>
        <v>0</v>
      </c>
      <c r="CH9" s="135">
        <f>IF('Indicador Datos'!CH11="No Data",1,IF('Indicador Datos imputados'!CH10&lt;&gt;"",1,0))</f>
        <v>0</v>
      </c>
      <c r="CI9" s="135">
        <f>IF('Indicador Datos'!CI11="No Data",1,IF('Indicador Datos imputados'!CI10&lt;&gt;"",1,0))</f>
        <v>0</v>
      </c>
      <c r="CJ9" s="135">
        <f>IF('Indicador Datos'!CJ11="No Data",1,IF('Indicador Datos imputados'!CJ10&lt;&gt;"",1,0))</f>
        <v>0</v>
      </c>
      <c r="CK9" s="135">
        <f>IF('Indicador Datos'!CK11="No Data",1,IF('Indicador Datos imputados'!CK10&lt;&gt;"",1,0))</f>
        <v>0</v>
      </c>
      <c r="CL9" s="135">
        <f>IF('Indicador Datos'!CL11="No Data",1,IF('Indicador Datos imputados'!CL10&lt;&gt;"",1,0))</f>
        <v>0</v>
      </c>
      <c r="CM9" s="135">
        <f>IF('Indicador Datos'!CM11="No Data",1,IF('Indicador Datos imputados'!CM10&lt;&gt;"",1,0))</f>
        <v>0</v>
      </c>
      <c r="CN9" s="135">
        <f>IF('Indicador Datos'!CN11="No Data",1,IF('Indicador Datos imputados'!CN10&lt;&gt;"",1,0))</f>
        <v>0</v>
      </c>
      <c r="CO9" s="135">
        <f>IF('Indicador Datos'!CO11="No Data",1,IF('Indicador Datos imputados'!CO10&lt;&gt;"",1,0))</f>
        <v>0</v>
      </c>
      <c r="CP9" s="135">
        <f>IF('Indicador Datos'!CP11="No Data",1,IF('Indicador Datos imputados'!CP10&lt;&gt;"",1,0))</f>
        <v>0</v>
      </c>
      <c r="CQ9" s="135">
        <f>IF('Indicador Datos'!CQ11="No Data",1,IF('Indicador Datos imputados'!CQ10&lt;&gt;"",1,0))</f>
        <v>0</v>
      </c>
      <c r="CR9" s="135">
        <f>IF('Indicador Datos'!CR11="No Data",1,IF('Indicador Datos imputados'!CR10&lt;&gt;"",1,0))</f>
        <v>0</v>
      </c>
      <c r="CS9" s="135">
        <f>IF('Indicador Datos'!CS11="No Data",1,IF('Indicador Datos imputados'!CS10&lt;&gt;"",1,0))</f>
        <v>0</v>
      </c>
      <c r="CT9" s="135">
        <f>IF('Indicador Datos'!CT11="No Data",1,IF('Indicador Datos imputados'!CT10&lt;&gt;"",1,0))</f>
        <v>0</v>
      </c>
      <c r="CU9" s="135">
        <f>IF('Indicador Datos'!CU11="No Data",1,IF('Indicador Datos imputados'!CU10&lt;&gt;"",1,0))</f>
        <v>0</v>
      </c>
      <c r="CV9" s="144">
        <f t="shared" si="0"/>
        <v>1</v>
      </c>
      <c r="CW9" s="145">
        <f t="shared" si="1"/>
        <v>1.0416666666666666E-2</v>
      </c>
    </row>
    <row r="10" spans="1:101" x14ac:dyDescent="0.25">
      <c r="A10" s="3" t="str">
        <f>VLOOKUP(C10,Regions!B$3:H$35,7,FALSE)</f>
        <v>Caribbean</v>
      </c>
      <c r="B10" s="94" t="s">
        <v>30</v>
      </c>
      <c r="C10" s="83" t="s">
        <v>29</v>
      </c>
      <c r="D10" s="135">
        <f>IF('Indicador Datos'!D12="No Data",1,IF('Indicador Datos imputados'!D11&lt;&gt;"",1,0))</f>
        <v>0</v>
      </c>
      <c r="E10" s="135">
        <f>IF('Indicador Datos'!E12="No Data",1,IF('Indicador Datos imputados'!E11&lt;&gt;"",1,0))</f>
        <v>0</v>
      </c>
      <c r="F10" s="135">
        <f>IF('Indicador Datos'!F12="No Data",1,IF('Indicador Datos imputados'!F11&lt;&gt;"",1,0))</f>
        <v>1</v>
      </c>
      <c r="G10" s="135">
        <f>IF('Indicador Datos'!G12="No Data",1,IF('Indicador Datos imputados'!G11&lt;&gt;"",1,0))</f>
        <v>0</v>
      </c>
      <c r="H10" s="135">
        <f>IF('Indicador Datos'!H12="No Data",1,IF('Indicador Datos imputados'!H11&lt;&gt;"",1,0))</f>
        <v>0</v>
      </c>
      <c r="I10" s="135">
        <f>IF('Indicador Datos'!I12="No Data",1,IF('Indicador Datos imputados'!I11&lt;&gt;"",1,0))</f>
        <v>0</v>
      </c>
      <c r="J10" s="135">
        <f>IF('Indicador Datos'!J12="No Data",1,IF('Indicador Datos imputados'!J11&lt;&gt;"",1,0))</f>
        <v>0</v>
      </c>
      <c r="K10" s="135">
        <f>IF('Indicador Datos'!K12="No Data",1,IF('Indicador Datos imputados'!K11&lt;&gt;"",1,0))</f>
        <v>0</v>
      </c>
      <c r="L10" s="135">
        <f>IF('Indicador Datos'!L12="No Data",1,IF('Indicador Datos imputados'!L11&lt;&gt;"",1,0))</f>
        <v>0</v>
      </c>
      <c r="M10" s="135">
        <f>IF('Indicador Datos'!M12="No Data",1,IF('Indicador Datos imputados'!M11&lt;&gt;"",1,0))</f>
        <v>0</v>
      </c>
      <c r="N10" s="135">
        <f>IF('Indicador Datos'!N12="No Data",1,IF('Indicador Datos imputados'!N11&lt;&gt;"",1,0))</f>
        <v>1</v>
      </c>
      <c r="O10" s="135">
        <f>IF('Indicador Datos'!O12="No Data",1,IF('Indicador Datos imputados'!O11&lt;&gt;"",1,0))</f>
        <v>1</v>
      </c>
      <c r="P10" s="135">
        <f>IF('Indicador Datos'!P12="No Data",1,IF('Indicador Datos imputados'!P11&lt;&gt;"",1,0))</f>
        <v>0</v>
      </c>
      <c r="Q10" s="135">
        <f>IF('Indicador Datos'!Q12="No Data",1,IF('Indicador Datos imputados'!Q11&lt;&gt;"",1,0))</f>
        <v>0</v>
      </c>
      <c r="R10" s="135">
        <f>IF('Indicador Datos'!R12="No Data",1,IF('Indicador Datos imputados'!R11&lt;&gt;"",1,0))</f>
        <v>0</v>
      </c>
      <c r="S10" s="135">
        <f>IF('Indicador Datos'!S12="No Data",1,IF('Indicador Datos imputados'!S11&lt;&gt;"",1,0))</f>
        <v>0</v>
      </c>
      <c r="T10" s="135">
        <f>IF('Indicador Datos'!T12="No Data",1,IF('Indicador Datos imputados'!T11&lt;&gt;"",1,0))</f>
        <v>0</v>
      </c>
      <c r="U10" s="135">
        <f>IF('Indicador Datos'!U12="No Data",1,IF('Indicador Datos imputados'!U11&lt;&gt;"",1,0))</f>
        <v>0</v>
      </c>
      <c r="V10" s="135">
        <f>IF('Indicador Datos'!V12="No Data",1,IF('Indicador Datos imputados'!V11&lt;&gt;"",1,0))</f>
        <v>0</v>
      </c>
      <c r="W10" s="135">
        <f>IF('Indicador Datos'!W12="No Data",1,IF('Indicador Datos imputados'!W11&lt;&gt;"",1,0))</f>
        <v>0</v>
      </c>
      <c r="X10" s="135">
        <f>IF('Indicador Datos'!X12="No Data",1,IF('Indicador Datos imputados'!X11&lt;&gt;"",1,0))</f>
        <v>0</v>
      </c>
      <c r="Y10" s="135">
        <f>IF('Indicador Datos'!Y12="No Data",1,IF('Indicador Datos imputados'!Y11&lt;&gt;"",1,0))</f>
        <v>0</v>
      </c>
      <c r="Z10" s="135">
        <f>IF('Indicador Datos'!Z12="No Data",1,IF('Indicador Datos imputados'!Z11&lt;&gt;"",1,0))</f>
        <v>0</v>
      </c>
      <c r="AA10" s="212">
        <f>IF('Indicador Datos'!AA12="No Data",1,IF('Indicador Datos imputados'!AA11&lt;&gt;"",1,0))</f>
        <v>0</v>
      </c>
      <c r="AB10" s="135">
        <f>IF('Indicador Datos'!AB12="No Data",1,IF('Indicador Datos imputados'!AB11&lt;&gt;"",1,0))</f>
        <v>1</v>
      </c>
      <c r="AC10" s="135">
        <f>IF('Indicador Datos'!AC12="No Data",1,IF('Indicador Datos imputados'!AC11&lt;&gt;"",1,0))</f>
        <v>1</v>
      </c>
      <c r="AD10" s="135">
        <f>IF('Indicador Datos'!AD12="No Data",1,IF('Indicador Datos imputados'!AD11&lt;&gt;"",1,0))</f>
        <v>0</v>
      </c>
      <c r="AE10" s="135">
        <f>IF('Indicador Datos'!AE12="No Data",1,IF('Indicador Datos imputados'!AE11&lt;&gt;"",1,0))</f>
        <v>0</v>
      </c>
      <c r="AF10" s="135">
        <f>IF('Indicador Datos'!AF12="No Data",1,IF('Indicador Datos imputados'!AF11&lt;&gt;"",1,0))</f>
        <v>0</v>
      </c>
      <c r="AG10" s="135">
        <f>IF('Indicador Datos'!AG12="No Data",1,IF('Indicador Datos imputados'!AG11&lt;&gt;"",1,0))</f>
        <v>0</v>
      </c>
      <c r="AH10" s="135">
        <f>IF('Indicador Datos'!AH12="No Data",1,IF('Indicador Datos imputados'!AH11&lt;&gt;"",1,0))</f>
        <v>0</v>
      </c>
      <c r="AI10" s="135">
        <f>IF('Indicador Datos'!AI12="No Data",1,IF('Indicador Datos imputados'!AI11&lt;&gt;"",1,0))</f>
        <v>0</v>
      </c>
      <c r="AJ10" s="135">
        <f>IF('Indicador Datos'!AJ12="No Data",1,IF('Indicador Datos imputados'!AJ11&lt;&gt;"",1,0))</f>
        <v>0</v>
      </c>
      <c r="AK10" s="135">
        <f>IF('Indicador Datos'!AK12="No Data",1,IF('Indicador Datos imputados'!AK11&lt;&gt;"",1,0))</f>
        <v>0</v>
      </c>
      <c r="AL10" s="135">
        <f>IF('Indicador Datos'!AL12="No Data",1,IF('Indicador Datos imputados'!AL11&lt;&gt;"",1,0))</f>
        <v>0</v>
      </c>
      <c r="AM10" s="135">
        <f>IF('Indicador Datos'!AM12="No Data",1,IF('Indicador Datos imputados'!AM11&lt;&gt;"",1,0))</f>
        <v>1</v>
      </c>
      <c r="AN10" s="135">
        <f>IF('Indicador Datos'!AN12="No Data",1,IF('Indicador Datos imputados'!AN11&lt;&gt;"",1,0))</f>
        <v>1</v>
      </c>
      <c r="AO10" s="135">
        <f>IF('Indicador Datos'!AO12="No Data",1,IF('Indicador Datos imputados'!AO11&lt;&gt;"",1,0))</f>
        <v>0</v>
      </c>
      <c r="AP10" s="135">
        <f>IF('Indicador Datos'!AP12="No Data",1,IF('Indicador Datos imputados'!AP11&lt;&gt;"",1,0))</f>
        <v>0</v>
      </c>
      <c r="AQ10" s="135">
        <f>IF('Indicador Datos'!AQ12="No Data",1,IF('Indicador Datos imputados'!AQ11&lt;&gt;"",1,0))</f>
        <v>0</v>
      </c>
      <c r="AR10" s="135">
        <f>IF('Indicador Datos'!AR12="No Data",1,IF('Indicador Datos imputados'!AR11&lt;&gt;"",1,0))</f>
        <v>1</v>
      </c>
      <c r="AS10" s="135">
        <f>IF('Indicador Datos'!AS12="No Data",1,IF('Indicador Datos imputados'!AS11&lt;&gt;"",1,0))</f>
        <v>0</v>
      </c>
      <c r="AT10" s="135">
        <f>IF('Indicador Datos'!AT12="No Data",1,IF('Indicador Datos imputados'!AT11&lt;&gt;"",1,0))</f>
        <v>1</v>
      </c>
      <c r="AU10" s="135">
        <f>IF('Indicador Datos'!AU12="No Data",1,IF('Indicador Datos imputados'!AU11&lt;&gt;"",1,0))</f>
        <v>0</v>
      </c>
      <c r="AV10" s="135">
        <f>IF('Indicador Datos'!AV12="No Data",1,IF('Indicador Datos imputados'!AV11&lt;&gt;"",1,0))</f>
        <v>1</v>
      </c>
      <c r="AW10" s="135">
        <f>IF('Indicador Datos'!AW12="No Data",1,IF('Indicador Datos imputados'!AW11&lt;&gt;"",1,0))</f>
        <v>0</v>
      </c>
      <c r="AX10" s="135">
        <f>IF('Indicador Datos'!AX12="No Data",1,IF('Indicador Datos imputados'!AX11&lt;&gt;"",1,0))</f>
        <v>0</v>
      </c>
      <c r="AY10" s="135">
        <f>IF('Indicador Datos'!AY12="No Data",1,IF('Indicador Datos imputados'!AY11&lt;&gt;"",1,0))</f>
        <v>0</v>
      </c>
      <c r="AZ10" s="135">
        <f>IF('Indicador Datos'!AZ12="No Data",1,IF('Indicador Datos imputados'!AZ11&lt;&gt;"",1,0))</f>
        <v>1</v>
      </c>
      <c r="BA10" s="135">
        <f>IF('Indicador Datos'!BA12="No Data",1,IF('Indicador Datos imputados'!BA11&lt;&gt;"",1,0))</f>
        <v>0</v>
      </c>
      <c r="BB10" s="135">
        <f>IF('Indicador Datos'!BB12="No Data",1,IF('Indicador Datos imputados'!BB11&lt;&gt;"",1,0))</f>
        <v>1</v>
      </c>
      <c r="BC10" s="135">
        <f>IF('Indicador Datos'!BC12="No Data",1,IF('Indicador Datos imputados'!BC11&lt;&gt;"",1,0))</f>
        <v>1</v>
      </c>
      <c r="BD10" s="135">
        <f>IF('Indicador Datos'!BD12="No Data",1,IF('Indicador Datos imputados'!BD11&lt;&gt;"",1,0))</f>
        <v>0</v>
      </c>
      <c r="BE10" s="135">
        <f>IF('Indicador Datos'!BE12="No Data",1,IF('Indicador Datos imputados'!BE11&lt;&gt;"",1,0))</f>
        <v>0</v>
      </c>
      <c r="BF10" s="135">
        <f>IF('Indicador Datos'!BF12="No Data",1,IF('Indicador Datos imputados'!BF11&lt;&gt;"",1,0))</f>
        <v>0</v>
      </c>
      <c r="BG10" s="135">
        <f>IF('Indicador Datos'!BG12="No Data",1,IF('Indicador Datos imputados'!BG11&lt;&gt;"",1,0))</f>
        <v>0</v>
      </c>
      <c r="BH10" s="135">
        <f>IF('Indicador Datos'!BH12="No Data",1,IF('Indicador Datos imputados'!BH11&lt;&gt;"",1,0))</f>
        <v>0</v>
      </c>
      <c r="BI10" s="135">
        <f>IF('Indicador Datos'!BI12="No Data",1,IF('Indicador Datos imputados'!BI11&lt;&gt;"",1,0))</f>
        <v>0</v>
      </c>
      <c r="BJ10" s="135">
        <f>IF('Indicador Datos'!BJ12="No Data",1,IF('Indicador Datos imputados'!BJ11&lt;&gt;"",1,0))</f>
        <v>1</v>
      </c>
      <c r="BK10" s="135">
        <f>IF('Indicador Datos'!BK12="No Data",1,IF('Indicador Datos imputados'!BK11&lt;&gt;"",1,0))</f>
        <v>1</v>
      </c>
      <c r="BL10" s="135">
        <f>IF('Indicador Datos'!BL12="No Data",1,IF('Indicador Datos imputados'!BL11&lt;&gt;"",1,0))</f>
        <v>0</v>
      </c>
      <c r="BM10" s="135">
        <f>IF('Indicador Datos'!BM12="No Data",1,IF('Indicador Datos imputados'!BM11&lt;&gt;"",1,0))</f>
        <v>0</v>
      </c>
      <c r="BN10" s="135">
        <f>IF('Indicador Datos'!BN12="No Data",1,IF('Indicador Datos imputados'!BN11&lt;&gt;"",1,0))</f>
        <v>0</v>
      </c>
      <c r="BO10" s="135">
        <f>IF('Indicador Datos'!BO12="No Data",1,IF('Indicador Datos imputados'!BO11&lt;&gt;"",1,0))</f>
        <v>0</v>
      </c>
      <c r="BP10" s="135">
        <f>IF('Indicador Datos'!BP12="No Data",1,IF('Indicador Datos imputados'!BP11&lt;&gt;"",1,0))</f>
        <v>0</v>
      </c>
      <c r="BQ10" s="135">
        <f>IF('Indicador Datos'!BQ12="No Data",1,IF('Indicador Datos imputados'!BQ11&lt;&gt;"",1,0))</f>
        <v>0</v>
      </c>
      <c r="BR10" s="135">
        <f>IF('Indicador Datos'!BR12="No Data",1,IF('Indicador Datos imputados'!BR11&lt;&gt;"",1,0))</f>
        <v>0</v>
      </c>
      <c r="BS10" s="135">
        <f>IF('Indicador Datos'!BS12="No Data",1,IF('Indicador Datos imputados'!BS11&lt;&gt;"",1,0))</f>
        <v>0</v>
      </c>
      <c r="BT10" s="135">
        <f>IF('Indicador Datos'!BT12="No Data",1,IF('Indicador Datos imputados'!BT11&lt;&gt;"",1,0))</f>
        <v>0</v>
      </c>
      <c r="BU10" s="135">
        <f>IF('Indicador Datos'!BU12="No Data",1,IF('Indicador Datos imputados'!BU11&lt;&gt;"",1,0))</f>
        <v>0</v>
      </c>
      <c r="BV10" s="135">
        <f>IF('Indicador Datos'!BV12="No Data",1,IF('Indicador Datos imputados'!BV11&lt;&gt;"",1,0))</f>
        <v>1</v>
      </c>
      <c r="BW10" s="135">
        <f>IF('Indicador Datos'!BW12="No Data",1,IF('Indicador Datos imputados'!BW11&lt;&gt;"",1,0))</f>
        <v>0</v>
      </c>
      <c r="BX10" s="135">
        <f>IF('Indicador Datos'!BX12="No Data",1,IF('Indicador Datos imputados'!BX11&lt;&gt;"",1,0))</f>
        <v>0</v>
      </c>
      <c r="BY10" s="135">
        <f>IF('Indicador Datos'!BY12="No Data",1,IF('Indicador Datos imputados'!BY11&lt;&gt;"",1,0))</f>
        <v>1</v>
      </c>
      <c r="BZ10" s="135">
        <f>IF('Indicador Datos'!BZ12="No Data",1,IF('Indicador Datos imputados'!BZ11&lt;&gt;"",1,0))</f>
        <v>0</v>
      </c>
      <c r="CA10" s="135">
        <f>IF('Indicador Datos'!CA12="No Data",1,IF('Indicador Datos imputados'!CA11&lt;&gt;"",1,0))</f>
        <v>0</v>
      </c>
      <c r="CB10" s="135">
        <f>IF('Indicador Datos'!CB12="No Data",1,IF('Indicador Datos imputados'!CB11&lt;&gt;"",1,0))</f>
        <v>1</v>
      </c>
      <c r="CC10" s="135">
        <f>IF('Indicador Datos'!CC12="No Data",1,IF('Indicador Datos imputados'!CC11&lt;&gt;"",1,0))</f>
        <v>1</v>
      </c>
      <c r="CD10" s="135">
        <f>IF('Indicador Datos'!CD12="No Data",1,IF('Indicador Datos imputados'!CD11&lt;&gt;"",1,0))</f>
        <v>1</v>
      </c>
      <c r="CE10" s="135">
        <f>IF('Indicador Datos'!CE12="No Data",1,IF('Indicador Datos imputados'!CE11&lt;&gt;"",1,0))</f>
        <v>1</v>
      </c>
      <c r="CF10" s="135">
        <f>IF('Indicador Datos'!CF12="No Data",1,IF('Indicador Datos imputados'!CF11&lt;&gt;"",1,0))</f>
        <v>0</v>
      </c>
      <c r="CG10" s="135">
        <f>IF('Indicador Datos'!CG12="No Data",1,IF('Indicador Datos imputados'!CG11&lt;&gt;"",1,0))</f>
        <v>0</v>
      </c>
      <c r="CH10" s="135">
        <f>IF('Indicador Datos'!CH12="No Data",1,IF('Indicador Datos imputados'!CH11&lt;&gt;"",1,0))</f>
        <v>0</v>
      </c>
      <c r="CI10" s="135">
        <f>IF('Indicador Datos'!CI12="No Data",1,IF('Indicador Datos imputados'!CI11&lt;&gt;"",1,0))</f>
        <v>0</v>
      </c>
      <c r="CJ10" s="135">
        <f>IF('Indicador Datos'!CJ12="No Data",1,IF('Indicador Datos imputados'!CJ11&lt;&gt;"",1,0))</f>
        <v>0</v>
      </c>
      <c r="CK10" s="135">
        <f>IF('Indicador Datos'!CK12="No Data",1,IF('Indicador Datos imputados'!CK11&lt;&gt;"",1,0))</f>
        <v>0</v>
      </c>
      <c r="CL10" s="135">
        <f>IF('Indicador Datos'!CL12="No Data",1,IF('Indicador Datos imputados'!CL11&lt;&gt;"",1,0))</f>
        <v>0</v>
      </c>
      <c r="CM10" s="135">
        <f>IF('Indicador Datos'!CM12="No Data",1,IF('Indicador Datos imputados'!CM11&lt;&gt;"",1,0))</f>
        <v>1</v>
      </c>
      <c r="CN10" s="135">
        <f>IF('Indicador Datos'!CN12="No Data",1,IF('Indicador Datos imputados'!CN11&lt;&gt;"",1,0))</f>
        <v>1</v>
      </c>
      <c r="CO10" s="135">
        <f>IF('Indicador Datos'!CO12="No Data",1,IF('Indicador Datos imputados'!CO11&lt;&gt;"",1,0))</f>
        <v>0</v>
      </c>
      <c r="CP10" s="135">
        <f>IF('Indicador Datos'!CP12="No Data",1,IF('Indicador Datos imputados'!CP11&lt;&gt;"",1,0))</f>
        <v>1</v>
      </c>
      <c r="CQ10" s="135">
        <f>IF('Indicador Datos'!CQ12="No Data",1,IF('Indicador Datos imputados'!CQ11&lt;&gt;"",1,0))</f>
        <v>0</v>
      </c>
      <c r="CR10" s="135">
        <f>IF('Indicador Datos'!CR12="No Data",1,IF('Indicador Datos imputados'!CR11&lt;&gt;"",1,0))</f>
        <v>0</v>
      </c>
      <c r="CS10" s="135">
        <f>IF('Indicador Datos'!CS12="No Data",1,IF('Indicador Datos imputados'!CS11&lt;&gt;"",1,0))</f>
        <v>0</v>
      </c>
      <c r="CT10" s="135">
        <f>IF('Indicador Datos'!CT12="No Data",1,IF('Indicador Datos imputados'!CT11&lt;&gt;"",1,0))</f>
        <v>0</v>
      </c>
      <c r="CU10" s="135">
        <f>IF('Indicador Datos'!CU12="No Data",1,IF('Indicador Datos imputados'!CU11&lt;&gt;"",1,0))</f>
        <v>0</v>
      </c>
      <c r="CV10" s="144">
        <f t="shared" si="0"/>
        <v>24</v>
      </c>
      <c r="CW10" s="145">
        <f t="shared" si="1"/>
        <v>0.25</v>
      </c>
    </row>
    <row r="11" spans="1:101" x14ac:dyDescent="0.25">
      <c r="A11" s="3" t="str">
        <f>VLOOKUP(C11,Regions!B$3:H$35,7,FALSE)</f>
        <v>Caribbean</v>
      </c>
      <c r="B11" s="94" t="s">
        <v>36</v>
      </c>
      <c r="C11" s="83" t="s">
        <v>35</v>
      </c>
      <c r="D11" s="135">
        <f>IF('Indicador Datos'!D13="No Data",1,IF('Indicador Datos imputados'!D12&lt;&gt;"",1,0))</f>
        <v>0</v>
      </c>
      <c r="E11" s="135">
        <f>IF('Indicador Datos'!E13="No Data",1,IF('Indicador Datos imputados'!E12&lt;&gt;"",1,0))</f>
        <v>0</v>
      </c>
      <c r="F11" s="135">
        <f>IF('Indicador Datos'!F13="No Data",1,IF('Indicador Datos imputados'!F12&lt;&gt;"",1,0))</f>
        <v>0</v>
      </c>
      <c r="G11" s="135">
        <f>IF('Indicador Datos'!G13="No Data",1,IF('Indicador Datos imputados'!G12&lt;&gt;"",1,0))</f>
        <v>0</v>
      </c>
      <c r="H11" s="135">
        <f>IF('Indicador Datos'!H13="No Data",1,IF('Indicador Datos imputados'!H12&lt;&gt;"",1,0))</f>
        <v>0</v>
      </c>
      <c r="I11" s="135">
        <f>IF('Indicador Datos'!I13="No Data",1,IF('Indicador Datos imputados'!I12&lt;&gt;"",1,0))</f>
        <v>0</v>
      </c>
      <c r="J11" s="135">
        <f>IF('Indicador Datos'!J13="No Data",1,IF('Indicador Datos imputados'!J12&lt;&gt;"",1,0))</f>
        <v>0</v>
      </c>
      <c r="K11" s="135">
        <f>IF('Indicador Datos'!K13="No Data",1,IF('Indicador Datos imputados'!K12&lt;&gt;"",1,0))</f>
        <v>0</v>
      </c>
      <c r="L11" s="135">
        <f>IF('Indicador Datos'!L13="No Data",1,IF('Indicador Datos imputados'!L12&lt;&gt;"",1,0))</f>
        <v>0</v>
      </c>
      <c r="M11" s="135">
        <f>IF('Indicador Datos'!M13="No Data",1,IF('Indicador Datos imputados'!M12&lt;&gt;"",1,0))</f>
        <v>0</v>
      </c>
      <c r="N11" s="135">
        <f>IF('Indicador Datos'!N13="No Data",1,IF('Indicador Datos imputados'!N12&lt;&gt;"",1,0))</f>
        <v>0</v>
      </c>
      <c r="O11" s="135">
        <f>IF('Indicador Datos'!O13="No Data",1,IF('Indicador Datos imputados'!O12&lt;&gt;"",1,0))</f>
        <v>0</v>
      </c>
      <c r="P11" s="135">
        <f>IF('Indicador Datos'!P13="No Data",1,IF('Indicador Datos imputados'!P12&lt;&gt;"",1,0))</f>
        <v>0</v>
      </c>
      <c r="Q11" s="135">
        <f>IF('Indicador Datos'!Q13="No Data",1,IF('Indicador Datos imputados'!Q12&lt;&gt;"",1,0))</f>
        <v>0</v>
      </c>
      <c r="R11" s="135">
        <f>IF('Indicador Datos'!R13="No Data",1,IF('Indicador Datos imputados'!R12&lt;&gt;"",1,0))</f>
        <v>0</v>
      </c>
      <c r="S11" s="135">
        <f>IF('Indicador Datos'!S13="No Data",1,IF('Indicador Datos imputados'!S12&lt;&gt;"",1,0))</f>
        <v>0</v>
      </c>
      <c r="T11" s="135">
        <f>IF('Indicador Datos'!T13="No Data",1,IF('Indicador Datos imputados'!T12&lt;&gt;"",1,0))</f>
        <v>0</v>
      </c>
      <c r="U11" s="135">
        <f>IF('Indicador Datos'!U13="No Data",1,IF('Indicador Datos imputados'!U12&lt;&gt;"",1,0))</f>
        <v>0</v>
      </c>
      <c r="V11" s="135">
        <f>IF('Indicador Datos'!V13="No Data",1,IF('Indicador Datos imputados'!V12&lt;&gt;"",1,0))</f>
        <v>0</v>
      </c>
      <c r="W11" s="135">
        <f>IF('Indicador Datos'!W13="No Data",1,IF('Indicador Datos imputados'!W12&lt;&gt;"",1,0))</f>
        <v>0</v>
      </c>
      <c r="X11" s="135">
        <f>IF('Indicador Datos'!X13="No Data",1,IF('Indicador Datos imputados'!X12&lt;&gt;"",1,0))</f>
        <v>0</v>
      </c>
      <c r="Y11" s="135">
        <f>IF('Indicador Datos'!Y13="No Data",1,IF('Indicador Datos imputados'!Y12&lt;&gt;"",1,0))</f>
        <v>0</v>
      </c>
      <c r="Z11" s="135">
        <f>IF('Indicador Datos'!Z13="No Data",1,IF('Indicador Datos imputados'!Z12&lt;&gt;"",1,0))</f>
        <v>0</v>
      </c>
      <c r="AA11" s="212">
        <f>IF('Indicador Datos'!AA13="No Data",1,IF('Indicador Datos imputados'!AA12&lt;&gt;"",1,0))</f>
        <v>0</v>
      </c>
      <c r="AB11" s="135">
        <f>IF('Indicador Datos'!AB13="No Data",1,IF('Indicador Datos imputados'!AB12&lt;&gt;"",1,0))</f>
        <v>0</v>
      </c>
      <c r="AC11" s="135">
        <f>IF('Indicador Datos'!AC13="No Data",1,IF('Indicador Datos imputados'!AC12&lt;&gt;"",1,0))</f>
        <v>0</v>
      </c>
      <c r="AD11" s="135">
        <f>IF('Indicador Datos'!AD13="No Data",1,IF('Indicador Datos imputados'!AD12&lt;&gt;"",1,0))</f>
        <v>0</v>
      </c>
      <c r="AE11" s="135">
        <f>IF('Indicador Datos'!AE13="No Data",1,IF('Indicador Datos imputados'!AE12&lt;&gt;"",1,0))</f>
        <v>0</v>
      </c>
      <c r="AF11" s="135">
        <f>IF('Indicador Datos'!AF13="No Data",1,IF('Indicador Datos imputados'!AF12&lt;&gt;"",1,0))</f>
        <v>0</v>
      </c>
      <c r="AG11" s="135">
        <f>IF('Indicador Datos'!AG13="No Data",1,IF('Indicador Datos imputados'!AG12&lt;&gt;"",1,0))</f>
        <v>0</v>
      </c>
      <c r="AH11" s="135">
        <f>IF('Indicador Datos'!AH13="No Data",1,IF('Indicador Datos imputados'!AH12&lt;&gt;"",1,0))</f>
        <v>0</v>
      </c>
      <c r="AI11" s="135">
        <f>IF('Indicador Datos'!AI13="No Data",1,IF('Indicador Datos imputados'!AI12&lt;&gt;"",1,0))</f>
        <v>0</v>
      </c>
      <c r="AJ11" s="135">
        <f>IF('Indicador Datos'!AJ13="No Data",1,IF('Indicador Datos imputados'!AJ12&lt;&gt;"",1,0))</f>
        <v>0</v>
      </c>
      <c r="AK11" s="135">
        <f>IF('Indicador Datos'!AK13="No Data",1,IF('Indicador Datos imputados'!AK12&lt;&gt;"",1,0))</f>
        <v>0</v>
      </c>
      <c r="AL11" s="135">
        <f>IF('Indicador Datos'!AL13="No Data",1,IF('Indicador Datos imputados'!AL12&lt;&gt;"",1,0))</f>
        <v>0</v>
      </c>
      <c r="AM11" s="135">
        <f>IF('Indicador Datos'!AM13="No Data",1,IF('Indicador Datos imputados'!AM12&lt;&gt;"",1,0))</f>
        <v>0</v>
      </c>
      <c r="AN11" s="135">
        <f>IF('Indicador Datos'!AN13="No Data",1,IF('Indicador Datos imputados'!AN12&lt;&gt;"",1,0))</f>
        <v>0</v>
      </c>
      <c r="AO11" s="135">
        <f>IF('Indicador Datos'!AO13="No Data",1,IF('Indicador Datos imputados'!AO12&lt;&gt;"",1,0))</f>
        <v>0</v>
      </c>
      <c r="AP11" s="135">
        <f>IF('Indicador Datos'!AP13="No Data",1,IF('Indicador Datos imputados'!AP12&lt;&gt;"",1,0))</f>
        <v>0</v>
      </c>
      <c r="AQ11" s="135">
        <f>IF('Indicador Datos'!AQ13="No Data",1,IF('Indicador Datos imputados'!AQ12&lt;&gt;"",1,0))</f>
        <v>0</v>
      </c>
      <c r="AR11" s="135">
        <f>IF('Indicador Datos'!AR13="No Data",1,IF('Indicador Datos imputados'!AR12&lt;&gt;"",1,0))</f>
        <v>0</v>
      </c>
      <c r="AS11" s="135">
        <f>IF('Indicador Datos'!AS13="No Data",1,IF('Indicador Datos imputados'!AS12&lt;&gt;"",1,0))</f>
        <v>0</v>
      </c>
      <c r="AT11" s="135">
        <f>IF('Indicador Datos'!AT13="No Data",1,IF('Indicador Datos imputados'!AT12&lt;&gt;"",1,0))</f>
        <v>0</v>
      </c>
      <c r="AU11" s="135">
        <f>IF('Indicador Datos'!AU13="No Data",1,IF('Indicador Datos imputados'!AU12&lt;&gt;"",1,0))</f>
        <v>0</v>
      </c>
      <c r="AV11" s="135">
        <f>IF('Indicador Datos'!AV13="No Data",1,IF('Indicador Datos imputados'!AV12&lt;&gt;"",1,0))</f>
        <v>1</v>
      </c>
      <c r="AW11" s="135">
        <f>IF('Indicador Datos'!AW13="No Data",1,IF('Indicador Datos imputados'!AW12&lt;&gt;"",1,0))</f>
        <v>0</v>
      </c>
      <c r="AX11" s="135">
        <f>IF('Indicador Datos'!AX13="No Data",1,IF('Indicador Datos imputados'!AX12&lt;&gt;"",1,0))</f>
        <v>0</v>
      </c>
      <c r="AY11" s="135">
        <f>IF('Indicador Datos'!AY13="No Data",1,IF('Indicador Datos imputados'!AY12&lt;&gt;"",1,0))</f>
        <v>0</v>
      </c>
      <c r="AZ11" s="135">
        <f>IF('Indicador Datos'!AZ13="No Data",1,IF('Indicador Datos imputados'!AZ12&lt;&gt;"",1,0))</f>
        <v>1</v>
      </c>
      <c r="BA11" s="135">
        <f>IF('Indicador Datos'!BA13="No Data",1,IF('Indicador Datos imputados'!BA12&lt;&gt;"",1,0))</f>
        <v>0</v>
      </c>
      <c r="BB11" s="135">
        <f>IF('Indicador Datos'!BB13="No Data",1,IF('Indicador Datos imputados'!BB12&lt;&gt;"",1,0))</f>
        <v>0</v>
      </c>
      <c r="BC11" s="135">
        <f>IF('Indicador Datos'!BC13="No Data",1,IF('Indicador Datos imputados'!BC12&lt;&gt;"",1,0))</f>
        <v>0</v>
      </c>
      <c r="BD11" s="135">
        <f>IF('Indicador Datos'!BD13="No Data",1,IF('Indicador Datos imputados'!BD12&lt;&gt;"",1,0))</f>
        <v>0</v>
      </c>
      <c r="BE11" s="135">
        <f>IF('Indicador Datos'!BE13="No Data",1,IF('Indicador Datos imputados'!BE12&lt;&gt;"",1,0))</f>
        <v>0</v>
      </c>
      <c r="BF11" s="135">
        <f>IF('Indicador Datos'!BF13="No Data",1,IF('Indicador Datos imputados'!BF12&lt;&gt;"",1,0))</f>
        <v>0</v>
      </c>
      <c r="BG11" s="135">
        <f>IF('Indicador Datos'!BG13="No Data",1,IF('Indicador Datos imputados'!BG12&lt;&gt;"",1,0))</f>
        <v>0</v>
      </c>
      <c r="BH11" s="135">
        <f>IF('Indicador Datos'!BH13="No Data",1,IF('Indicador Datos imputados'!BH12&lt;&gt;"",1,0))</f>
        <v>0</v>
      </c>
      <c r="BI11" s="135">
        <f>IF('Indicador Datos'!BI13="No Data",1,IF('Indicador Datos imputados'!BI12&lt;&gt;"",1,0))</f>
        <v>0</v>
      </c>
      <c r="BJ11" s="135">
        <f>IF('Indicador Datos'!BJ13="No Data",1,IF('Indicador Datos imputados'!BJ12&lt;&gt;"",1,0))</f>
        <v>0</v>
      </c>
      <c r="BK11" s="135">
        <f>IF('Indicador Datos'!BK13="No Data",1,IF('Indicador Datos imputados'!BK12&lt;&gt;"",1,0))</f>
        <v>0</v>
      </c>
      <c r="BL11" s="135">
        <f>IF('Indicador Datos'!BL13="No Data",1,IF('Indicador Datos imputados'!BL12&lt;&gt;"",1,0))</f>
        <v>0</v>
      </c>
      <c r="BM11" s="135">
        <f>IF('Indicador Datos'!BM13="No Data",1,IF('Indicador Datos imputados'!BM12&lt;&gt;"",1,0))</f>
        <v>0</v>
      </c>
      <c r="BN11" s="135">
        <f>IF('Indicador Datos'!BN13="No Data",1,IF('Indicador Datos imputados'!BN12&lt;&gt;"",1,0))</f>
        <v>0</v>
      </c>
      <c r="BO11" s="135">
        <f>IF('Indicador Datos'!BO13="No Data",1,IF('Indicador Datos imputados'!BO12&lt;&gt;"",1,0))</f>
        <v>0</v>
      </c>
      <c r="BP11" s="135">
        <f>IF('Indicador Datos'!BP13="No Data",1,IF('Indicador Datos imputados'!BP12&lt;&gt;"",1,0))</f>
        <v>0</v>
      </c>
      <c r="BQ11" s="135">
        <f>IF('Indicador Datos'!BQ13="No Data",1,IF('Indicador Datos imputados'!BQ12&lt;&gt;"",1,0))</f>
        <v>0</v>
      </c>
      <c r="BR11" s="135">
        <f>IF('Indicador Datos'!BR13="No Data",1,IF('Indicador Datos imputados'!BR12&lt;&gt;"",1,0))</f>
        <v>0</v>
      </c>
      <c r="BS11" s="135">
        <f>IF('Indicador Datos'!BS13="No Data",1,IF('Indicador Datos imputados'!BS12&lt;&gt;"",1,0))</f>
        <v>0</v>
      </c>
      <c r="BT11" s="135">
        <f>IF('Indicador Datos'!BT13="No Data",1,IF('Indicador Datos imputados'!BT12&lt;&gt;"",1,0))</f>
        <v>0</v>
      </c>
      <c r="BU11" s="135">
        <f>IF('Indicador Datos'!BU13="No Data",1,IF('Indicador Datos imputados'!BU12&lt;&gt;"",1,0))</f>
        <v>0</v>
      </c>
      <c r="BV11" s="135">
        <f>IF('Indicador Datos'!BV13="No Data",1,IF('Indicador Datos imputados'!BV12&lt;&gt;"",1,0))</f>
        <v>0</v>
      </c>
      <c r="BW11" s="135">
        <f>IF('Indicador Datos'!BW13="No Data",1,IF('Indicador Datos imputados'!BW12&lt;&gt;"",1,0))</f>
        <v>0</v>
      </c>
      <c r="BX11" s="135">
        <f>IF('Indicador Datos'!BX13="No Data",1,IF('Indicador Datos imputados'!BX12&lt;&gt;"",1,0))</f>
        <v>0</v>
      </c>
      <c r="BY11" s="135">
        <f>IF('Indicador Datos'!BY13="No Data",1,IF('Indicador Datos imputados'!BY12&lt;&gt;"",1,0))</f>
        <v>0</v>
      </c>
      <c r="BZ11" s="135">
        <f>IF('Indicador Datos'!BZ13="No Data",1,IF('Indicador Datos imputados'!BZ12&lt;&gt;"",1,0))</f>
        <v>0</v>
      </c>
      <c r="CA11" s="135">
        <f>IF('Indicador Datos'!CA13="No Data",1,IF('Indicador Datos imputados'!CA12&lt;&gt;"",1,0))</f>
        <v>0</v>
      </c>
      <c r="CB11" s="135">
        <f>IF('Indicador Datos'!CB13="No Data",1,IF('Indicador Datos imputados'!CB12&lt;&gt;"",1,0))</f>
        <v>0</v>
      </c>
      <c r="CC11" s="135">
        <f>IF('Indicador Datos'!CC13="No Data",1,IF('Indicador Datos imputados'!CC12&lt;&gt;"",1,0))</f>
        <v>1</v>
      </c>
      <c r="CD11" s="135">
        <f>IF('Indicador Datos'!CD13="No Data",1,IF('Indicador Datos imputados'!CD12&lt;&gt;"",1,0))</f>
        <v>1</v>
      </c>
      <c r="CE11" s="135">
        <f>IF('Indicador Datos'!CE13="No Data",1,IF('Indicador Datos imputados'!CE12&lt;&gt;"",1,0))</f>
        <v>0</v>
      </c>
      <c r="CF11" s="135">
        <f>IF('Indicador Datos'!CF13="No Data",1,IF('Indicador Datos imputados'!CF12&lt;&gt;"",1,0))</f>
        <v>0</v>
      </c>
      <c r="CG11" s="135">
        <f>IF('Indicador Datos'!CG13="No Data",1,IF('Indicador Datos imputados'!CG12&lt;&gt;"",1,0))</f>
        <v>0</v>
      </c>
      <c r="CH11" s="135">
        <f>IF('Indicador Datos'!CH13="No Data",1,IF('Indicador Datos imputados'!CH12&lt;&gt;"",1,0))</f>
        <v>0</v>
      </c>
      <c r="CI11" s="135">
        <f>IF('Indicador Datos'!CI13="No Data",1,IF('Indicador Datos imputados'!CI12&lt;&gt;"",1,0))</f>
        <v>0</v>
      </c>
      <c r="CJ11" s="135">
        <f>IF('Indicador Datos'!CJ13="No Data",1,IF('Indicador Datos imputados'!CJ12&lt;&gt;"",1,0))</f>
        <v>0</v>
      </c>
      <c r="CK11" s="135">
        <f>IF('Indicador Datos'!CK13="No Data",1,IF('Indicador Datos imputados'!CK12&lt;&gt;"",1,0))</f>
        <v>0</v>
      </c>
      <c r="CL11" s="135">
        <f>IF('Indicador Datos'!CL13="No Data",1,IF('Indicador Datos imputados'!CL12&lt;&gt;"",1,0))</f>
        <v>0</v>
      </c>
      <c r="CM11" s="135">
        <f>IF('Indicador Datos'!CM13="No Data",1,IF('Indicador Datos imputados'!CM12&lt;&gt;"",1,0))</f>
        <v>0</v>
      </c>
      <c r="CN11" s="135">
        <f>IF('Indicador Datos'!CN13="No Data",1,IF('Indicador Datos imputados'!CN12&lt;&gt;"",1,0))</f>
        <v>1</v>
      </c>
      <c r="CO11" s="135">
        <f>IF('Indicador Datos'!CO13="No Data",1,IF('Indicador Datos imputados'!CO12&lt;&gt;"",1,0))</f>
        <v>1</v>
      </c>
      <c r="CP11" s="135">
        <f>IF('Indicador Datos'!CP13="No Data",1,IF('Indicador Datos imputados'!CP12&lt;&gt;"",1,0))</f>
        <v>0</v>
      </c>
      <c r="CQ11" s="135">
        <f>IF('Indicador Datos'!CQ13="No Data",1,IF('Indicador Datos imputados'!CQ12&lt;&gt;"",1,0))</f>
        <v>0</v>
      </c>
      <c r="CR11" s="135">
        <f>IF('Indicador Datos'!CR13="No Data",1,IF('Indicador Datos imputados'!CR12&lt;&gt;"",1,0))</f>
        <v>1</v>
      </c>
      <c r="CS11" s="135">
        <f>IF('Indicador Datos'!CS13="No Data",1,IF('Indicador Datos imputados'!CS12&lt;&gt;"",1,0))</f>
        <v>0</v>
      </c>
      <c r="CT11" s="135">
        <f>IF('Indicador Datos'!CT13="No Data",1,IF('Indicador Datos imputados'!CT12&lt;&gt;"",1,0))</f>
        <v>0</v>
      </c>
      <c r="CU11" s="135">
        <f>IF('Indicador Datos'!CU13="No Data",1,IF('Indicador Datos imputados'!CU12&lt;&gt;"",1,0))</f>
        <v>0</v>
      </c>
      <c r="CV11" s="144">
        <f t="shared" si="0"/>
        <v>7</v>
      </c>
      <c r="CW11" s="145">
        <f t="shared" si="1"/>
        <v>7.2916666666666671E-2</v>
      </c>
    </row>
    <row r="12" spans="1:101" x14ac:dyDescent="0.25">
      <c r="A12" s="3" t="str">
        <f>VLOOKUP(C12,Regions!B$3:H$35,7,FALSE)</f>
        <v>Caribbean</v>
      </c>
      <c r="B12" s="94" t="s">
        <v>40</v>
      </c>
      <c r="C12" s="83" t="s">
        <v>39</v>
      </c>
      <c r="D12" s="135">
        <f>IF('Indicador Datos'!D14="No Data",1,IF('Indicador Datos imputados'!D13&lt;&gt;"",1,0))</f>
        <v>0</v>
      </c>
      <c r="E12" s="135">
        <f>IF('Indicador Datos'!E14="No Data",1,IF('Indicador Datos imputados'!E13&lt;&gt;"",1,0))</f>
        <v>0</v>
      </c>
      <c r="F12" s="135">
        <f>IF('Indicador Datos'!F14="No Data",1,IF('Indicador Datos imputados'!F13&lt;&gt;"",1,0))</f>
        <v>0</v>
      </c>
      <c r="G12" s="135">
        <f>IF('Indicador Datos'!G14="No Data",1,IF('Indicador Datos imputados'!G13&lt;&gt;"",1,0))</f>
        <v>0</v>
      </c>
      <c r="H12" s="135">
        <f>IF('Indicador Datos'!H14="No Data",1,IF('Indicador Datos imputados'!H13&lt;&gt;"",1,0))</f>
        <v>0</v>
      </c>
      <c r="I12" s="135">
        <f>IF('Indicador Datos'!I14="No Data",1,IF('Indicador Datos imputados'!I13&lt;&gt;"",1,0))</f>
        <v>0</v>
      </c>
      <c r="J12" s="135">
        <f>IF('Indicador Datos'!J14="No Data",1,IF('Indicador Datos imputados'!J13&lt;&gt;"",1,0))</f>
        <v>0</v>
      </c>
      <c r="K12" s="135">
        <f>IF('Indicador Datos'!K14="No Data",1,IF('Indicador Datos imputados'!K13&lt;&gt;"",1,0))</f>
        <v>0</v>
      </c>
      <c r="L12" s="135">
        <f>IF('Indicador Datos'!L14="No Data",1,IF('Indicador Datos imputados'!L13&lt;&gt;"",1,0))</f>
        <v>0</v>
      </c>
      <c r="M12" s="135">
        <f>IF('Indicador Datos'!M14="No Data",1,IF('Indicador Datos imputados'!M13&lt;&gt;"",1,0))</f>
        <v>0</v>
      </c>
      <c r="N12" s="135">
        <f>IF('Indicador Datos'!N14="No Data",1,IF('Indicador Datos imputados'!N13&lt;&gt;"",1,0))</f>
        <v>0</v>
      </c>
      <c r="O12" s="135">
        <f>IF('Indicador Datos'!O14="No Data",1,IF('Indicador Datos imputados'!O13&lt;&gt;"",1,0))</f>
        <v>0</v>
      </c>
      <c r="P12" s="135">
        <f>IF('Indicador Datos'!P14="No Data",1,IF('Indicador Datos imputados'!P13&lt;&gt;"",1,0))</f>
        <v>0</v>
      </c>
      <c r="Q12" s="135">
        <f>IF('Indicador Datos'!Q14="No Data",1,IF('Indicador Datos imputados'!Q13&lt;&gt;"",1,0))</f>
        <v>0</v>
      </c>
      <c r="R12" s="135">
        <f>IF('Indicador Datos'!R14="No Data",1,IF('Indicador Datos imputados'!R13&lt;&gt;"",1,0))</f>
        <v>0</v>
      </c>
      <c r="S12" s="135">
        <f>IF('Indicador Datos'!S14="No Data",1,IF('Indicador Datos imputados'!S13&lt;&gt;"",1,0))</f>
        <v>0</v>
      </c>
      <c r="T12" s="135">
        <f>IF('Indicador Datos'!T14="No Data",1,IF('Indicador Datos imputados'!T13&lt;&gt;"",1,0))</f>
        <v>0</v>
      </c>
      <c r="U12" s="135">
        <f>IF('Indicador Datos'!U14="No Data",1,IF('Indicador Datos imputados'!U13&lt;&gt;"",1,0))</f>
        <v>0</v>
      </c>
      <c r="V12" s="135">
        <f>IF('Indicador Datos'!V14="No Data",1,IF('Indicador Datos imputados'!V13&lt;&gt;"",1,0))</f>
        <v>0</v>
      </c>
      <c r="W12" s="135">
        <f>IF('Indicador Datos'!W14="No Data",1,IF('Indicador Datos imputados'!W13&lt;&gt;"",1,0))</f>
        <v>0</v>
      </c>
      <c r="X12" s="135">
        <f>IF('Indicador Datos'!X14="No Data",1,IF('Indicador Datos imputados'!X13&lt;&gt;"",1,0))</f>
        <v>0</v>
      </c>
      <c r="Y12" s="135">
        <f>IF('Indicador Datos'!Y14="No Data",1,IF('Indicador Datos imputados'!Y13&lt;&gt;"",1,0))</f>
        <v>0</v>
      </c>
      <c r="Z12" s="135">
        <f>IF('Indicador Datos'!Z14="No Data",1,IF('Indicador Datos imputados'!Z13&lt;&gt;"",1,0))</f>
        <v>0</v>
      </c>
      <c r="AA12" s="212">
        <f>IF('Indicador Datos'!AA14="No Data",1,IF('Indicador Datos imputados'!AA13&lt;&gt;"",1,0))</f>
        <v>0</v>
      </c>
      <c r="AB12" s="135">
        <f>IF('Indicador Datos'!AB14="No Data",1,IF('Indicador Datos imputados'!AB13&lt;&gt;"",1,0))</f>
        <v>0</v>
      </c>
      <c r="AC12" s="135">
        <f>IF('Indicador Datos'!AC14="No Data",1,IF('Indicador Datos imputados'!AC13&lt;&gt;"",1,0))</f>
        <v>0</v>
      </c>
      <c r="AD12" s="135">
        <f>IF('Indicador Datos'!AD14="No Data",1,IF('Indicador Datos imputados'!AD13&lt;&gt;"",1,0))</f>
        <v>0</v>
      </c>
      <c r="AE12" s="135">
        <f>IF('Indicador Datos'!AE14="No Data",1,IF('Indicador Datos imputados'!AE13&lt;&gt;"",1,0))</f>
        <v>0</v>
      </c>
      <c r="AF12" s="135">
        <f>IF('Indicador Datos'!AF14="No Data",1,IF('Indicador Datos imputados'!AF13&lt;&gt;"",1,0))</f>
        <v>0</v>
      </c>
      <c r="AG12" s="135">
        <f>IF('Indicador Datos'!AG14="No Data",1,IF('Indicador Datos imputados'!AG13&lt;&gt;"",1,0))</f>
        <v>0</v>
      </c>
      <c r="AH12" s="135">
        <f>IF('Indicador Datos'!AH14="No Data",1,IF('Indicador Datos imputados'!AH13&lt;&gt;"",1,0))</f>
        <v>0</v>
      </c>
      <c r="AI12" s="135">
        <f>IF('Indicador Datos'!AI14="No Data",1,IF('Indicador Datos imputados'!AI13&lt;&gt;"",1,0))</f>
        <v>0</v>
      </c>
      <c r="AJ12" s="135">
        <f>IF('Indicador Datos'!AJ14="No Data",1,IF('Indicador Datos imputados'!AJ13&lt;&gt;"",1,0))</f>
        <v>0</v>
      </c>
      <c r="AK12" s="135">
        <f>IF('Indicador Datos'!AK14="No Data",1,IF('Indicador Datos imputados'!AK13&lt;&gt;"",1,0))</f>
        <v>0</v>
      </c>
      <c r="AL12" s="135">
        <f>IF('Indicador Datos'!AL14="No Data",1,IF('Indicador Datos imputados'!AL13&lt;&gt;"",1,0))</f>
        <v>0</v>
      </c>
      <c r="AM12" s="135">
        <f>IF('Indicador Datos'!AM14="No Data",1,IF('Indicador Datos imputados'!AM13&lt;&gt;"",1,0))</f>
        <v>0</v>
      </c>
      <c r="AN12" s="135">
        <f>IF('Indicador Datos'!AN14="No Data",1,IF('Indicador Datos imputados'!AN13&lt;&gt;"",1,0))</f>
        <v>0</v>
      </c>
      <c r="AO12" s="135">
        <f>IF('Indicador Datos'!AO14="No Data",1,IF('Indicador Datos imputados'!AO13&lt;&gt;"",1,0))</f>
        <v>0</v>
      </c>
      <c r="AP12" s="135">
        <f>IF('Indicador Datos'!AP14="No Data",1,IF('Indicador Datos imputados'!AP13&lt;&gt;"",1,0))</f>
        <v>0</v>
      </c>
      <c r="AQ12" s="135">
        <f>IF('Indicador Datos'!AQ14="No Data",1,IF('Indicador Datos imputados'!AQ13&lt;&gt;"",1,0))</f>
        <v>0</v>
      </c>
      <c r="AR12" s="135">
        <f>IF('Indicador Datos'!AR14="No Data",1,IF('Indicador Datos imputados'!AR13&lt;&gt;"",1,0))</f>
        <v>0</v>
      </c>
      <c r="AS12" s="135">
        <f>IF('Indicador Datos'!AS14="No Data",1,IF('Indicador Datos imputados'!AS13&lt;&gt;"",1,0))</f>
        <v>0</v>
      </c>
      <c r="AT12" s="135">
        <f>IF('Indicador Datos'!AT14="No Data",1,IF('Indicador Datos imputados'!AT13&lt;&gt;"",1,0))</f>
        <v>0</v>
      </c>
      <c r="AU12" s="135">
        <f>IF('Indicador Datos'!AU14="No Data",1,IF('Indicador Datos imputados'!AU13&lt;&gt;"",1,0))</f>
        <v>0</v>
      </c>
      <c r="AV12" s="135">
        <f>IF('Indicador Datos'!AV14="No Data",1,IF('Indicador Datos imputados'!AV13&lt;&gt;"",1,0))</f>
        <v>0</v>
      </c>
      <c r="AW12" s="135">
        <f>IF('Indicador Datos'!AW14="No Data",1,IF('Indicador Datos imputados'!AW13&lt;&gt;"",1,0))</f>
        <v>0</v>
      </c>
      <c r="AX12" s="135">
        <f>IF('Indicador Datos'!AX14="No Data",1,IF('Indicador Datos imputados'!AX13&lt;&gt;"",1,0))</f>
        <v>0</v>
      </c>
      <c r="AY12" s="135">
        <f>IF('Indicador Datos'!AY14="No Data",1,IF('Indicador Datos imputados'!AY13&lt;&gt;"",1,0))</f>
        <v>0</v>
      </c>
      <c r="AZ12" s="135">
        <f>IF('Indicador Datos'!AZ14="No Data",1,IF('Indicador Datos imputados'!AZ13&lt;&gt;"",1,0))</f>
        <v>1</v>
      </c>
      <c r="BA12" s="135">
        <f>IF('Indicador Datos'!BA14="No Data",1,IF('Indicador Datos imputados'!BA13&lt;&gt;"",1,0))</f>
        <v>0</v>
      </c>
      <c r="BB12" s="135">
        <f>IF('Indicador Datos'!BB14="No Data",1,IF('Indicador Datos imputados'!BB13&lt;&gt;"",1,0))</f>
        <v>0</v>
      </c>
      <c r="BC12" s="135">
        <f>IF('Indicador Datos'!BC14="No Data",1,IF('Indicador Datos imputados'!BC13&lt;&gt;"",1,0))</f>
        <v>0</v>
      </c>
      <c r="BD12" s="135">
        <f>IF('Indicador Datos'!BD14="No Data",1,IF('Indicador Datos imputados'!BD13&lt;&gt;"",1,0))</f>
        <v>0</v>
      </c>
      <c r="BE12" s="135">
        <f>IF('Indicador Datos'!BE14="No Data",1,IF('Indicador Datos imputados'!BE13&lt;&gt;"",1,0))</f>
        <v>0</v>
      </c>
      <c r="BF12" s="135">
        <f>IF('Indicador Datos'!BF14="No Data",1,IF('Indicador Datos imputados'!BF13&lt;&gt;"",1,0))</f>
        <v>0</v>
      </c>
      <c r="BG12" s="135">
        <f>IF('Indicador Datos'!BG14="No Data",1,IF('Indicador Datos imputados'!BG13&lt;&gt;"",1,0))</f>
        <v>0</v>
      </c>
      <c r="BH12" s="135">
        <f>IF('Indicador Datos'!BH14="No Data",1,IF('Indicador Datos imputados'!BH13&lt;&gt;"",1,0))</f>
        <v>0</v>
      </c>
      <c r="BI12" s="135">
        <f>IF('Indicador Datos'!BI14="No Data",1,IF('Indicador Datos imputados'!BI13&lt;&gt;"",1,0))</f>
        <v>0</v>
      </c>
      <c r="BJ12" s="135">
        <f>IF('Indicador Datos'!BJ14="No Data",1,IF('Indicador Datos imputados'!BJ13&lt;&gt;"",1,0))</f>
        <v>0</v>
      </c>
      <c r="BK12" s="135">
        <f>IF('Indicador Datos'!BK14="No Data",1,IF('Indicador Datos imputados'!BK13&lt;&gt;"",1,0))</f>
        <v>1</v>
      </c>
      <c r="BL12" s="135">
        <f>IF('Indicador Datos'!BL14="No Data",1,IF('Indicador Datos imputados'!BL13&lt;&gt;"",1,0))</f>
        <v>0</v>
      </c>
      <c r="BM12" s="135">
        <f>IF('Indicador Datos'!BM14="No Data",1,IF('Indicador Datos imputados'!BM13&lt;&gt;"",1,0))</f>
        <v>0</v>
      </c>
      <c r="BN12" s="135">
        <f>IF('Indicador Datos'!BN14="No Data",1,IF('Indicador Datos imputados'!BN13&lt;&gt;"",1,0))</f>
        <v>0</v>
      </c>
      <c r="BO12" s="135">
        <f>IF('Indicador Datos'!BO14="No Data",1,IF('Indicador Datos imputados'!BO13&lt;&gt;"",1,0))</f>
        <v>0</v>
      </c>
      <c r="BP12" s="135">
        <f>IF('Indicador Datos'!BP14="No Data",1,IF('Indicador Datos imputados'!BP13&lt;&gt;"",1,0))</f>
        <v>0</v>
      </c>
      <c r="BQ12" s="135">
        <f>IF('Indicador Datos'!BQ14="No Data",1,IF('Indicador Datos imputados'!BQ13&lt;&gt;"",1,0))</f>
        <v>0</v>
      </c>
      <c r="BR12" s="135">
        <f>IF('Indicador Datos'!BR14="No Data",1,IF('Indicador Datos imputados'!BR13&lt;&gt;"",1,0))</f>
        <v>0</v>
      </c>
      <c r="BS12" s="135">
        <f>IF('Indicador Datos'!BS14="No Data",1,IF('Indicador Datos imputados'!BS13&lt;&gt;"",1,0))</f>
        <v>1</v>
      </c>
      <c r="BT12" s="135">
        <f>IF('Indicador Datos'!BT14="No Data",1,IF('Indicador Datos imputados'!BT13&lt;&gt;"",1,0))</f>
        <v>0</v>
      </c>
      <c r="BU12" s="135">
        <f>IF('Indicador Datos'!BU14="No Data",1,IF('Indicador Datos imputados'!BU13&lt;&gt;"",1,0))</f>
        <v>0</v>
      </c>
      <c r="BV12" s="135">
        <f>IF('Indicador Datos'!BV14="No Data",1,IF('Indicador Datos imputados'!BV13&lt;&gt;"",1,0))</f>
        <v>0</v>
      </c>
      <c r="BW12" s="135">
        <f>IF('Indicador Datos'!BW14="No Data",1,IF('Indicador Datos imputados'!BW13&lt;&gt;"",1,0))</f>
        <v>0</v>
      </c>
      <c r="BX12" s="135">
        <f>IF('Indicador Datos'!BX14="No Data",1,IF('Indicador Datos imputados'!BX13&lt;&gt;"",1,0))</f>
        <v>0</v>
      </c>
      <c r="BY12" s="135">
        <f>IF('Indicador Datos'!BY14="No Data",1,IF('Indicador Datos imputados'!BY13&lt;&gt;"",1,0))</f>
        <v>0</v>
      </c>
      <c r="BZ12" s="135">
        <f>IF('Indicador Datos'!BZ14="No Data",1,IF('Indicador Datos imputados'!BZ13&lt;&gt;"",1,0))</f>
        <v>0</v>
      </c>
      <c r="CA12" s="135">
        <f>IF('Indicador Datos'!CA14="No Data",1,IF('Indicador Datos imputados'!CA13&lt;&gt;"",1,0))</f>
        <v>0</v>
      </c>
      <c r="CB12" s="135">
        <f>IF('Indicador Datos'!CB14="No Data",1,IF('Indicador Datos imputados'!CB13&lt;&gt;"",1,0))</f>
        <v>0</v>
      </c>
      <c r="CC12" s="135">
        <f>IF('Indicador Datos'!CC14="No Data",1,IF('Indicador Datos imputados'!CC13&lt;&gt;"",1,0))</f>
        <v>1</v>
      </c>
      <c r="CD12" s="135">
        <f>IF('Indicador Datos'!CD14="No Data",1,IF('Indicador Datos imputados'!CD13&lt;&gt;"",1,0))</f>
        <v>1</v>
      </c>
      <c r="CE12" s="135">
        <f>IF('Indicador Datos'!CE14="No Data",1,IF('Indicador Datos imputados'!CE13&lt;&gt;"",1,0))</f>
        <v>0</v>
      </c>
      <c r="CF12" s="135">
        <f>IF('Indicador Datos'!CF14="No Data",1,IF('Indicador Datos imputados'!CF13&lt;&gt;"",1,0))</f>
        <v>0</v>
      </c>
      <c r="CG12" s="135">
        <f>IF('Indicador Datos'!CG14="No Data",1,IF('Indicador Datos imputados'!CG13&lt;&gt;"",1,0))</f>
        <v>0</v>
      </c>
      <c r="CH12" s="135">
        <f>IF('Indicador Datos'!CH14="No Data",1,IF('Indicador Datos imputados'!CH13&lt;&gt;"",1,0))</f>
        <v>0</v>
      </c>
      <c r="CI12" s="135">
        <f>IF('Indicador Datos'!CI14="No Data",1,IF('Indicador Datos imputados'!CI13&lt;&gt;"",1,0))</f>
        <v>0</v>
      </c>
      <c r="CJ12" s="135">
        <f>IF('Indicador Datos'!CJ14="No Data",1,IF('Indicador Datos imputados'!CJ13&lt;&gt;"",1,0))</f>
        <v>0</v>
      </c>
      <c r="CK12" s="135">
        <f>IF('Indicador Datos'!CK14="No Data",1,IF('Indicador Datos imputados'!CK13&lt;&gt;"",1,0))</f>
        <v>0</v>
      </c>
      <c r="CL12" s="135">
        <f>IF('Indicador Datos'!CL14="No Data",1,IF('Indicador Datos imputados'!CL13&lt;&gt;"",1,0))</f>
        <v>0</v>
      </c>
      <c r="CM12" s="135">
        <f>IF('Indicador Datos'!CM14="No Data",1,IF('Indicador Datos imputados'!CM13&lt;&gt;"",1,0))</f>
        <v>0</v>
      </c>
      <c r="CN12" s="135">
        <f>IF('Indicador Datos'!CN14="No Data",1,IF('Indicador Datos imputados'!CN13&lt;&gt;"",1,0))</f>
        <v>0</v>
      </c>
      <c r="CO12" s="135">
        <f>IF('Indicador Datos'!CO14="No Data",1,IF('Indicador Datos imputados'!CO13&lt;&gt;"",1,0))</f>
        <v>0</v>
      </c>
      <c r="CP12" s="135">
        <f>IF('Indicador Datos'!CP14="No Data",1,IF('Indicador Datos imputados'!CP13&lt;&gt;"",1,0))</f>
        <v>0</v>
      </c>
      <c r="CQ12" s="135">
        <f>IF('Indicador Datos'!CQ14="No Data",1,IF('Indicador Datos imputados'!CQ13&lt;&gt;"",1,0))</f>
        <v>0</v>
      </c>
      <c r="CR12" s="135">
        <f>IF('Indicador Datos'!CR14="No Data",1,IF('Indicador Datos imputados'!CR13&lt;&gt;"",1,0))</f>
        <v>0</v>
      </c>
      <c r="CS12" s="135">
        <f>IF('Indicador Datos'!CS14="No Data",1,IF('Indicador Datos imputados'!CS13&lt;&gt;"",1,0))</f>
        <v>0</v>
      </c>
      <c r="CT12" s="135">
        <f>IF('Indicador Datos'!CT14="No Data",1,IF('Indicador Datos imputados'!CT13&lt;&gt;"",1,0))</f>
        <v>0</v>
      </c>
      <c r="CU12" s="135">
        <f>IF('Indicador Datos'!CU14="No Data",1,IF('Indicador Datos imputados'!CU13&lt;&gt;"",1,0))</f>
        <v>0</v>
      </c>
      <c r="CV12" s="144">
        <f t="shared" si="0"/>
        <v>5</v>
      </c>
      <c r="CW12" s="145">
        <f t="shared" si="1"/>
        <v>5.2083333333333336E-2</v>
      </c>
    </row>
    <row r="13" spans="1:101" x14ac:dyDescent="0.25">
      <c r="A13" s="3" t="str">
        <f>VLOOKUP(C13,Regions!B$3:H$35,7,FALSE)</f>
        <v>Caribbean</v>
      </c>
      <c r="B13" s="94" t="s">
        <v>52</v>
      </c>
      <c r="C13" s="83" t="s">
        <v>51</v>
      </c>
      <c r="D13" s="135">
        <f>IF('Indicador Datos'!D15="No Data",1,IF('Indicador Datos imputados'!D14&lt;&gt;"",1,0))</f>
        <v>0</v>
      </c>
      <c r="E13" s="135">
        <f>IF('Indicador Datos'!E15="No Data",1,IF('Indicador Datos imputados'!E14&lt;&gt;"",1,0))</f>
        <v>0</v>
      </c>
      <c r="F13" s="135">
        <f>IF('Indicador Datos'!F15="No Data",1,IF('Indicador Datos imputados'!F14&lt;&gt;"",1,0))</f>
        <v>1</v>
      </c>
      <c r="G13" s="135">
        <f>IF('Indicador Datos'!G15="No Data",1,IF('Indicador Datos imputados'!G14&lt;&gt;"",1,0))</f>
        <v>0</v>
      </c>
      <c r="H13" s="135">
        <f>IF('Indicador Datos'!H15="No Data",1,IF('Indicador Datos imputados'!H14&lt;&gt;"",1,0))</f>
        <v>0</v>
      </c>
      <c r="I13" s="135">
        <f>IF('Indicador Datos'!I15="No Data",1,IF('Indicador Datos imputados'!I14&lt;&gt;"",1,0))</f>
        <v>0</v>
      </c>
      <c r="J13" s="135">
        <f>IF('Indicador Datos'!J15="No Data",1,IF('Indicador Datos imputados'!J14&lt;&gt;"",1,0))</f>
        <v>0</v>
      </c>
      <c r="K13" s="135">
        <f>IF('Indicador Datos'!K15="No Data",1,IF('Indicador Datos imputados'!K14&lt;&gt;"",1,0))</f>
        <v>0</v>
      </c>
      <c r="L13" s="135">
        <f>IF('Indicador Datos'!L15="No Data",1,IF('Indicador Datos imputados'!L14&lt;&gt;"",1,0))</f>
        <v>0</v>
      </c>
      <c r="M13" s="135">
        <f>IF('Indicador Datos'!M15="No Data",1,IF('Indicador Datos imputados'!M14&lt;&gt;"",1,0))</f>
        <v>0</v>
      </c>
      <c r="N13" s="135">
        <f>IF('Indicador Datos'!N15="No Data",1,IF('Indicador Datos imputados'!N14&lt;&gt;"",1,0))</f>
        <v>1</v>
      </c>
      <c r="O13" s="135">
        <f>IF('Indicador Datos'!O15="No Data",1,IF('Indicador Datos imputados'!O14&lt;&gt;"",1,0))</f>
        <v>1</v>
      </c>
      <c r="P13" s="135">
        <f>IF('Indicador Datos'!P15="No Data",1,IF('Indicador Datos imputados'!P14&lt;&gt;"",1,0))</f>
        <v>0</v>
      </c>
      <c r="Q13" s="135">
        <f>IF('Indicador Datos'!Q15="No Data",1,IF('Indicador Datos imputados'!Q14&lt;&gt;"",1,0))</f>
        <v>0</v>
      </c>
      <c r="R13" s="135">
        <f>IF('Indicador Datos'!R15="No Data",1,IF('Indicador Datos imputados'!R14&lt;&gt;"",1,0))</f>
        <v>0</v>
      </c>
      <c r="S13" s="135">
        <f>IF('Indicador Datos'!S15="No Data",1,IF('Indicador Datos imputados'!S14&lt;&gt;"",1,0))</f>
        <v>0</v>
      </c>
      <c r="T13" s="135">
        <f>IF('Indicador Datos'!T15="No Data",1,IF('Indicador Datos imputados'!T14&lt;&gt;"",1,0))</f>
        <v>0</v>
      </c>
      <c r="U13" s="135">
        <f>IF('Indicador Datos'!U15="No Data",1,IF('Indicador Datos imputados'!U14&lt;&gt;"",1,0))</f>
        <v>0</v>
      </c>
      <c r="V13" s="135">
        <f>IF('Indicador Datos'!V15="No Data",1,IF('Indicador Datos imputados'!V14&lt;&gt;"",1,0))</f>
        <v>0</v>
      </c>
      <c r="W13" s="135">
        <f>IF('Indicador Datos'!W15="No Data",1,IF('Indicador Datos imputados'!W14&lt;&gt;"",1,0))</f>
        <v>0</v>
      </c>
      <c r="X13" s="135">
        <f>IF('Indicador Datos'!X15="No Data",1,IF('Indicador Datos imputados'!X14&lt;&gt;"",1,0))</f>
        <v>0</v>
      </c>
      <c r="Y13" s="135">
        <f>IF('Indicador Datos'!Y15="No Data",1,IF('Indicador Datos imputados'!Y14&lt;&gt;"",1,0))</f>
        <v>0</v>
      </c>
      <c r="Z13" s="135">
        <f>IF('Indicador Datos'!Z15="No Data",1,IF('Indicador Datos imputados'!Z14&lt;&gt;"",1,0))</f>
        <v>0</v>
      </c>
      <c r="AA13" s="212">
        <f>IF('Indicador Datos'!AA15="No Data",1,IF('Indicador Datos imputados'!AA14&lt;&gt;"",1,0))</f>
        <v>0</v>
      </c>
      <c r="AB13" s="135">
        <f>IF('Indicador Datos'!AB15="No Data",1,IF('Indicador Datos imputados'!AB14&lt;&gt;"",1,0))</f>
        <v>1</v>
      </c>
      <c r="AC13" s="135">
        <f>IF('Indicador Datos'!AC15="No Data",1,IF('Indicador Datos imputados'!AC14&lt;&gt;"",1,0))</f>
        <v>0</v>
      </c>
      <c r="AD13" s="135">
        <f>IF('Indicador Datos'!AD15="No Data",1,IF('Indicador Datos imputados'!AD14&lt;&gt;"",1,0))</f>
        <v>1</v>
      </c>
      <c r="AE13" s="135">
        <f>IF('Indicador Datos'!AE15="No Data",1,IF('Indicador Datos imputados'!AE14&lt;&gt;"",1,0))</f>
        <v>0</v>
      </c>
      <c r="AF13" s="135">
        <f>IF('Indicador Datos'!AF15="No Data",1,IF('Indicador Datos imputados'!AF14&lt;&gt;"",1,0))</f>
        <v>0</v>
      </c>
      <c r="AG13" s="135">
        <f>IF('Indicador Datos'!AG15="No Data",1,IF('Indicador Datos imputados'!AG14&lt;&gt;"",1,0))</f>
        <v>0</v>
      </c>
      <c r="AH13" s="135">
        <f>IF('Indicador Datos'!AH15="No Data",1,IF('Indicador Datos imputados'!AH14&lt;&gt;"",1,0))</f>
        <v>0</v>
      </c>
      <c r="AI13" s="135">
        <f>IF('Indicador Datos'!AI15="No Data",1,IF('Indicador Datos imputados'!AI14&lt;&gt;"",1,0))</f>
        <v>1</v>
      </c>
      <c r="AJ13" s="135">
        <f>IF('Indicador Datos'!AJ15="No Data",1,IF('Indicador Datos imputados'!AJ14&lt;&gt;"",1,0))</f>
        <v>1</v>
      </c>
      <c r="AK13" s="135">
        <f>IF('Indicador Datos'!AK15="No Data",1,IF('Indicador Datos imputados'!AK14&lt;&gt;"",1,0))</f>
        <v>0</v>
      </c>
      <c r="AL13" s="135">
        <f>IF('Indicador Datos'!AL15="No Data",1,IF('Indicador Datos imputados'!AL14&lt;&gt;"",1,0))</f>
        <v>0</v>
      </c>
      <c r="AM13" s="135">
        <f>IF('Indicador Datos'!AM15="No Data",1,IF('Indicador Datos imputados'!AM14&lt;&gt;"",1,0))</f>
        <v>1</v>
      </c>
      <c r="AN13" s="135">
        <f>IF('Indicador Datos'!AN15="No Data",1,IF('Indicador Datos imputados'!AN14&lt;&gt;"",1,0))</f>
        <v>1</v>
      </c>
      <c r="AO13" s="135">
        <f>IF('Indicador Datos'!AO15="No Data",1,IF('Indicador Datos imputados'!AO14&lt;&gt;"",1,0))</f>
        <v>0</v>
      </c>
      <c r="AP13" s="135">
        <f>IF('Indicador Datos'!AP15="No Data",1,IF('Indicador Datos imputados'!AP14&lt;&gt;"",1,0))</f>
        <v>1</v>
      </c>
      <c r="AQ13" s="135">
        <f>IF('Indicador Datos'!AQ15="No Data",1,IF('Indicador Datos imputados'!AQ14&lt;&gt;"",1,0))</f>
        <v>0</v>
      </c>
      <c r="AR13" s="135">
        <f>IF('Indicador Datos'!AR15="No Data",1,IF('Indicador Datos imputados'!AR14&lt;&gt;"",1,0))</f>
        <v>1</v>
      </c>
      <c r="AS13" s="135">
        <f>IF('Indicador Datos'!AS15="No Data",1,IF('Indicador Datos imputados'!AS14&lt;&gt;"",1,0))</f>
        <v>0</v>
      </c>
      <c r="AT13" s="135">
        <f>IF('Indicador Datos'!AT15="No Data",1,IF('Indicador Datos imputados'!AT14&lt;&gt;"",1,0))</f>
        <v>1</v>
      </c>
      <c r="AU13" s="135">
        <f>IF('Indicador Datos'!AU15="No Data",1,IF('Indicador Datos imputados'!AU14&lt;&gt;"",1,0))</f>
        <v>1</v>
      </c>
      <c r="AV13" s="135">
        <f>IF('Indicador Datos'!AV15="No Data",1,IF('Indicador Datos imputados'!AV14&lt;&gt;"",1,0))</f>
        <v>1</v>
      </c>
      <c r="AW13" s="135">
        <f>IF('Indicador Datos'!AW15="No Data",1,IF('Indicador Datos imputados'!AW14&lt;&gt;"",1,0))</f>
        <v>0</v>
      </c>
      <c r="AX13" s="135">
        <f>IF('Indicador Datos'!AX15="No Data",1,IF('Indicador Datos imputados'!AX14&lt;&gt;"",1,0))</f>
        <v>0</v>
      </c>
      <c r="AY13" s="135">
        <f>IF('Indicador Datos'!AY15="No Data",1,IF('Indicador Datos imputados'!AY14&lt;&gt;"",1,0))</f>
        <v>0</v>
      </c>
      <c r="AZ13" s="135">
        <f>IF('Indicador Datos'!AZ15="No Data",1,IF('Indicador Datos imputados'!AZ14&lt;&gt;"",1,0))</f>
        <v>1</v>
      </c>
      <c r="BA13" s="135">
        <f>IF('Indicador Datos'!BA15="No Data",1,IF('Indicador Datos imputados'!BA14&lt;&gt;"",1,0))</f>
        <v>0</v>
      </c>
      <c r="BB13" s="135">
        <f>IF('Indicador Datos'!BB15="No Data",1,IF('Indicador Datos imputados'!BB14&lt;&gt;"",1,0))</f>
        <v>1</v>
      </c>
      <c r="BC13" s="135">
        <f>IF('Indicador Datos'!BC15="No Data",1,IF('Indicador Datos imputados'!BC14&lt;&gt;"",1,0))</f>
        <v>1</v>
      </c>
      <c r="BD13" s="135">
        <f>IF('Indicador Datos'!BD15="No Data",1,IF('Indicador Datos imputados'!BD14&lt;&gt;"",1,0))</f>
        <v>1</v>
      </c>
      <c r="BE13" s="135">
        <f>IF('Indicador Datos'!BE15="No Data",1,IF('Indicador Datos imputados'!BE14&lt;&gt;"",1,0))</f>
        <v>0</v>
      </c>
      <c r="BF13" s="135">
        <f>IF('Indicador Datos'!BF15="No Data",1,IF('Indicador Datos imputados'!BF14&lt;&gt;"",1,0))</f>
        <v>0</v>
      </c>
      <c r="BG13" s="135">
        <f>IF('Indicador Datos'!BG15="No Data",1,IF('Indicador Datos imputados'!BG14&lt;&gt;"",1,0))</f>
        <v>0</v>
      </c>
      <c r="BH13" s="135">
        <f>IF('Indicador Datos'!BH15="No Data",1,IF('Indicador Datos imputados'!BH14&lt;&gt;"",1,0))</f>
        <v>0</v>
      </c>
      <c r="BI13" s="135">
        <f>IF('Indicador Datos'!BI15="No Data",1,IF('Indicador Datos imputados'!BI14&lt;&gt;"",1,0))</f>
        <v>1</v>
      </c>
      <c r="BJ13" s="135">
        <f>IF('Indicador Datos'!BJ15="No Data",1,IF('Indicador Datos imputados'!BJ14&lt;&gt;"",1,0))</f>
        <v>1</v>
      </c>
      <c r="BK13" s="135">
        <f>IF('Indicador Datos'!BK15="No Data",1,IF('Indicador Datos imputados'!BK14&lt;&gt;"",1,0))</f>
        <v>1</v>
      </c>
      <c r="BL13" s="135">
        <f>IF('Indicador Datos'!BL15="No Data",1,IF('Indicador Datos imputados'!BL14&lt;&gt;"",1,0))</f>
        <v>1</v>
      </c>
      <c r="BM13" s="135">
        <f>IF('Indicador Datos'!BM15="No Data",1,IF('Indicador Datos imputados'!BM14&lt;&gt;"",1,0))</f>
        <v>0</v>
      </c>
      <c r="BN13" s="135">
        <f>IF('Indicador Datos'!BN15="No Data",1,IF('Indicador Datos imputados'!BN14&lt;&gt;"",1,0))</f>
        <v>0</v>
      </c>
      <c r="BO13" s="135">
        <f>IF('Indicador Datos'!BO15="No Data",1,IF('Indicador Datos imputados'!BO14&lt;&gt;"",1,0))</f>
        <v>0</v>
      </c>
      <c r="BP13" s="135">
        <f>IF('Indicador Datos'!BP15="No Data",1,IF('Indicador Datos imputados'!BP14&lt;&gt;"",1,0))</f>
        <v>0</v>
      </c>
      <c r="BQ13" s="135">
        <f>IF('Indicador Datos'!BQ15="No Data",1,IF('Indicador Datos imputados'!BQ14&lt;&gt;"",1,0))</f>
        <v>0</v>
      </c>
      <c r="BR13" s="135">
        <f>IF('Indicador Datos'!BR15="No Data",1,IF('Indicador Datos imputados'!BR14&lt;&gt;"",1,0))</f>
        <v>0</v>
      </c>
      <c r="BS13" s="135">
        <f>IF('Indicador Datos'!BS15="No Data",1,IF('Indicador Datos imputados'!BS14&lt;&gt;"",1,0))</f>
        <v>1</v>
      </c>
      <c r="BT13" s="135">
        <f>IF('Indicador Datos'!BT15="No Data",1,IF('Indicador Datos imputados'!BT14&lt;&gt;"",1,0))</f>
        <v>1</v>
      </c>
      <c r="BU13" s="135">
        <f>IF('Indicador Datos'!BU15="No Data",1,IF('Indicador Datos imputados'!BU14&lt;&gt;"",1,0))</f>
        <v>0</v>
      </c>
      <c r="BV13" s="135">
        <f>IF('Indicador Datos'!BV15="No Data",1,IF('Indicador Datos imputados'!BV14&lt;&gt;"",1,0))</f>
        <v>1</v>
      </c>
      <c r="BW13" s="135">
        <f>IF('Indicador Datos'!BW15="No Data",1,IF('Indicador Datos imputados'!BW14&lt;&gt;"",1,0))</f>
        <v>1</v>
      </c>
      <c r="BX13" s="135">
        <f>IF('Indicador Datos'!BX15="No Data",1,IF('Indicador Datos imputados'!BX14&lt;&gt;"",1,0))</f>
        <v>0</v>
      </c>
      <c r="BY13" s="135">
        <f>IF('Indicador Datos'!BY15="No Data",1,IF('Indicador Datos imputados'!BY14&lt;&gt;"",1,0))</f>
        <v>1</v>
      </c>
      <c r="BZ13" s="135">
        <f>IF('Indicador Datos'!BZ15="No Data",1,IF('Indicador Datos imputados'!BZ14&lt;&gt;"",1,0))</f>
        <v>0</v>
      </c>
      <c r="CA13" s="135">
        <f>IF('Indicador Datos'!CA15="No Data",1,IF('Indicador Datos imputados'!CA14&lt;&gt;"",1,0))</f>
        <v>1</v>
      </c>
      <c r="CB13" s="135">
        <f>IF('Indicador Datos'!CB15="No Data",1,IF('Indicador Datos imputados'!CB14&lt;&gt;"",1,0))</f>
        <v>1</v>
      </c>
      <c r="CC13" s="135">
        <f>IF('Indicador Datos'!CC15="No Data",1,IF('Indicador Datos imputados'!CC14&lt;&gt;"",1,0))</f>
        <v>1</v>
      </c>
      <c r="CD13" s="135">
        <f>IF('Indicador Datos'!CD15="No Data",1,IF('Indicador Datos imputados'!CD14&lt;&gt;"",1,0))</f>
        <v>1</v>
      </c>
      <c r="CE13" s="135">
        <f>IF('Indicador Datos'!CE15="No Data",1,IF('Indicador Datos imputados'!CE14&lt;&gt;"",1,0))</f>
        <v>1</v>
      </c>
      <c r="CF13" s="135">
        <f>IF('Indicador Datos'!CF15="No Data",1,IF('Indicador Datos imputados'!CF14&lt;&gt;"",1,0))</f>
        <v>0</v>
      </c>
      <c r="CG13" s="135">
        <f>IF('Indicador Datos'!CG15="No Data",1,IF('Indicador Datos imputados'!CG14&lt;&gt;"",1,0))</f>
        <v>0</v>
      </c>
      <c r="CH13" s="135">
        <f>IF('Indicador Datos'!CH15="No Data",1,IF('Indicador Datos imputados'!CH14&lt;&gt;"",1,0))</f>
        <v>0</v>
      </c>
      <c r="CI13" s="135">
        <f>IF('Indicador Datos'!CI15="No Data",1,IF('Indicador Datos imputados'!CI14&lt;&gt;"",1,0))</f>
        <v>0</v>
      </c>
      <c r="CJ13" s="135">
        <f>IF('Indicador Datos'!CJ15="No Data",1,IF('Indicador Datos imputados'!CJ14&lt;&gt;"",1,0))</f>
        <v>0</v>
      </c>
      <c r="CK13" s="135">
        <f>IF('Indicador Datos'!CK15="No Data",1,IF('Indicador Datos imputados'!CK14&lt;&gt;"",1,0))</f>
        <v>0</v>
      </c>
      <c r="CL13" s="135">
        <f>IF('Indicador Datos'!CL15="No Data",1,IF('Indicador Datos imputados'!CL14&lt;&gt;"",1,0))</f>
        <v>0</v>
      </c>
      <c r="CM13" s="135">
        <f>IF('Indicador Datos'!CM15="No Data",1,IF('Indicador Datos imputados'!CM14&lt;&gt;"",1,0))</f>
        <v>1</v>
      </c>
      <c r="CN13" s="135">
        <f>IF('Indicador Datos'!CN15="No Data",1,IF('Indicador Datos imputados'!CN14&lt;&gt;"",1,0))</f>
        <v>0</v>
      </c>
      <c r="CO13" s="135">
        <f>IF('Indicador Datos'!CO15="No Data",1,IF('Indicador Datos imputados'!CO14&lt;&gt;"",1,0))</f>
        <v>0</v>
      </c>
      <c r="CP13" s="135">
        <f>IF('Indicador Datos'!CP15="No Data",1,IF('Indicador Datos imputados'!CP14&lt;&gt;"",1,0))</f>
        <v>1</v>
      </c>
      <c r="CQ13" s="135">
        <f>IF('Indicador Datos'!CQ15="No Data",1,IF('Indicador Datos imputados'!CQ14&lt;&gt;"",1,0))</f>
        <v>0</v>
      </c>
      <c r="CR13" s="135">
        <f>IF('Indicador Datos'!CR15="No Data",1,IF('Indicador Datos imputados'!CR14&lt;&gt;"",1,0))</f>
        <v>0</v>
      </c>
      <c r="CS13" s="135">
        <f>IF('Indicador Datos'!CS15="No Data",1,IF('Indicador Datos imputados'!CS14&lt;&gt;"",1,0))</f>
        <v>0</v>
      </c>
      <c r="CT13" s="135">
        <f>IF('Indicador Datos'!CT15="No Data",1,IF('Indicador Datos imputados'!CT14&lt;&gt;"",1,0))</f>
        <v>0</v>
      </c>
      <c r="CU13" s="135">
        <f>IF('Indicador Datos'!CU15="No Data",1,IF('Indicador Datos imputados'!CU14&lt;&gt;"",1,0))</f>
        <v>0</v>
      </c>
      <c r="CV13" s="144">
        <f t="shared" si="0"/>
        <v>34</v>
      </c>
      <c r="CW13" s="145">
        <f t="shared" si="1"/>
        <v>0.35416666666666669</v>
      </c>
    </row>
    <row r="14" spans="1:101" x14ac:dyDescent="0.25">
      <c r="A14" s="3" t="str">
        <f>VLOOKUP(C14,Regions!B$3:H$35,7,FALSE)</f>
        <v>Caribbean</v>
      </c>
      <c r="B14" s="94" t="s">
        <v>54</v>
      </c>
      <c r="C14" s="83" t="s">
        <v>53</v>
      </c>
      <c r="D14" s="135">
        <f>IF('Indicador Datos'!D16="No Data",1,IF('Indicador Datos imputados'!D15&lt;&gt;"",1,0))</f>
        <v>0</v>
      </c>
      <c r="E14" s="135">
        <f>IF('Indicador Datos'!E16="No Data",1,IF('Indicador Datos imputados'!E15&lt;&gt;"",1,0))</f>
        <v>0</v>
      </c>
      <c r="F14" s="135">
        <f>IF('Indicador Datos'!F16="No Data",1,IF('Indicador Datos imputados'!F15&lt;&gt;"",1,0))</f>
        <v>1</v>
      </c>
      <c r="G14" s="135">
        <f>IF('Indicador Datos'!G16="No Data",1,IF('Indicador Datos imputados'!G15&lt;&gt;"",1,0))</f>
        <v>0</v>
      </c>
      <c r="H14" s="135">
        <f>IF('Indicador Datos'!H16="No Data",1,IF('Indicador Datos imputados'!H15&lt;&gt;"",1,0))</f>
        <v>0</v>
      </c>
      <c r="I14" s="135">
        <f>IF('Indicador Datos'!I16="No Data",1,IF('Indicador Datos imputados'!I15&lt;&gt;"",1,0))</f>
        <v>0</v>
      </c>
      <c r="J14" s="135">
        <f>IF('Indicador Datos'!J16="No Data",1,IF('Indicador Datos imputados'!J15&lt;&gt;"",1,0))</f>
        <v>0</v>
      </c>
      <c r="K14" s="135">
        <f>IF('Indicador Datos'!K16="No Data",1,IF('Indicador Datos imputados'!K15&lt;&gt;"",1,0))</f>
        <v>0</v>
      </c>
      <c r="L14" s="135">
        <f>IF('Indicador Datos'!L16="No Data",1,IF('Indicador Datos imputados'!L15&lt;&gt;"",1,0))</f>
        <v>0</v>
      </c>
      <c r="M14" s="135">
        <f>IF('Indicador Datos'!M16="No Data",1,IF('Indicador Datos imputados'!M15&lt;&gt;"",1,0))</f>
        <v>0</v>
      </c>
      <c r="N14" s="135">
        <f>IF('Indicador Datos'!N16="No Data",1,IF('Indicador Datos imputados'!N15&lt;&gt;"",1,0))</f>
        <v>0</v>
      </c>
      <c r="O14" s="135">
        <f>IF('Indicador Datos'!O16="No Data",1,IF('Indicador Datos imputados'!O15&lt;&gt;"",1,0))</f>
        <v>0</v>
      </c>
      <c r="P14" s="135">
        <f>IF('Indicador Datos'!P16="No Data",1,IF('Indicador Datos imputados'!P15&lt;&gt;"",1,0))</f>
        <v>1</v>
      </c>
      <c r="Q14" s="135">
        <f>IF('Indicador Datos'!Q16="No Data",1,IF('Indicador Datos imputados'!Q15&lt;&gt;"",1,0))</f>
        <v>0</v>
      </c>
      <c r="R14" s="135">
        <f>IF('Indicador Datos'!R16="No Data",1,IF('Indicador Datos imputados'!R15&lt;&gt;"",1,0))</f>
        <v>0</v>
      </c>
      <c r="S14" s="135">
        <f>IF('Indicador Datos'!S16="No Data",1,IF('Indicador Datos imputados'!S15&lt;&gt;"",1,0))</f>
        <v>0</v>
      </c>
      <c r="T14" s="135">
        <f>IF('Indicador Datos'!T16="No Data",1,IF('Indicador Datos imputados'!T15&lt;&gt;"",1,0))</f>
        <v>0</v>
      </c>
      <c r="U14" s="135">
        <f>IF('Indicador Datos'!U16="No Data",1,IF('Indicador Datos imputados'!U15&lt;&gt;"",1,0))</f>
        <v>0</v>
      </c>
      <c r="V14" s="135">
        <f>IF('Indicador Datos'!V16="No Data",1,IF('Indicador Datos imputados'!V15&lt;&gt;"",1,0))</f>
        <v>0</v>
      </c>
      <c r="W14" s="135">
        <f>IF('Indicador Datos'!W16="No Data",1,IF('Indicador Datos imputados'!W15&lt;&gt;"",1,0))</f>
        <v>0</v>
      </c>
      <c r="X14" s="135">
        <f>IF('Indicador Datos'!X16="No Data",1,IF('Indicador Datos imputados'!X15&lt;&gt;"",1,0))</f>
        <v>0</v>
      </c>
      <c r="Y14" s="135">
        <f>IF('Indicador Datos'!Y16="No Data",1,IF('Indicador Datos imputados'!Y15&lt;&gt;"",1,0))</f>
        <v>0</v>
      </c>
      <c r="Z14" s="135">
        <f>IF('Indicador Datos'!Z16="No Data",1,IF('Indicador Datos imputados'!Z15&lt;&gt;"",1,0))</f>
        <v>0</v>
      </c>
      <c r="AA14" s="212">
        <f>IF('Indicador Datos'!AA16="No Data",1,IF('Indicador Datos imputados'!AA15&lt;&gt;"",1,0))</f>
        <v>0</v>
      </c>
      <c r="AB14" s="135">
        <f>IF('Indicador Datos'!AB16="No Data",1,IF('Indicador Datos imputados'!AB15&lt;&gt;"",1,0))</f>
        <v>0</v>
      </c>
      <c r="AC14" s="135">
        <f>IF('Indicador Datos'!AC16="No Data",1,IF('Indicador Datos imputados'!AC15&lt;&gt;"",1,0))</f>
        <v>0</v>
      </c>
      <c r="AD14" s="135">
        <f>IF('Indicador Datos'!AD16="No Data",1,IF('Indicador Datos imputados'!AD15&lt;&gt;"",1,0))</f>
        <v>0</v>
      </c>
      <c r="AE14" s="135">
        <f>IF('Indicador Datos'!AE16="No Data",1,IF('Indicador Datos imputados'!AE15&lt;&gt;"",1,0))</f>
        <v>0</v>
      </c>
      <c r="AF14" s="135">
        <f>IF('Indicador Datos'!AF16="No Data",1,IF('Indicador Datos imputados'!AF15&lt;&gt;"",1,0))</f>
        <v>0</v>
      </c>
      <c r="AG14" s="135">
        <f>IF('Indicador Datos'!AG16="No Data",1,IF('Indicador Datos imputados'!AG15&lt;&gt;"",1,0))</f>
        <v>0</v>
      </c>
      <c r="AH14" s="135">
        <f>IF('Indicador Datos'!AH16="No Data",1,IF('Indicador Datos imputados'!AH15&lt;&gt;"",1,0))</f>
        <v>0</v>
      </c>
      <c r="AI14" s="135">
        <f>IF('Indicador Datos'!AI16="No Data",1,IF('Indicador Datos imputados'!AI15&lt;&gt;"",1,0))</f>
        <v>0</v>
      </c>
      <c r="AJ14" s="135">
        <f>IF('Indicador Datos'!AJ16="No Data",1,IF('Indicador Datos imputados'!AJ15&lt;&gt;"",1,0))</f>
        <v>0</v>
      </c>
      <c r="AK14" s="135">
        <f>IF('Indicador Datos'!AK16="No Data",1,IF('Indicador Datos imputados'!AK15&lt;&gt;"",1,0))</f>
        <v>0</v>
      </c>
      <c r="AL14" s="135">
        <f>IF('Indicador Datos'!AL16="No Data",1,IF('Indicador Datos imputados'!AL15&lt;&gt;"",1,0))</f>
        <v>0</v>
      </c>
      <c r="AM14" s="135">
        <f>IF('Indicador Datos'!AM16="No Data",1,IF('Indicador Datos imputados'!AM15&lt;&gt;"",1,0))</f>
        <v>0</v>
      </c>
      <c r="AN14" s="135">
        <f>IF('Indicador Datos'!AN16="No Data",1,IF('Indicador Datos imputados'!AN15&lt;&gt;"",1,0))</f>
        <v>0</v>
      </c>
      <c r="AO14" s="135">
        <f>IF('Indicador Datos'!AO16="No Data",1,IF('Indicador Datos imputados'!AO15&lt;&gt;"",1,0))</f>
        <v>0</v>
      </c>
      <c r="AP14" s="135">
        <f>IF('Indicador Datos'!AP16="No Data",1,IF('Indicador Datos imputados'!AP15&lt;&gt;"",1,0))</f>
        <v>0</v>
      </c>
      <c r="AQ14" s="135">
        <f>IF('Indicador Datos'!AQ16="No Data",1,IF('Indicador Datos imputados'!AQ15&lt;&gt;"",1,0))</f>
        <v>0</v>
      </c>
      <c r="AR14" s="135">
        <f>IF('Indicador Datos'!AR16="No Data",1,IF('Indicador Datos imputados'!AR15&lt;&gt;"",1,0))</f>
        <v>0</v>
      </c>
      <c r="AS14" s="135">
        <f>IF('Indicador Datos'!AS16="No Data",1,IF('Indicador Datos imputados'!AS15&lt;&gt;"",1,0))</f>
        <v>0</v>
      </c>
      <c r="AT14" s="135">
        <f>IF('Indicador Datos'!AT16="No Data",1,IF('Indicador Datos imputados'!AT15&lt;&gt;"",1,0))</f>
        <v>0</v>
      </c>
      <c r="AU14" s="135">
        <f>IF('Indicador Datos'!AU16="No Data",1,IF('Indicador Datos imputados'!AU15&lt;&gt;"",1,0))</f>
        <v>0</v>
      </c>
      <c r="AV14" s="135">
        <f>IF('Indicador Datos'!AV16="No Data",1,IF('Indicador Datos imputados'!AV15&lt;&gt;"",1,0))</f>
        <v>1</v>
      </c>
      <c r="AW14" s="135">
        <f>IF('Indicador Datos'!AW16="No Data",1,IF('Indicador Datos imputados'!AW15&lt;&gt;"",1,0))</f>
        <v>1</v>
      </c>
      <c r="AX14" s="135">
        <f>IF('Indicador Datos'!AX16="No Data",1,IF('Indicador Datos imputados'!AX15&lt;&gt;"",1,0))</f>
        <v>0</v>
      </c>
      <c r="AY14" s="135">
        <f>IF('Indicador Datos'!AY16="No Data",1,IF('Indicador Datos imputados'!AY15&lt;&gt;"",1,0))</f>
        <v>0</v>
      </c>
      <c r="AZ14" s="135">
        <f>IF('Indicador Datos'!AZ16="No Data",1,IF('Indicador Datos imputados'!AZ15&lt;&gt;"",1,0))</f>
        <v>1</v>
      </c>
      <c r="BA14" s="135">
        <f>IF('Indicador Datos'!BA16="No Data",1,IF('Indicador Datos imputados'!BA15&lt;&gt;"",1,0))</f>
        <v>0</v>
      </c>
      <c r="BB14" s="135">
        <f>IF('Indicador Datos'!BB16="No Data",1,IF('Indicador Datos imputados'!BB15&lt;&gt;"",1,0))</f>
        <v>1</v>
      </c>
      <c r="BC14" s="135">
        <f>IF('Indicador Datos'!BC16="No Data",1,IF('Indicador Datos imputados'!BC15&lt;&gt;"",1,0))</f>
        <v>1</v>
      </c>
      <c r="BD14" s="135">
        <f>IF('Indicador Datos'!BD16="No Data",1,IF('Indicador Datos imputados'!BD15&lt;&gt;"",1,0))</f>
        <v>0</v>
      </c>
      <c r="BE14" s="135">
        <f>IF('Indicador Datos'!BE16="No Data",1,IF('Indicador Datos imputados'!BE15&lt;&gt;"",1,0))</f>
        <v>0</v>
      </c>
      <c r="BF14" s="135">
        <f>IF('Indicador Datos'!BF16="No Data",1,IF('Indicador Datos imputados'!BF15&lt;&gt;"",1,0))</f>
        <v>0</v>
      </c>
      <c r="BG14" s="135">
        <f>IF('Indicador Datos'!BG16="No Data",1,IF('Indicador Datos imputados'!BG15&lt;&gt;"",1,0))</f>
        <v>0</v>
      </c>
      <c r="BH14" s="135">
        <f>IF('Indicador Datos'!BH16="No Data",1,IF('Indicador Datos imputados'!BH15&lt;&gt;"",1,0))</f>
        <v>0</v>
      </c>
      <c r="BI14" s="135">
        <f>IF('Indicador Datos'!BI16="No Data",1,IF('Indicador Datos imputados'!BI15&lt;&gt;"",1,0))</f>
        <v>0</v>
      </c>
      <c r="BJ14" s="135">
        <f>IF('Indicador Datos'!BJ16="No Data",1,IF('Indicador Datos imputados'!BJ15&lt;&gt;"",1,0))</f>
        <v>0</v>
      </c>
      <c r="BK14" s="135">
        <f>IF('Indicador Datos'!BK16="No Data",1,IF('Indicador Datos imputados'!BK15&lt;&gt;"",1,0))</f>
        <v>0</v>
      </c>
      <c r="BL14" s="135">
        <f>IF('Indicador Datos'!BL16="No Data",1,IF('Indicador Datos imputados'!BL15&lt;&gt;"",1,0))</f>
        <v>0</v>
      </c>
      <c r="BM14" s="135">
        <f>IF('Indicador Datos'!BM16="No Data",1,IF('Indicador Datos imputados'!BM15&lt;&gt;"",1,0))</f>
        <v>0</v>
      </c>
      <c r="BN14" s="135">
        <f>IF('Indicador Datos'!BN16="No Data",1,IF('Indicador Datos imputados'!BN15&lt;&gt;"",1,0))</f>
        <v>0</v>
      </c>
      <c r="BO14" s="135">
        <f>IF('Indicador Datos'!BO16="No Data",1,IF('Indicador Datos imputados'!BO15&lt;&gt;"",1,0))</f>
        <v>0</v>
      </c>
      <c r="BP14" s="135">
        <f>IF('Indicador Datos'!BP16="No Data",1,IF('Indicador Datos imputados'!BP15&lt;&gt;"",1,0))</f>
        <v>0</v>
      </c>
      <c r="BQ14" s="135">
        <f>IF('Indicador Datos'!BQ16="No Data",1,IF('Indicador Datos imputados'!BQ15&lt;&gt;"",1,0))</f>
        <v>0</v>
      </c>
      <c r="BR14" s="135">
        <f>IF('Indicador Datos'!BR16="No Data",1,IF('Indicador Datos imputados'!BR15&lt;&gt;"",1,0))</f>
        <v>0</v>
      </c>
      <c r="BS14" s="135">
        <f>IF('Indicador Datos'!BS16="No Data",1,IF('Indicador Datos imputados'!BS15&lt;&gt;"",1,0))</f>
        <v>1</v>
      </c>
      <c r="BT14" s="135">
        <f>IF('Indicador Datos'!BT16="No Data",1,IF('Indicador Datos imputados'!BT15&lt;&gt;"",1,0))</f>
        <v>0</v>
      </c>
      <c r="BU14" s="135">
        <f>IF('Indicador Datos'!BU16="No Data",1,IF('Indicador Datos imputados'!BU15&lt;&gt;"",1,0))</f>
        <v>0</v>
      </c>
      <c r="BV14" s="135">
        <f>IF('Indicador Datos'!BV16="No Data",1,IF('Indicador Datos imputados'!BV15&lt;&gt;"",1,0))</f>
        <v>1</v>
      </c>
      <c r="BW14" s="135">
        <f>IF('Indicador Datos'!BW16="No Data",1,IF('Indicador Datos imputados'!BW15&lt;&gt;"",1,0))</f>
        <v>0</v>
      </c>
      <c r="BX14" s="135">
        <f>IF('Indicador Datos'!BX16="No Data",1,IF('Indicador Datos imputados'!BX15&lt;&gt;"",1,0))</f>
        <v>0</v>
      </c>
      <c r="BY14" s="135">
        <f>IF('Indicador Datos'!BY16="No Data",1,IF('Indicador Datos imputados'!BY15&lt;&gt;"",1,0))</f>
        <v>1</v>
      </c>
      <c r="BZ14" s="135">
        <f>IF('Indicador Datos'!BZ16="No Data",1,IF('Indicador Datos imputados'!BZ15&lt;&gt;"",1,0))</f>
        <v>0</v>
      </c>
      <c r="CA14" s="135">
        <f>IF('Indicador Datos'!CA16="No Data",1,IF('Indicador Datos imputados'!CA15&lt;&gt;"",1,0))</f>
        <v>0</v>
      </c>
      <c r="CB14" s="135">
        <f>IF('Indicador Datos'!CB16="No Data",1,IF('Indicador Datos imputados'!CB15&lt;&gt;"",1,0))</f>
        <v>1</v>
      </c>
      <c r="CC14" s="135">
        <f>IF('Indicador Datos'!CC16="No Data",1,IF('Indicador Datos imputados'!CC15&lt;&gt;"",1,0))</f>
        <v>1</v>
      </c>
      <c r="CD14" s="135">
        <f>IF('Indicador Datos'!CD16="No Data",1,IF('Indicador Datos imputados'!CD15&lt;&gt;"",1,0))</f>
        <v>1</v>
      </c>
      <c r="CE14" s="135">
        <f>IF('Indicador Datos'!CE16="No Data",1,IF('Indicador Datos imputados'!CE15&lt;&gt;"",1,0))</f>
        <v>1</v>
      </c>
      <c r="CF14" s="135">
        <f>IF('Indicador Datos'!CF16="No Data",1,IF('Indicador Datos imputados'!CF15&lt;&gt;"",1,0))</f>
        <v>0</v>
      </c>
      <c r="CG14" s="135">
        <f>IF('Indicador Datos'!CG16="No Data",1,IF('Indicador Datos imputados'!CG15&lt;&gt;"",1,0))</f>
        <v>0</v>
      </c>
      <c r="CH14" s="135">
        <f>IF('Indicador Datos'!CH16="No Data",1,IF('Indicador Datos imputados'!CH15&lt;&gt;"",1,0))</f>
        <v>0</v>
      </c>
      <c r="CI14" s="135">
        <f>IF('Indicador Datos'!CI16="No Data",1,IF('Indicador Datos imputados'!CI15&lt;&gt;"",1,0))</f>
        <v>0</v>
      </c>
      <c r="CJ14" s="135">
        <f>IF('Indicador Datos'!CJ16="No Data",1,IF('Indicador Datos imputados'!CJ15&lt;&gt;"",1,0))</f>
        <v>0</v>
      </c>
      <c r="CK14" s="135">
        <f>IF('Indicador Datos'!CK16="No Data",1,IF('Indicador Datos imputados'!CK15&lt;&gt;"",1,0))</f>
        <v>0</v>
      </c>
      <c r="CL14" s="135">
        <f>IF('Indicador Datos'!CL16="No Data",1,IF('Indicador Datos imputados'!CL15&lt;&gt;"",1,0))</f>
        <v>0</v>
      </c>
      <c r="CM14" s="135">
        <f>IF('Indicador Datos'!CM16="No Data",1,IF('Indicador Datos imputados'!CM15&lt;&gt;"",1,0))</f>
        <v>0</v>
      </c>
      <c r="CN14" s="135">
        <f>IF('Indicador Datos'!CN16="No Data",1,IF('Indicador Datos imputados'!CN15&lt;&gt;"",1,0))</f>
        <v>0</v>
      </c>
      <c r="CO14" s="135">
        <f>IF('Indicador Datos'!CO16="No Data",1,IF('Indicador Datos imputados'!CO15&lt;&gt;"",1,0))</f>
        <v>0</v>
      </c>
      <c r="CP14" s="135">
        <f>IF('Indicador Datos'!CP16="No Data",1,IF('Indicador Datos imputados'!CP15&lt;&gt;"",1,0))</f>
        <v>0</v>
      </c>
      <c r="CQ14" s="135">
        <f>IF('Indicador Datos'!CQ16="No Data",1,IF('Indicador Datos imputados'!CQ15&lt;&gt;"",1,0))</f>
        <v>0</v>
      </c>
      <c r="CR14" s="135">
        <f>IF('Indicador Datos'!CR16="No Data",1,IF('Indicador Datos imputados'!CR15&lt;&gt;"",1,0))</f>
        <v>0</v>
      </c>
      <c r="CS14" s="135">
        <f>IF('Indicador Datos'!CS16="No Data",1,IF('Indicador Datos imputados'!CS15&lt;&gt;"",1,0))</f>
        <v>0</v>
      </c>
      <c r="CT14" s="135">
        <f>IF('Indicador Datos'!CT16="No Data",1,IF('Indicador Datos imputados'!CT15&lt;&gt;"",1,0))</f>
        <v>0</v>
      </c>
      <c r="CU14" s="135">
        <f>IF('Indicador Datos'!CU16="No Data",1,IF('Indicador Datos imputados'!CU15&lt;&gt;"",1,0))</f>
        <v>0</v>
      </c>
      <c r="CV14" s="144">
        <f t="shared" si="0"/>
        <v>14</v>
      </c>
      <c r="CW14" s="145">
        <f t="shared" si="1"/>
        <v>0.14583333333333334</v>
      </c>
    </row>
    <row r="15" spans="1:101" x14ac:dyDescent="0.25">
      <c r="A15" s="3" t="str">
        <f>VLOOKUP(C15,Regions!B$3:H$35,7,FALSE)</f>
        <v>Caribbean</v>
      </c>
      <c r="B15" s="94" t="s">
        <v>56</v>
      </c>
      <c r="C15" s="83" t="s">
        <v>55</v>
      </c>
      <c r="D15" s="135">
        <f>IF('Indicador Datos'!D17="No Data",1,IF('Indicador Datos imputados'!D16&lt;&gt;"",1,0))</f>
        <v>0</v>
      </c>
      <c r="E15" s="135">
        <f>IF('Indicador Datos'!E17="No Data",1,IF('Indicador Datos imputados'!E16&lt;&gt;"",1,0))</f>
        <v>0</v>
      </c>
      <c r="F15" s="135">
        <f>IF('Indicador Datos'!F17="No Data",1,IF('Indicador Datos imputados'!F16&lt;&gt;"",1,0))</f>
        <v>1</v>
      </c>
      <c r="G15" s="135">
        <f>IF('Indicador Datos'!G17="No Data",1,IF('Indicador Datos imputados'!G16&lt;&gt;"",1,0))</f>
        <v>0</v>
      </c>
      <c r="H15" s="135">
        <f>IF('Indicador Datos'!H17="No Data",1,IF('Indicador Datos imputados'!H16&lt;&gt;"",1,0))</f>
        <v>0</v>
      </c>
      <c r="I15" s="135">
        <f>IF('Indicador Datos'!I17="No Data",1,IF('Indicador Datos imputados'!I16&lt;&gt;"",1,0))</f>
        <v>0</v>
      </c>
      <c r="J15" s="135">
        <f>IF('Indicador Datos'!J17="No Data",1,IF('Indicador Datos imputados'!J16&lt;&gt;"",1,0))</f>
        <v>0</v>
      </c>
      <c r="K15" s="135">
        <f>IF('Indicador Datos'!K17="No Data",1,IF('Indicador Datos imputados'!K16&lt;&gt;"",1,0))</f>
        <v>0</v>
      </c>
      <c r="L15" s="135">
        <f>IF('Indicador Datos'!L17="No Data",1,IF('Indicador Datos imputados'!L16&lt;&gt;"",1,0))</f>
        <v>0</v>
      </c>
      <c r="M15" s="135">
        <f>IF('Indicador Datos'!M17="No Data",1,IF('Indicador Datos imputados'!M16&lt;&gt;"",1,0))</f>
        <v>0</v>
      </c>
      <c r="N15" s="135">
        <f>IF('Indicador Datos'!N17="No Data",1,IF('Indicador Datos imputados'!N16&lt;&gt;"",1,0))</f>
        <v>1</v>
      </c>
      <c r="O15" s="135">
        <f>IF('Indicador Datos'!O17="No Data",1,IF('Indicador Datos imputados'!O16&lt;&gt;"",1,0))</f>
        <v>1</v>
      </c>
      <c r="P15" s="135">
        <f>IF('Indicador Datos'!P17="No Data",1,IF('Indicador Datos imputados'!P16&lt;&gt;"",1,0))</f>
        <v>0</v>
      </c>
      <c r="Q15" s="135">
        <f>IF('Indicador Datos'!Q17="No Data",1,IF('Indicador Datos imputados'!Q16&lt;&gt;"",1,0))</f>
        <v>0</v>
      </c>
      <c r="R15" s="135">
        <f>IF('Indicador Datos'!R17="No Data",1,IF('Indicador Datos imputados'!R16&lt;&gt;"",1,0))</f>
        <v>0</v>
      </c>
      <c r="S15" s="135">
        <f>IF('Indicador Datos'!S17="No Data",1,IF('Indicador Datos imputados'!S16&lt;&gt;"",1,0))</f>
        <v>0</v>
      </c>
      <c r="T15" s="135">
        <f>IF('Indicador Datos'!T17="No Data",1,IF('Indicador Datos imputados'!T16&lt;&gt;"",1,0))</f>
        <v>0</v>
      </c>
      <c r="U15" s="135">
        <f>IF('Indicador Datos'!U17="No Data",1,IF('Indicador Datos imputados'!U16&lt;&gt;"",1,0))</f>
        <v>0</v>
      </c>
      <c r="V15" s="135">
        <f>IF('Indicador Datos'!V17="No Data",1,IF('Indicador Datos imputados'!V16&lt;&gt;"",1,0))</f>
        <v>0</v>
      </c>
      <c r="W15" s="135">
        <f>IF('Indicador Datos'!W17="No Data",1,IF('Indicador Datos imputados'!W16&lt;&gt;"",1,0))</f>
        <v>0</v>
      </c>
      <c r="X15" s="135">
        <f>IF('Indicador Datos'!X17="No Data",1,IF('Indicador Datos imputados'!X16&lt;&gt;"",1,0))</f>
        <v>0</v>
      </c>
      <c r="Y15" s="135">
        <f>IF('Indicador Datos'!Y17="No Data",1,IF('Indicador Datos imputados'!Y16&lt;&gt;"",1,0))</f>
        <v>0</v>
      </c>
      <c r="Z15" s="135">
        <f>IF('Indicador Datos'!Z17="No Data",1,IF('Indicador Datos imputados'!Z16&lt;&gt;"",1,0))</f>
        <v>0</v>
      </c>
      <c r="AA15" s="212">
        <f>IF('Indicador Datos'!AA17="No Data",1,IF('Indicador Datos imputados'!AA16&lt;&gt;"",1,0))</f>
        <v>0</v>
      </c>
      <c r="AB15" s="135">
        <f>IF('Indicador Datos'!AB17="No Data",1,IF('Indicador Datos imputados'!AB16&lt;&gt;"",1,0))</f>
        <v>1</v>
      </c>
      <c r="AC15" s="135">
        <f>IF('Indicador Datos'!AC17="No Data",1,IF('Indicador Datos imputados'!AC16&lt;&gt;"",1,0))</f>
        <v>0</v>
      </c>
      <c r="AD15" s="135">
        <f>IF('Indicador Datos'!AD17="No Data",1,IF('Indicador Datos imputados'!AD16&lt;&gt;"",1,0))</f>
        <v>0</v>
      </c>
      <c r="AE15" s="135">
        <f>IF('Indicador Datos'!AE17="No Data",1,IF('Indicador Datos imputados'!AE16&lt;&gt;"",1,0))</f>
        <v>0</v>
      </c>
      <c r="AF15" s="135">
        <f>IF('Indicador Datos'!AF17="No Data",1,IF('Indicador Datos imputados'!AF16&lt;&gt;"",1,0))</f>
        <v>0</v>
      </c>
      <c r="AG15" s="135">
        <f>IF('Indicador Datos'!AG17="No Data",1,IF('Indicador Datos imputados'!AG16&lt;&gt;"",1,0))</f>
        <v>0</v>
      </c>
      <c r="AH15" s="135">
        <f>IF('Indicador Datos'!AH17="No Data",1,IF('Indicador Datos imputados'!AH16&lt;&gt;"",1,0))</f>
        <v>0</v>
      </c>
      <c r="AI15" s="135">
        <f>IF('Indicador Datos'!AI17="No Data",1,IF('Indicador Datos imputados'!AI16&lt;&gt;"",1,0))</f>
        <v>0</v>
      </c>
      <c r="AJ15" s="135">
        <f>IF('Indicador Datos'!AJ17="No Data",1,IF('Indicador Datos imputados'!AJ16&lt;&gt;"",1,0))</f>
        <v>0</v>
      </c>
      <c r="AK15" s="135">
        <f>IF('Indicador Datos'!AK17="No Data",1,IF('Indicador Datos imputados'!AK16&lt;&gt;"",1,0))</f>
        <v>0</v>
      </c>
      <c r="AL15" s="135">
        <f>IF('Indicador Datos'!AL17="No Data",1,IF('Indicador Datos imputados'!AL16&lt;&gt;"",1,0))</f>
        <v>0</v>
      </c>
      <c r="AM15" s="135">
        <f>IF('Indicador Datos'!AM17="No Data",1,IF('Indicador Datos imputados'!AM16&lt;&gt;"",1,0))</f>
        <v>1</v>
      </c>
      <c r="AN15" s="135">
        <f>IF('Indicador Datos'!AN17="No Data",1,IF('Indicador Datos imputados'!AN16&lt;&gt;"",1,0))</f>
        <v>1</v>
      </c>
      <c r="AO15" s="135">
        <f>IF('Indicador Datos'!AO17="No Data",1,IF('Indicador Datos imputados'!AO16&lt;&gt;"",1,0))</f>
        <v>1</v>
      </c>
      <c r="AP15" s="135">
        <f>IF('Indicador Datos'!AP17="No Data",1,IF('Indicador Datos imputados'!AP16&lt;&gt;"",1,0))</f>
        <v>0</v>
      </c>
      <c r="AQ15" s="135">
        <f>IF('Indicador Datos'!AQ17="No Data",1,IF('Indicador Datos imputados'!AQ16&lt;&gt;"",1,0))</f>
        <v>0</v>
      </c>
      <c r="AR15" s="135">
        <f>IF('Indicador Datos'!AR17="No Data",1,IF('Indicador Datos imputados'!AR16&lt;&gt;"",1,0))</f>
        <v>0</v>
      </c>
      <c r="AS15" s="135">
        <f>IF('Indicador Datos'!AS17="No Data",1,IF('Indicador Datos imputados'!AS16&lt;&gt;"",1,0))</f>
        <v>0</v>
      </c>
      <c r="AT15" s="135">
        <f>IF('Indicador Datos'!AT17="No Data",1,IF('Indicador Datos imputados'!AT16&lt;&gt;"",1,0))</f>
        <v>1</v>
      </c>
      <c r="AU15" s="135">
        <f>IF('Indicador Datos'!AU17="No Data",1,IF('Indicador Datos imputados'!AU16&lt;&gt;"",1,0))</f>
        <v>0</v>
      </c>
      <c r="AV15" s="135">
        <f>IF('Indicador Datos'!AV17="No Data",1,IF('Indicador Datos imputados'!AV16&lt;&gt;"",1,0))</f>
        <v>1</v>
      </c>
      <c r="AW15" s="135">
        <f>IF('Indicador Datos'!AW17="No Data",1,IF('Indicador Datos imputados'!AW16&lt;&gt;"",1,0))</f>
        <v>1</v>
      </c>
      <c r="AX15" s="135">
        <f>IF('Indicador Datos'!AX17="No Data",1,IF('Indicador Datos imputados'!AX16&lt;&gt;"",1,0))</f>
        <v>0</v>
      </c>
      <c r="AY15" s="135">
        <f>IF('Indicador Datos'!AY17="No Data",1,IF('Indicador Datos imputados'!AY16&lt;&gt;"",1,0))</f>
        <v>0</v>
      </c>
      <c r="AZ15" s="135">
        <f>IF('Indicador Datos'!AZ17="No Data",1,IF('Indicador Datos imputados'!AZ16&lt;&gt;"",1,0))</f>
        <v>1</v>
      </c>
      <c r="BA15" s="135">
        <f>IF('Indicador Datos'!BA17="No Data",1,IF('Indicador Datos imputados'!BA16&lt;&gt;"",1,0))</f>
        <v>0</v>
      </c>
      <c r="BB15" s="135">
        <f>IF('Indicador Datos'!BB17="No Data",1,IF('Indicador Datos imputados'!BB16&lt;&gt;"",1,0))</f>
        <v>1</v>
      </c>
      <c r="BC15" s="135">
        <f>IF('Indicador Datos'!BC17="No Data",1,IF('Indicador Datos imputados'!BC16&lt;&gt;"",1,0))</f>
        <v>1</v>
      </c>
      <c r="BD15" s="135">
        <f>IF('Indicador Datos'!BD17="No Data",1,IF('Indicador Datos imputados'!BD16&lt;&gt;"",1,0))</f>
        <v>0</v>
      </c>
      <c r="BE15" s="135">
        <f>IF('Indicador Datos'!BE17="No Data",1,IF('Indicador Datos imputados'!BE16&lt;&gt;"",1,0))</f>
        <v>0</v>
      </c>
      <c r="BF15" s="135">
        <f>IF('Indicador Datos'!BF17="No Data",1,IF('Indicador Datos imputados'!BF16&lt;&gt;"",1,0))</f>
        <v>0</v>
      </c>
      <c r="BG15" s="135">
        <f>IF('Indicador Datos'!BG17="No Data",1,IF('Indicador Datos imputados'!BG16&lt;&gt;"",1,0))</f>
        <v>0</v>
      </c>
      <c r="BH15" s="135">
        <f>IF('Indicador Datos'!BH17="No Data",1,IF('Indicador Datos imputados'!BH16&lt;&gt;"",1,0))</f>
        <v>0</v>
      </c>
      <c r="BI15" s="135">
        <f>IF('Indicador Datos'!BI17="No Data",1,IF('Indicador Datos imputados'!BI16&lt;&gt;"",1,0))</f>
        <v>0</v>
      </c>
      <c r="BJ15" s="135">
        <f>IF('Indicador Datos'!BJ17="No Data",1,IF('Indicador Datos imputados'!BJ16&lt;&gt;"",1,0))</f>
        <v>1</v>
      </c>
      <c r="BK15" s="135">
        <f>IF('Indicador Datos'!BK17="No Data",1,IF('Indicador Datos imputados'!BK16&lt;&gt;"",1,0))</f>
        <v>1</v>
      </c>
      <c r="BL15" s="135">
        <f>IF('Indicador Datos'!BL17="No Data",1,IF('Indicador Datos imputados'!BL16&lt;&gt;"",1,0))</f>
        <v>1</v>
      </c>
      <c r="BM15" s="135">
        <f>IF('Indicador Datos'!BM17="No Data",1,IF('Indicador Datos imputados'!BM16&lt;&gt;"",1,0))</f>
        <v>0</v>
      </c>
      <c r="BN15" s="135">
        <f>IF('Indicador Datos'!BN17="No Data",1,IF('Indicador Datos imputados'!BN16&lt;&gt;"",1,0))</f>
        <v>0</v>
      </c>
      <c r="BO15" s="135">
        <f>IF('Indicador Datos'!BO17="No Data",1,IF('Indicador Datos imputados'!BO16&lt;&gt;"",1,0))</f>
        <v>0</v>
      </c>
      <c r="BP15" s="135">
        <f>IF('Indicador Datos'!BP17="No Data",1,IF('Indicador Datos imputados'!BP16&lt;&gt;"",1,0))</f>
        <v>0</v>
      </c>
      <c r="BQ15" s="135">
        <f>IF('Indicador Datos'!BQ17="No Data",1,IF('Indicador Datos imputados'!BQ16&lt;&gt;"",1,0))</f>
        <v>0</v>
      </c>
      <c r="BR15" s="135">
        <f>IF('Indicador Datos'!BR17="No Data",1,IF('Indicador Datos imputados'!BR16&lt;&gt;"",1,0))</f>
        <v>0</v>
      </c>
      <c r="BS15" s="135">
        <f>IF('Indicador Datos'!BS17="No Data",1,IF('Indicador Datos imputados'!BS16&lt;&gt;"",1,0))</f>
        <v>0</v>
      </c>
      <c r="BT15" s="135">
        <f>IF('Indicador Datos'!BT17="No Data",1,IF('Indicador Datos imputados'!BT16&lt;&gt;"",1,0))</f>
        <v>0</v>
      </c>
      <c r="BU15" s="135">
        <f>IF('Indicador Datos'!BU17="No Data",1,IF('Indicador Datos imputados'!BU16&lt;&gt;"",1,0))</f>
        <v>0</v>
      </c>
      <c r="BV15" s="135">
        <f>IF('Indicador Datos'!BV17="No Data",1,IF('Indicador Datos imputados'!BV16&lt;&gt;"",1,0))</f>
        <v>0</v>
      </c>
      <c r="BW15" s="135">
        <f>IF('Indicador Datos'!BW17="No Data",1,IF('Indicador Datos imputados'!BW16&lt;&gt;"",1,0))</f>
        <v>0</v>
      </c>
      <c r="BX15" s="135">
        <f>IF('Indicador Datos'!BX17="No Data",1,IF('Indicador Datos imputados'!BX16&lt;&gt;"",1,0))</f>
        <v>1</v>
      </c>
      <c r="BY15" s="135">
        <f>IF('Indicador Datos'!BY17="No Data",1,IF('Indicador Datos imputados'!BY16&lt;&gt;"",1,0))</f>
        <v>1</v>
      </c>
      <c r="BZ15" s="135">
        <f>IF('Indicador Datos'!BZ17="No Data",1,IF('Indicador Datos imputados'!BZ16&lt;&gt;"",1,0))</f>
        <v>0</v>
      </c>
      <c r="CA15" s="135">
        <f>IF('Indicador Datos'!CA17="No Data",1,IF('Indicador Datos imputados'!CA16&lt;&gt;"",1,0))</f>
        <v>0</v>
      </c>
      <c r="CB15" s="135">
        <f>IF('Indicador Datos'!CB17="No Data",1,IF('Indicador Datos imputados'!CB16&lt;&gt;"",1,0))</f>
        <v>1</v>
      </c>
      <c r="CC15" s="135">
        <f>IF('Indicador Datos'!CC17="No Data",1,IF('Indicador Datos imputados'!CC16&lt;&gt;"",1,0))</f>
        <v>1</v>
      </c>
      <c r="CD15" s="135">
        <f>IF('Indicador Datos'!CD17="No Data",1,IF('Indicador Datos imputados'!CD16&lt;&gt;"",1,0))</f>
        <v>1</v>
      </c>
      <c r="CE15" s="135">
        <f>IF('Indicador Datos'!CE17="No Data",1,IF('Indicador Datos imputados'!CE16&lt;&gt;"",1,0))</f>
        <v>1</v>
      </c>
      <c r="CF15" s="135">
        <f>IF('Indicador Datos'!CF17="No Data",1,IF('Indicador Datos imputados'!CF16&lt;&gt;"",1,0))</f>
        <v>0</v>
      </c>
      <c r="CG15" s="135">
        <f>IF('Indicador Datos'!CG17="No Data",1,IF('Indicador Datos imputados'!CG16&lt;&gt;"",1,0))</f>
        <v>0</v>
      </c>
      <c r="CH15" s="135">
        <f>IF('Indicador Datos'!CH17="No Data",1,IF('Indicador Datos imputados'!CH16&lt;&gt;"",1,0))</f>
        <v>0</v>
      </c>
      <c r="CI15" s="135">
        <f>IF('Indicador Datos'!CI17="No Data",1,IF('Indicador Datos imputados'!CI16&lt;&gt;"",1,0))</f>
        <v>0</v>
      </c>
      <c r="CJ15" s="135">
        <f>IF('Indicador Datos'!CJ17="No Data",1,IF('Indicador Datos imputados'!CJ16&lt;&gt;"",1,0))</f>
        <v>0</v>
      </c>
      <c r="CK15" s="135">
        <f>IF('Indicador Datos'!CK17="No Data",1,IF('Indicador Datos imputados'!CK16&lt;&gt;"",1,0))</f>
        <v>0</v>
      </c>
      <c r="CL15" s="135">
        <f>IF('Indicador Datos'!CL17="No Data",1,IF('Indicador Datos imputados'!CL16&lt;&gt;"",1,0))</f>
        <v>0</v>
      </c>
      <c r="CM15" s="135">
        <f>IF('Indicador Datos'!CM17="No Data",1,IF('Indicador Datos imputados'!CM16&lt;&gt;"",1,0))</f>
        <v>0</v>
      </c>
      <c r="CN15" s="135">
        <f>IF('Indicador Datos'!CN17="No Data",1,IF('Indicador Datos imputados'!CN16&lt;&gt;"",1,0))</f>
        <v>0</v>
      </c>
      <c r="CO15" s="135">
        <f>IF('Indicador Datos'!CO17="No Data",1,IF('Indicador Datos imputados'!CO16&lt;&gt;"",1,0))</f>
        <v>0</v>
      </c>
      <c r="CP15" s="135">
        <f>IF('Indicador Datos'!CP17="No Data",1,IF('Indicador Datos imputados'!CP16&lt;&gt;"",1,0))</f>
        <v>1</v>
      </c>
      <c r="CQ15" s="135">
        <f>IF('Indicador Datos'!CQ17="No Data",1,IF('Indicador Datos imputados'!CQ16&lt;&gt;"",1,0))</f>
        <v>0</v>
      </c>
      <c r="CR15" s="135">
        <f>IF('Indicador Datos'!CR17="No Data",1,IF('Indicador Datos imputados'!CR16&lt;&gt;"",1,0))</f>
        <v>0</v>
      </c>
      <c r="CS15" s="135">
        <f>IF('Indicador Datos'!CS17="No Data",1,IF('Indicador Datos imputados'!CS16&lt;&gt;"",1,0))</f>
        <v>0</v>
      </c>
      <c r="CT15" s="135">
        <f>IF('Indicador Datos'!CT17="No Data",1,IF('Indicador Datos imputados'!CT16&lt;&gt;"",1,0))</f>
        <v>0</v>
      </c>
      <c r="CU15" s="135">
        <f>IF('Indicador Datos'!CU17="No Data",1,IF('Indicador Datos imputados'!CU16&lt;&gt;"",1,0))</f>
        <v>0</v>
      </c>
      <c r="CV15" s="144">
        <f t="shared" si="0"/>
        <v>23</v>
      </c>
      <c r="CW15" s="145">
        <f t="shared" si="1"/>
        <v>0.23958333333333334</v>
      </c>
    </row>
    <row r="16" spans="1:101" x14ac:dyDescent="0.25">
      <c r="A16" s="3" t="str">
        <f>VLOOKUP(C16,Regions!B$3:H$35,7,FALSE)</f>
        <v>Caribbean</v>
      </c>
      <c r="B16" s="94" t="s">
        <v>60</v>
      </c>
      <c r="C16" s="83" t="s">
        <v>59</v>
      </c>
      <c r="D16" s="135">
        <f>IF('Indicador Datos'!D18="No Data",1,IF('Indicador Datos imputados'!D17&lt;&gt;"",1,0))</f>
        <v>0</v>
      </c>
      <c r="E16" s="135">
        <f>IF('Indicador Datos'!E18="No Data",1,IF('Indicador Datos imputados'!E17&lt;&gt;"",1,0))</f>
        <v>0</v>
      </c>
      <c r="F16" s="135">
        <f>IF('Indicador Datos'!F18="No Data",1,IF('Indicador Datos imputados'!F17&lt;&gt;"",1,0))</f>
        <v>0</v>
      </c>
      <c r="G16" s="135">
        <f>IF('Indicador Datos'!G18="No Data",1,IF('Indicador Datos imputados'!G17&lt;&gt;"",1,0))</f>
        <v>0</v>
      </c>
      <c r="H16" s="135">
        <f>IF('Indicador Datos'!H18="No Data",1,IF('Indicador Datos imputados'!H17&lt;&gt;"",1,0))</f>
        <v>0</v>
      </c>
      <c r="I16" s="135">
        <f>IF('Indicador Datos'!I18="No Data",1,IF('Indicador Datos imputados'!I17&lt;&gt;"",1,0))</f>
        <v>0</v>
      </c>
      <c r="J16" s="135">
        <f>IF('Indicador Datos'!J18="No Data",1,IF('Indicador Datos imputados'!J17&lt;&gt;"",1,0))</f>
        <v>0</v>
      </c>
      <c r="K16" s="135">
        <f>IF('Indicador Datos'!K18="No Data",1,IF('Indicador Datos imputados'!K17&lt;&gt;"",1,0))</f>
        <v>0</v>
      </c>
      <c r="L16" s="135">
        <f>IF('Indicador Datos'!L18="No Data",1,IF('Indicador Datos imputados'!L17&lt;&gt;"",1,0))</f>
        <v>0</v>
      </c>
      <c r="M16" s="135">
        <f>IF('Indicador Datos'!M18="No Data",1,IF('Indicador Datos imputados'!M17&lt;&gt;"",1,0))</f>
        <v>0</v>
      </c>
      <c r="N16" s="135">
        <f>IF('Indicador Datos'!N18="No Data",1,IF('Indicador Datos imputados'!N17&lt;&gt;"",1,0))</f>
        <v>0</v>
      </c>
      <c r="O16" s="135">
        <f>IF('Indicador Datos'!O18="No Data",1,IF('Indicador Datos imputados'!O17&lt;&gt;"",1,0))</f>
        <v>0</v>
      </c>
      <c r="P16" s="135">
        <f>IF('Indicador Datos'!P18="No Data",1,IF('Indicador Datos imputados'!P17&lt;&gt;"",1,0))</f>
        <v>0</v>
      </c>
      <c r="Q16" s="135">
        <f>IF('Indicador Datos'!Q18="No Data",1,IF('Indicador Datos imputados'!Q17&lt;&gt;"",1,0))</f>
        <v>0</v>
      </c>
      <c r="R16" s="135">
        <f>IF('Indicador Datos'!R18="No Data",1,IF('Indicador Datos imputados'!R17&lt;&gt;"",1,0))</f>
        <v>0</v>
      </c>
      <c r="S16" s="135">
        <f>IF('Indicador Datos'!S18="No Data",1,IF('Indicador Datos imputados'!S17&lt;&gt;"",1,0))</f>
        <v>0</v>
      </c>
      <c r="T16" s="135">
        <f>IF('Indicador Datos'!T18="No Data",1,IF('Indicador Datos imputados'!T17&lt;&gt;"",1,0))</f>
        <v>0</v>
      </c>
      <c r="U16" s="135">
        <f>IF('Indicador Datos'!U18="No Data",1,IF('Indicador Datos imputados'!U17&lt;&gt;"",1,0))</f>
        <v>0</v>
      </c>
      <c r="V16" s="135">
        <f>IF('Indicador Datos'!V18="No Data",1,IF('Indicador Datos imputados'!V17&lt;&gt;"",1,0))</f>
        <v>0</v>
      </c>
      <c r="W16" s="135">
        <f>IF('Indicador Datos'!W18="No Data",1,IF('Indicador Datos imputados'!W17&lt;&gt;"",1,0))</f>
        <v>0</v>
      </c>
      <c r="X16" s="135">
        <f>IF('Indicador Datos'!X18="No Data",1,IF('Indicador Datos imputados'!X17&lt;&gt;"",1,0))</f>
        <v>0</v>
      </c>
      <c r="Y16" s="135">
        <f>IF('Indicador Datos'!Y18="No Data",1,IF('Indicador Datos imputados'!Y17&lt;&gt;"",1,0))</f>
        <v>0</v>
      </c>
      <c r="Z16" s="135">
        <f>IF('Indicador Datos'!Z18="No Data",1,IF('Indicador Datos imputados'!Z17&lt;&gt;"",1,0))</f>
        <v>0</v>
      </c>
      <c r="AA16" s="212">
        <f>IF('Indicador Datos'!AA18="No Data",1,IF('Indicador Datos imputados'!AA17&lt;&gt;"",1,0))</f>
        <v>0</v>
      </c>
      <c r="AB16" s="135">
        <f>IF('Indicador Datos'!AB18="No Data",1,IF('Indicador Datos imputados'!AB17&lt;&gt;"",1,0))</f>
        <v>0</v>
      </c>
      <c r="AC16" s="135">
        <f>IF('Indicador Datos'!AC18="No Data",1,IF('Indicador Datos imputados'!AC17&lt;&gt;"",1,0))</f>
        <v>0</v>
      </c>
      <c r="AD16" s="135">
        <f>IF('Indicador Datos'!AD18="No Data",1,IF('Indicador Datos imputados'!AD17&lt;&gt;"",1,0))</f>
        <v>0</v>
      </c>
      <c r="AE16" s="135">
        <f>IF('Indicador Datos'!AE18="No Data",1,IF('Indicador Datos imputados'!AE17&lt;&gt;"",1,0))</f>
        <v>0</v>
      </c>
      <c r="AF16" s="135">
        <f>IF('Indicador Datos'!AF18="No Data",1,IF('Indicador Datos imputados'!AF17&lt;&gt;"",1,0))</f>
        <v>0</v>
      </c>
      <c r="AG16" s="135">
        <f>IF('Indicador Datos'!AG18="No Data",1,IF('Indicador Datos imputados'!AG17&lt;&gt;"",1,0))</f>
        <v>0</v>
      </c>
      <c r="AH16" s="135">
        <f>IF('Indicador Datos'!AH18="No Data",1,IF('Indicador Datos imputados'!AH17&lt;&gt;"",1,0))</f>
        <v>0</v>
      </c>
      <c r="AI16" s="135">
        <f>IF('Indicador Datos'!AI18="No Data",1,IF('Indicador Datos imputados'!AI17&lt;&gt;"",1,0))</f>
        <v>0</v>
      </c>
      <c r="AJ16" s="135">
        <f>IF('Indicador Datos'!AJ18="No Data",1,IF('Indicador Datos imputados'!AJ17&lt;&gt;"",1,0))</f>
        <v>0</v>
      </c>
      <c r="AK16" s="135">
        <f>IF('Indicador Datos'!AK18="No Data",1,IF('Indicador Datos imputados'!AK17&lt;&gt;"",1,0))</f>
        <v>0</v>
      </c>
      <c r="AL16" s="135">
        <f>IF('Indicador Datos'!AL18="No Data",1,IF('Indicador Datos imputados'!AL17&lt;&gt;"",1,0))</f>
        <v>0</v>
      </c>
      <c r="AM16" s="135">
        <f>IF('Indicador Datos'!AM18="No Data",1,IF('Indicador Datos imputados'!AM17&lt;&gt;"",1,0))</f>
        <v>0</v>
      </c>
      <c r="AN16" s="135">
        <f>IF('Indicador Datos'!AN18="No Data",1,IF('Indicador Datos imputados'!AN17&lt;&gt;"",1,0))</f>
        <v>0</v>
      </c>
      <c r="AO16" s="135">
        <f>IF('Indicador Datos'!AO18="No Data",1,IF('Indicador Datos imputados'!AO17&lt;&gt;"",1,0))</f>
        <v>1</v>
      </c>
      <c r="AP16" s="135">
        <f>IF('Indicador Datos'!AP18="No Data",1,IF('Indicador Datos imputados'!AP17&lt;&gt;"",1,0))</f>
        <v>0</v>
      </c>
      <c r="AQ16" s="135">
        <f>IF('Indicador Datos'!AQ18="No Data",1,IF('Indicador Datos imputados'!AQ17&lt;&gt;"",1,0))</f>
        <v>0</v>
      </c>
      <c r="AR16" s="135">
        <f>IF('Indicador Datos'!AR18="No Data",1,IF('Indicador Datos imputados'!AR17&lt;&gt;"",1,0))</f>
        <v>0</v>
      </c>
      <c r="AS16" s="135">
        <f>IF('Indicador Datos'!AS18="No Data",1,IF('Indicador Datos imputados'!AS17&lt;&gt;"",1,0))</f>
        <v>0</v>
      </c>
      <c r="AT16" s="135">
        <f>IF('Indicador Datos'!AT18="No Data",1,IF('Indicador Datos imputados'!AT17&lt;&gt;"",1,0))</f>
        <v>0</v>
      </c>
      <c r="AU16" s="135">
        <f>IF('Indicador Datos'!AU18="No Data",1,IF('Indicador Datos imputados'!AU17&lt;&gt;"",1,0))</f>
        <v>0</v>
      </c>
      <c r="AV16" s="135">
        <f>IF('Indicador Datos'!AV18="No Data",1,IF('Indicador Datos imputados'!AV17&lt;&gt;"",1,0))</f>
        <v>0</v>
      </c>
      <c r="AW16" s="135">
        <f>IF('Indicador Datos'!AW18="No Data",1,IF('Indicador Datos imputados'!AW17&lt;&gt;"",1,0))</f>
        <v>0</v>
      </c>
      <c r="AX16" s="135">
        <f>IF('Indicador Datos'!AX18="No Data",1,IF('Indicador Datos imputados'!AX17&lt;&gt;"",1,0))</f>
        <v>0</v>
      </c>
      <c r="AY16" s="135">
        <f>IF('Indicador Datos'!AY18="No Data",1,IF('Indicador Datos imputados'!AY17&lt;&gt;"",1,0))</f>
        <v>0</v>
      </c>
      <c r="AZ16" s="135">
        <f>IF('Indicador Datos'!AZ18="No Data",1,IF('Indicador Datos imputados'!AZ17&lt;&gt;"",1,0))</f>
        <v>0</v>
      </c>
      <c r="BA16" s="135">
        <f>IF('Indicador Datos'!BA18="No Data",1,IF('Indicador Datos imputados'!BA17&lt;&gt;"",1,0))</f>
        <v>0</v>
      </c>
      <c r="BB16" s="135">
        <f>IF('Indicador Datos'!BB18="No Data",1,IF('Indicador Datos imputados'!BB17&lt;&gt;"",1,0))</f>
        <v>0</v>
      </c>
      <c r="BC16" s="135">
        <f>IF('Indicador Datos'!BC18="No Data",1,IF('Indicador Datos imputados'!BC17&lt;&gt;"",1,0))</f>
        <v>0</v>
      </c>
      <c r="BD16" s="135">
        <f>IF('Indicador Datos'!BD18="No Data",1,IF('Indicador Datos imputados'!BD17&lt;&gt;"",1,0))</f>
        <v>0</v>
      </c>
      <c r="BE16" s="135">
        <f>IF('Indicador Datos'!BE18="No Data",1,IF('Indicador Datos imputados'!BE17&lt;&gt;"",1,0))</f>
        <v>0</v>
      </c>
      <c r="BF16" s="135">
        <f>IF('Indicador Datos'!BF18="No Data",1,IF('Indicador Datos imputados'!BF17&lt;&gt;"",1,0))</f>
        <v>0</v>
      </c>
      <c r="BG16" s="135">
        <f>IF('Indicador Datos'!BG18="No Data",1,IF('Indicador Datos imputados'!BG17&lt;&gt;"",1,0))</f>
        <v>0</v>
      </c>
      <c r="BH16" s="135">
        <f>IF('Indicador Datos'!BH18="No Data",1,IF('Indicador Datos imputados'!BH17&lt;&gt;"",1,0))</f>
        <v>0</v>
      </c>
      <c r="BI16" s="135">
        <f>IF('Indicador Datos'!BI18="No Data",1,IF('Indicador Datos imputados'!BI17&lt;&gt;"",1,0))</f>
        <v>0</v>
      </c>
      <c r="BJ16" s="135">
        <f>IF('Indicador Datos'!BJ18="No Data",1,IF('Indicador Datos imputados'!BJ17&lt;&gt;"",1,0))</f>
        <v>0</v>
      </c>
      <c r="BK16" s="135">
        <f>IF('Indicador Datos'!BK18="No Data",1,IF('Indicador Datos imputados'!BK17&lt;&gt;"",1,0))</f>
        <v>1</v>
      </c>
      <c r="BL16" s="135">
        <f>IF('Indicador Datos'!BL18="No Data",1,IF('Indicador Datos imputados'!BL17&lt;&gt;"",1,0))</f>
        <v>0</v>
      </c>
      <c r="BM16" s="135">
        <f>IF('Indicador Datos'!BM18="No Data",1,IF('Indicador Datos imputados'!BM17&lt;&gt;"",1,0))</f>
        <v>0</v>
      </c>
      <c r="BN16" s="135">
        <f>IF('Indicador Datos'!BN18="No Data",1,IF('Indicador Datos imputados'!BN17&lt;&gt;"",1,0))</f>
        <v>0</v>
      </c>
      <c r="BO16" s="135">
        <f>IF('Indicador Datos'!BO18="No Data",1,IF('Indicador Datos imputados'!BO17&lt;&gt;"",1,0))</f>
        <v>0</v>
      </c>
      <c r="BP16" s="135">
        <f>IF('Indicador Datos'!BP18="No Data",1,IF('Indicador Datos imputados'!BP17&lt;&gt;"",1,0))</f>
        <v>0</v>
      </c>
      <c r="BQ16" s="135">
        <f>IF('Indicador Datos'!BQ18="No Data",1,IF('Indicador Datos imputados'!BQ17&lt;&gt;"",1,0))</f>
        <v>0</v>
      </c>
      <c r="BR16" s="135">
        <f>IF('Indicador Datos'!BR18="No Data",1,IF('Indicador Datos imputados'!BR17&lt;&gt;"",1,0))</f>
        <v>0</v>
      </c>
      <c r="BS16" s="135">
        <f>IF('Indicador Datos'!BS18="No Data",1,IF('Indicador Datos imputados'!BS17&lt;&gt;"",1,0))</f>
        <v>1</v>
      </c>
      <c r="BT16" s="135">
        <f>IF('Indicador Datos'!BT18="No Data",1,IF('Indicador Datos imputados'!BT17&lt;&gt;"",1,0))</f>
        <v>0</v>
      </c>
      <c r="BU16" s="135">
        <f>IF('Indicador Datos'!BU18="No Data",1,IF('Indicador Datos imputados'!BU17&lt;&gt;"",1,0))</f>
        <v>0</v>
      </c>
      <c r="BV16" s="135">
        <f>IF('Indicador Datos'!BV18="No Data",1,IF('Indicador Datos imputados'!BV17&lt;&gt;"",1,0))</f>
        <v>0</v>
      </c>
      <c r="BW16" s="135">
        <f>IF('Indicador Datos'!BW18="No Data",1,IF('Indicador Datos imputados'!BW17&lt;&gt;"",1,0))</f>
        <v>0</v>
      </c>
      <c r="BX16" s="135">
        <f>IF('Indicador Datos'!BX18="No Data",1,IF('Indicador Datos imputados'!BX17&lt;&gt;"",1,0))</f>
        <v>0</v>
      </c>
      <c r="BY16" s="135">
        <f>IF('Indicador Datos'!BY18="No Data",1,IF('Indicador Datos imputados'!BY17&lt;&gt;"",1,0))</f>
        <v>0</v>
      </c>
      <c r="BZ16" s="135">
        <f>IF('Indicador Datos'!BZ18="No Data",1,IF('Indicador Datos imputados'!BZ17&lt;&gt;"",1,0))</f>
        <v>0</v>
      </c>
      <c r="CA16" s="135">
        <f>IF('Indicador Datos'!CA18="No Data",1,IF('Indicador Datos imputados'!CA17&lt;&gt;"",1,0))</f>
        <v>0</v>
      </c>
      <c r="CB16" s="135">
        <f>IF('Indicador Datos'!CB18="No Data",1,IF('Indicador Datos imputados'!CB17&lt;&gt;"",1,0))</f>
        <v>1</v>
      </c>
      <c r="CC16" s="135">
        <f>IF('Indicador Datos'!CC18="No Data",1,IF('Indicador Datos imputados'!CC17&lt;&gt;"",1,0))</f>
        <v>1</v>
      </c>
      <c r="CD16" s="135">
        <f>IF('Indicador Datos'!CD18="No Data",1,IF('Indicador Datos imputados'!CD17&lt;&gt;"",1,0))</f>
        <v>1</v>
      </c>
      <c r="CE16" s="135">
        <f>IF('Indicador Datos'!CE18="No Data",1,IF('Indicador Datos imputados'!CE17&lt;&gt;"",1,0))</f>
        <v>0</v>
      </c>
      <c r="CF16" s="135">
        <f>IF('Indicador Datos'!CF18="No Data",1,IF('Indicador Datos imputados'!CF17&lt;&gt;"",1,0))</f>
        <v>0</v>
      </c>
      <c r="CG16" s="135">
        <f>IF('Indicador Datos'!CG18="No Data",1,IF('Indicador Datos imputados'!CG17&lt;&gt;"",1,0))</f>
        <v>0</v>
      </c>
      <c r="CH16" s="135">
        <f>IF('Indicador Datos'!CH18="No Data",1,IF('Indicador Datos imputados'!CH17&lt;&gt;"",1,0))</f>
        <v>0</v>
      </c>
      <c r="CI16" s="135">
        <f>IF('Indicador Datos'!CI18="No Data",1,IF('Indicador Datos imputados'!CI17&lt;&gt;"",1,0))</f>
        <v>0</v>
      </c>
      <c r="CJ16" s="135">
        <f>IF('Indicador Datos'!CJ18="No Data",1,IF('Indicador Datos imputados'!CJ17&lt;&gt;"",1,0))</f>
        <v>0</v>
      </c>
      <c r="CK16" s="135">
        <f>IF('Indicador Datos'!CK18="No Data",1,IF('Indicador Datos imputados'!CK17&lt;&gt;"",1,0))</f>
        <v>0</v>
      </c>
      <c r="CL16" s="135">
        <f>IF('Indicador Datos'!CL18="No Data",1,IF('Indicador Datos imputados'!CL17&lt;&gt;"",1,0))</f>
        <v>1</v>
      </c>
      <c r="CM16" s="135">
        <f>IF('Indicador Datos'!CM18="No Data",1,IF('Indicador Datos imputados'!CM17&lt;&gt;"",1,0))</f>
        <v>1</v>
      </c>
      <c r="CN16" s="135">
        <f>IF('Indicador Datos'!CN18="No Data",1,IF('Indicador Datos imputados'!CN17&lt;&gt;"",1,0))</f>
        <v>1</v>
      </c>
      <c r="CO16" s="135">
        <f>IF('Indicador Datos'!CO18="No Data",1,IF('Indicador Datos imputados'!CO17&lt;&gt;"",1,0))</f>
        <v>1</v>
      </c>
      <c r="CP16" s="135">
        <f>IF('Indicador Datos'!CP18="No Data",1,IF('Indicador Datos imputados'!CP17&lt;&gt;"",1,0))</f>
        <v>1</v>
      </c>
      <c r="CQ16" s="135">
        <f>IF('Indicador Datos'!CQ18="No Data",1,IF('Indicador Datos imputados'!CQ17&lt;&gt;"",1,0))</f>
        <v>0</v>
      </c>
      <c r="CR16" s="135">
        <f>IF('Indicador Datos'!CR18="No Data",1,IF('Indicador Datos imputados'!CR17&lt;&gt;"",1,0))</f>
        <v>1</v>
      </c>
      <c r="CS16" s="135">
        <f>IF('Indicador Datos'!CS18="No Data",1,IF('Indicador Datos imputados'!CS17&lt;&gt;"",1,0))</f>
        <v>0</v>
      </c>
      <c r="CT16" s="135">
        <f>IF('Indicador Datos'!CT18="No Data",1,IF('Indicador Datos imputados'!CT17&lt;&gt;"",1,0))</f>
        <v>0</v>
      </c>
      <c r="CU16" s="135">
        <f>IF('Indicador Datos'!CU18="No Data",1,IF('Indicador Datos imputados'!CU17&lt;&gt;"",1,0))</f>
        <v>0</v>
      </c>
      <c r="CV16" s="144">
        <f t="shared" si="0"/>
        <v>12</v>
      </c>
      <c r="CW16" s="145">
        <f t="shared" si="1"/>
        <v>0.125</v>
      </c>
    </row>
    <row r="17" spans="1:101" x14ac:dyDescent="0.25">
      <c r="A17" s="3" t="str">
        <f>VLOOKUP(C17,Regions!B$3:H$35,7,FALSE)</f>
        <v>Central America</v>
      </c>
      <c r="B17" s="94" t="s">
        <v>9</v>
      </c>
      <c r="C17" s="83" t="s">
        <v>8</v>
      </c>
      <c r="D17" s="135">
        <f>IF('Indicador Datos'!D19="No Data",1,IF('Indicador Datos imputados'!D18&lt;&gt;"",1,0))</f>
        <v>0</v>
      </c>
      <c r="E17" s="135">
        <f>IF('Indicador Datos'!E19="No Data",1,IF('Indicador Datos imputados'!E18&lt;&gt;"",1,0))</f>
        <v>0</v>
      </c>
      <c r="F17" s="135">
        <f>IF('Indicador Datos'!F19="No Data",1,IF('Indicador Datos imputados'!F18&lt;&gt;"",1,0))</f>
        <v>0</v>
      </c>
      <c r="G17" s="135">
        <f>IF('Indicador Datos'!G19="No Data",1,IF('Indicador Datos imputados'!G18&lt;&gt;"",1,0))</f>
        <v>0</v>
      </c>
      <c r="H17" s="135">
        <f>IF('Indicador Datos'!H19="No Data",1,IF('Indicador Datos imputados'!H18&lt;&gt;"",1,0))</f>
        <v>0</v>
      </c>
      <c r="I17" s="135">
        <f>IF('Indicador Datos'!I19="No Data",1,IF('Indicador Datos imputados'!I18&lt;&gt;"",1,0))</f>
        <v>0</v>
      </c>
      <c r="J17" s="135">
        <f>IF('Indicador Datos'!J19="No Data",1,IF('Indicador Datos imputados'!J18&lt;&gt;"",1,0))</f>
        <v>0</v>
      </c>
      <c r="K17" s="135">
        <f>IF('Indicador Datos'!K19="No Data",1,IF('Indicador Datos imputados'!K18&lt;&gt;"",1,0))</f>
        <v>0</v>
      </c>
      <c r="L17" s="135">
        <f>IF('Indicador Datos'!L19="No Data",1,IF('Indicador Datos imputados'!L18&lt;&gt;"",1,0))</f>
        <v>0</v>
      </c>
      <c r="M17" s="135">
        <f>IF('Indicador Datos'!M19="No Data",1,IF('Indicador Datos imputados'!M18&lt;&gt;"",1,0))</f>
        <v>0</v>
      </c>
      <c r="N17" s="135">
        <f>IF('Indicador Datos'!N19="No Data",1,IF('Indicador Datos imputados'!N18&lt;&gt;"",1,0))</f>
        <v>0</v>
      </c>
      <c r="O17" s="135">
        <f>IF('Indicador Datos'!O19="No Data",1,IF('Indicador Datos imputados'!O18&lt;&gt;"",1,0))</f>
        <v>0</v>
      </c>
      <c r="P17" s="135">
        <f>IF('Indicador Datos'!P19="No Data",1,IF('Indicador Datos imputados'!P18&lt;&gt;"",1,0))</f>
        <v>1</v>
      </c>
      <c r="Q17" s="135">
        <f>IF('Indicador Datos'!Q19="No Data",1,IF('Indicador Datos imputados'!Q18&lt;&gt;"",1,0))</f>
        <v>0</v>
      </c>
      <c r="R17" s="135">
        <f>IF('Indicador Datos'!R19="No Data",1,IF('Indicador Datos imputados'!R18&lt;&gt;"",1,0))</f>
        <v>0</v>
      </c>
      <c r="S17" s="135">
        <f>IF('Indicador Datos'!S19="No Data",1,IF('Indicador Datos imputados'!S18&lt;&gt;"",1,0))</f>
        <v>0</v>
      </c>
      <c r="T17" s="135">
        <f>IF('Indicador Datos'!T19="No Data",1,IF('Indicador Datos imputados'!T18&lt;&gt;"",1,0))</f>
        <v>0</v>
      </c>
      <c r="U17" s="135">
        <f>IF('Indicador Datos'!U19="No Data",1,IF('Indicador Datos imputados'!U18&lt;&gt;"",1,0))</f>
        <v>0</v>
      </c>
      <c r="V17" s="135">
        <f>IF('Indicador Datos'!V19="No Data",1,IF('Indicador Datos imputados'!V18&lt;&gt;"",1,0))</f>
        <v>0</v>
      </c>
      <c r="W17" s="135">
        <f>IF('Indicador Datos'!W19="No Data",1,IF('Indicador Datos imputados'!W18&lt;&gt;"",1,0))</f>
        <v>0</v>
      </c>
      <c r="X17" s="135">
        <f>IF('Indicador Datos'!X19="No Data",1,IF('Indicador Datos imputados'!X18&lt;&gt;"",1,0))</f>
        <v>0</v>
      </c>
      <c r="Y17" s="135">
        <f>IF('Indicador Datos'!Y19="No Data",1,IF('Indicador Datos imputados'!Y18&lt;&gt;"",1,0))</f>
        <v>0</v>
      </c>
      <c r="Z17" s="135">
        <f>IF('Indicador Datos'!Z19="No Data",1,IF('Indicador Datos imputados'!Z18&lt;&gt;"",1,0))</f>
        <v>0</v>
      </c>
      <c r="AA17" s="212">
        <f>IF('Indicador Datos'!AA19="No Data",1,IF('Indicador Datos imputados'!AA18&lt;&gt;"",1,0))</f>
        <v>0</v>
      </c>
      <c r="AB17" s="135">
        <f>IF('Indicador Datos'!AB19="No Data",1,IF('Indicador Datos imputados'!AB18&lt;&gt;"",1,0))</f>
        <v>0</v>
      </c>
      <c r="AC17" s="135">
        <f>IF('Indicador Datos'!AC19="No Data",1,IF('Indicador Datos imputados'!AC18&lt;&gt;"",1,0))</f>
        <v>0</v>
      </c>
      <c r="AD17" s="135">
        <f>IF('Indicador Datos'!AD19="No Data",1,IF('Indicador Datos imputados'!AD18&lt;&gt;"",1,0))</f>
        <v>0</v>
      </c>
      <c r="AE17" s="135">
        <f>IF('Indicador Datos'!AE19="No Data",1,IF('Indicador Datos imputados'!AE18&lt;&gt;"",1,0))</f>
        <v>0</v>
      </c>
      <c r="AF17" s="135">
        <f>IF('Indicador Datos'!AF19="No Data",1,IF('Indicador Datos imputados'!AF18&lt;&gt;"",1,0))</f>
        <v>0</v>
      </c>
      <c r="AG17" s="135">
        <f>IF('Indicador Datos'!AG19="No Data",1,IF('Indicador Datos imputados'!AG18&lt;&gt;"",1,0))</f>
        <v>0</v>
      </c>
      <c r="AH17" s="135">
        <f>IF('Indicador Datos'!AH19="No Data",1,IF('Indicador Datos imputados'!AH18&lt;&gt;"",1,0))</f>
        <v>0</v>
      </c>
      <c r="AI17" s="135">
        <f>IF('Indicador Datos'!AI19="No Data",1,IF('Indicador Datos imputados'!AI18&lt;&gt;"",1,0))</f>
        <v>0</v>
      </c>
      <c r="AJ17" s="135">
        <f>IF('Indicador Datos'!AJ19="No Data",1,IF('Indicador Datos imputados'!AJ18&lt;&gt;"",1,0))</f>
        <v>0</v>
      </c>
      <c r="AK17" s="135">
        <f>IF('Indicador Datos'!AK19="No Data",1,IF('Indicador Datos imputados'!AK18&lt;&gt;"",1,0))</f>
        <v>0</v>
      </c>
      <c r="AL17" s="135">
        <f>IF('Indicador Datos'!AL19="No Data",1,IF('Indicador Datos imputados'!AL18&lt;&gt;"",1,0))</f>
        <v>0</v>
      </c>
      <c r="AM17" s="135">
        <f>IF('Indicador Datos'!AM19="No Data",1,IF('Indicador Datos imputados'!AM18&lt;&gt;"",1,0))</f>
        <v>0</v>
      </c>
      <c r="AN17" s="135">
        <f>IF('Indicador Datos'!AN19="No Data",1,IF('Indicador Datos imputados'!AN18&lt;&gt;"",1,0))</f>
        <v>0</v>
      </c>
      <c r="AO17" s="135">
        <f>IF('Indicador Datos'!AO19="No Data",1,IF('Indicador Datos imputados'!AO18&lt;&gt;"",1,0))</f>
        <v>0</v>
      </c>
      <c r="AP17" s="135">
        <f>IF('Indicador Datos'!AP19="No Data",1,IF('Indicador Datos imputados'!AP18&lt;&gt;"",1,0))</f>
        <v>0</v>
      </c>
      <c r="AQ17" s="135">
        <f>IF('Indicador Datos'!AQ19="No Data",1,IF('Indicador Datos imputados'!AQ18&lt;&gt;"",1,0))</f>
        <v>0</v>
      </c>
      <c r="AR17" s="135">
        <f>IF('Indicador Datos'!AR19="No Data",1,IF('Indicador Datos imputados'!AR18&lt;&gt;"",1,0))</f>
        <v>0</v>
      </c>
      <c r="AS17" s="135">
        <f>IF('Indicador Datos'!AS19="No Data",1,IF('Indicador Datos imputados'!AS18&lt;&gt;"",1,0))</f>
        <v>0</v>
      </c>
      <c r="AT17" s="135">
        <f>IF('Indicador Datos'!AT19="No Data",1,IF('Indicador Datos imputados'!AT18&lt;&gt;"",1,0))</f>
        <v>0</v>
      </c>
      <c r="AU17" s="135">
        <f>IF('Indicador Datos'!AU19="No Data",1,IF('Indicador Datos imputados'!AU18&lt;&gt;"",1,0))</f>
        <v>0</v>
      </c>
      <c r="AV17" s="135">
        <f>IF('Indicador Datos'!AV19="No Data",1,IF('Indicador Datos imputados'!AV18&lt;&gt;"",1,0))</f>
        <v>0</v>
      </c>
      <c r="AW17" s="135">
        <f>IF('Indicador Datos'!AW19="No Data",1,IF('Indicador Datos imputados'!AW18&lt;&gt;"",1,0))</f>
        <v>0</v>
      </c>
      <c r="AX17" s="135">
        <f>IF('Indicador Datos'!AX19="No Data",1,IF('Indicador Datos imputados'!AX18&lt;&gt;"",1,0))</f>
        <v>0</v>
      </c>
      <c r="AY17" s="135">
        <f>IF('Indicador Datos'!AY19="No Data",1,IF('Indicador Datos imputados'!AY18&lt;&gt;"",1,0))</f>
        <v>0</v>
      </c>
      <c r="AZ17" s="135">
        <f>IF('Indicador Datos'!AZ19="No Data",1,IF('Indicador Datos imputados'!AZ18&lt;&gt;"",1,0))</f>
        <v>1</v>
      </c>
      <c r="BA17" s="135">
        <f>IF('Indicador Datos'!BA19="No Data",1,IF('Indicador Datos imputados'!BA18&lt;&gt;"",1,0))</f>
        <v>0</v>
      </c>
      <c r="BB17" s="135">
        <f>IF('Indicador Datos'!BB19="No Data",1,IF('Indicador Datos imputados'!BB18&lt;&gt;"",1,0))</f>
        <v>0</v>
      </c>
      <c r="BC17" s="135">
        <f>IF('Indicador Datos'!BC19="No Data",1,IF('Indicador Datos imputados'!BC18&lt;&gt;"",1,0))</f>
        <v>0</v>
      </c>
      <c r="BD17" s="135">
        <f>IF('Indicador Datos'!BD19="No Data",1,IF('Indicador Datos imputados'!BD18&lt;&gt;"",1,0))</f>
        <v>0</v>
      </c>
      <c r="BE17" s="135">
        <f>IF('Indicador Datos'!BE19="No Data",1,IF('Indicador Datos imputados'!BE18&lt;&gt;"",1,0))</f>
        <v>0</v>
      </c>
      <c r="BF17" s="135">
        <f>IF('Indicador Datos'!BF19="No Data",1,IF('Indicador Datos imputados'!BF18&lt;&gt;"",1,0))</f>
        <v>0</v>
      </c>
      <c r="BG17" s="135">
        <f>IF('Indicador Datos'!BG19="No Data",1,IF('Indicador Datos imputados'!BG18&lt;&gt;"",1,0))</f>
        <v>0</v>
      </c>
      <c r="BH17" s="135">
        <f>IF('Indicador Datos'!BH19="No Data",1,IF('Indicador Datos imputados'!BH18&lt;&gt;"",1,0))</f>
        <v>0</v>
      </c>
      <c r="BI17" s="135">
        <f>IF('Indicador Datos'!BI19="No Data",1,IF('Indicador Datos imputados'!BI18&lt;&gt;"",1,0))</f>
        <v>0</v>
      </c>
      <c r="BJ17" s="135">
        <f>IF('Indicador Datos'!BJ19="No Data",1,IF('Indicador Datos imputados'!BJ18&lt;&gt;"",1,0))</f>
        <v>0</v>
      </c>
      <c r="BK17" s="135">
        <f>IF('Indicador Datos'!BK19="No Data",1,IF('Indicador Datos imputados'!BK18&lt;&gt;"",1,0))</f>
        <v>1</v>
      </c>
      <c r="BL17" s="135">
        <f>IF('Indicador Datos'!BL19="No Data",1,IF('Indicador Datos imputados'!BL18&lt;&gt;"",1,0))</f>
        <v>0</v>
      </c>
      <c r="BM17" s="135">
        <f>IF('Indicador Datos'!BM19="No Data",1,IF('Indicador Datos imputados'!BM18&lt;&gt;"",1,0))</f>
        <v>0</v>
      </c>
      <c r="BN17" s="135">
        <f>IF('Indicador Datos'!BN19="No Data",1,IF('Indicador Datos imputados'!BN18&lt;&gt;"",1,0))</f>
        <v>0</v>
      </c>
      <c r="BO17" s="135">
        <f>IF('Indicador Datos'!BO19="No Data",1,IF('Indicador Datos imputados'!BO18&lt;&gt;"",1,0))</f>
        <v>0</v>
      </c>
      <c r="BP17" s="135">
        <f>IF('Indicador Datos'!BP19="No Data",1,IF('Indicador Datos imputados'!BP18&lt;&gt;"",1,0))</f>
        <v>0</v>
      </c>
      <c r="BQ17" s="135">
        <f>IF('Indicador Datos'!BQ19="No Data",1,IF('Indicador Datos imputados'!BQ18&lt;&gt;"",1,0))</f>
        <v>0</v>
      </c>
      <c r="BR17" s="135">
        <f>IF('Indicador Datos'!BR19="No Data",1,IF('Indicador Datos imputados'!BR18&lt;&gt;"",1,0))</f>
        <v>0</v>
      </c>
      <c r="BS17" s="135">
        <f>IF('Indicador Datos'!BS19="No Data",1,IF('Indicador Datos imputados'!BS18&lt;&gt;"",1,0))</f>
        <v>0</v>
      </c>
      <c r="BT17" s="135">
        <f>IF('Indicador Datos'!BT19="No Data",1,IF('Indicador Datos imputados'!BT18&lt;&gt;"",1,0))</f>
        <v>0</v>
      </c>
      <c r="BU17" s="135">
        <f>IF('Indicador Datos'!BU19="No Data",1,IF('Indicador Datos imputados'!BU18&lt;&gt;"",1,0))</f>
        <v>0</v>
      </c>
      <c r="BV17" s="135">
        <f>IF('Indicador Datos'!BV19="No Data",1,IF('Indicador Datos imputados'!BV18&lt;&gt;"",1,0))</f>
        <v>0</v>
      </c>
      <c r="BW17" s="135">
        <f>IF('Indicador Datos'!BW19="No Data",1,IF('Indicador Datos imputados'!BW18&lt;&gt;"",1,0))</f>
        <v>0</v>
      </c>
      <c r="BX17" s="135">
        <f>IF('Indicador Datos'!BX19="No Data",1,IF('Indicador Datos imputados'!BX18&lt;&gt;"",1,0))</f>
        <v>1</v>
      </c>
      <c r="BY17" s="135">
        <f>IF('Indicador Datos'!BY19="No Data",1,IF('Indicador Datos imputados'!BY18&lt;&gt;"",1,0))</f>
        <v>0</v>
      </c>
      <c r="BZ17" s="135">
        <f>IF('Indicador Datos'!BZ19="No Data",1,IF('Indicador Datos imputados'!BZ18&lt;&gt;"",1,0))</f>
        <v>0</v>
      </c>
      <c r="CA17" s="135">
        <f>IF('Indicador Datos'!CA19="No Data",1,IF('Indicador Datos imputados'!CA18&lt;&gt;"",1,0))</f>
        <v>1</v>
      </c>
      <c r="CB17" s="135">
        <f>IF('Indicador Datos'!CB19="No Data",1,IF('Indicador Datos imputados'!CB18&lt;&gt;"",1,0))</f>
        <v>1</v>
      </c>
      <c r="CC17" s="135">
        <f>IF('Indicador Datos'!CC19="No Data",1,IF('Indicador Datos imputados'!CC18&lt;&gt;"",1,0))</f>
        <v>1</v>
      </c>
      <c r="CD17" s="135">
        <f>IF('Indicador Datos'!CD19="No Data",1,IF('Indicador Datos imputados'!CD18&lt;&gt;"",1,0))</f>
        <v>1</v>
      </c>
      <c r="CE17" s="135">
        <f>IF('Indicador Datos'!CE19="No Data",1,IF('Indicador Datos imputados'!CE18&lt;&gt;"",1,0))</f>
        <v>1</v>
      </c>
      <c r="CF17" s="135">
        <f>IF('Indicador Datos'!CF19="No Data",1,IF('Indicador Datos imputados'!CF18&lt;&gt;"",1,0))</f>
        <v>0</v>
      </c>
      <c r="CG17" s="135">
        <f>IF('Indicador Datos'!CG19="No Data",1,IF('Indicador Datos imputados'!CG18&lt;&gt;"",1,0))</f>
        <v>0</v>
      </c>
      <c r="CH17" s="135">
        <f>IF('Indicador Datos'!CH19="No Data",1,IF('Indicador Datos imputados'!CH18&lt;&gt;"",1,0))</f>
        <v>0</v>
      </c>
      <c r="CI17" s="135">
        <f>IF('Indicador Datos'!CI19="No Data",1,IF('Indicador Datos imputados'!CI18&lt;&gt;"",1,0))</f>
        <v>0</v>
      </c>
      <c r="CJ17" s="135">
        <f>IF('Indicador Datos'!CJ19="No Data",1,IF('Indicador Datos imputados'!CJ18&lt;&gt;"",1,0))</f>
        <v>0</v>
      </c>
      <c r="CK17" s="135">
        <f>IF('Indicador Datos'!CK19="No Data",1,IF('Indicador Datos imputados'!CK18&lt;&gt;"",1,0))</f>
        <v>0</v>
      </c>
      <c r="CL17" s="135">
        <f>IF('Indicador Datos'!CL19="No Data",1,IF('Indicador Datos imputados'!CL18&lt;&gt;"",1,0))</f>
        <v>0</v>
      </c>
      <c r="CM17" s="135">
        <f>IF('Indicador Datos'!CM19="No Data",1,IF('Indicador Datos imputados'!CM18&lt;&gt;"",1,0))</f>
        <v>0</v>
      </c>
      <c r="CN17" s="135">
        <f>IF('Indicador Datos'!CN19="No Data",1,IF('Indicador Datos imputados'!CN18&lt;&gt;"",1,0))</f>
        <v>0</v>
      </c>
      <c r="CO17" s="135">
        <f>IF('Indicador Datos'!CO19="No Data",1,IF('Indicador Datos imputados'!CO18&lt;&gt;"",1,0))</f>
        <v>0</v>
      </c>
      <c r="CP17" s="135">
        <f>IF('Indicador Datos'!CP19="No Data",1,IF('Indicador Datos imputados'!CP18&lt;&gt;"",1,0))</f>
        <v>1</v>
      </c>
      <c r="CQ17" s="135">
        <f>IF('Indicador Datos'!CQ19="No Data",1,IF('Indicador Datos imputados'!CQ18&lt;&gt;"",1,0))</f>
        <v>0</v>
      </c>
      <c r="CR17" s="135">
        <f>IF('Indicador Datos'!CR19="No Data",1,IF('Indicador Datos imputados'!CR18&lt;&gt;"",1,0))</f>
        <v>0</v>
      </c>
      <c r="CS17" s="135">
        <f>IF('Indicador Datos'!CS19="No Data",1,IF('Indicador Datos imputados'!CS18&lt;&gt;"",1,0))</f>
        <v>0</v>
      </c>
      <c r="CT17" s="135">
        <f>IF('Indicador Datos'!CT19="No Data",1,IF('Indicador Datos imputados'!CT18&lt;&gt;"",1,0))</f>
        <v>0</v>
      </c>
      <c r="CU17" s="135">
        <f>IF('Indicador Datos'!CU19="No Data",1,IF('Indicador Datos imputados'!CU18&lt;&gt;"",1,0))</f>
        <v>0</v>
      </c>
      <c r="CV17" s="144">
        <f t="shared" si="0"/>
        <v>10</v>
      </c>
      <c r="CW17" s="145">
        <f t="shared" si="1"/>
        <v>0.10416666666666667</v>
      </c>
    </row>
    <row r="18" spans="1:101" x14ac:dyDescent="0.25">
      <c r="A18" s="3" t="str">
        <f>VLOOKUP(C18,Regions!B$3:H$35,7,FALSE)</f>
        <v>Central America</v>
      </c>
      <c r="B18" s="94" t="s">
        <v>18</v>
      </c>
      <c r="C18" s="83" t="s">
        <v>17</v>
      </c>
      <c r="D18" s="135">
        <f>IF('Indicador Datos'!D20="No Data",1,IF('Indicador Datos imputados'!D19&lt;&gt;"",1,0))</f>
        <v>0</v>
      </c>
      <c r="E18" s="135">
        <f>IF('Indicador Datos'!E20="No Data",1,IF('Indicador Datos imputados'!E19&lt;&gt;"",1,0))</f>
        <v>0</v>
      </c>
      <c r="F18" s="135">
        <f>IF('Indicador Datos'!F20="No Data",1,IF('Indicador Datos imputados'!F19&lt;&gt;"",1,0))</f>
        <v>0</v>
      </c>
      <c r="G18" s="135">
        <f>IF('Indicador Datos'!G20="No Data",1,IF('Indicador Datos imputados'!G19&lt;&gt;"",1,0))</f>
        <v>0</v>
      </c>
      <c r="H18" s="135">
        <f>IF('Indicador Datos'!H20="No Data",1,IF('Indicador Datos imputados'!H19&lt;&gt;"",1,0))</f>
        <v>0</v>
      </c>
      <c r="I18" s="135">
        <f>IF('Indicador Datos'!I20="No Data",1,IF('Indicador Datos imputados'!I19&lt;&gt;"",1,0))</f>
        <v>0</v>
      </c>
      <c r="J18" s="135">
        <f>IF('Indicador Datos'!J20="No Data",1,IF('Indicador Datos imputados'!J19&lt;&gt;"",1,0))</f>
        <v>0</v>
      </c>
      <c r="K18" s="135">
        <f>IF('Indicador Datos'!K20="No Data",1,IF('Indicador Datos imputados'!K19&lt;&gt;"",1,0))</f>
        <v>0</v>
      </c>
      <c r="L18" s="135">
        <f>IF('Indicador Datos'!L20="No Data",1,IF('Indicador Datos imputados'!L19&lt;&gt;"",1,0))</f>
        <v>0</v>
      </c>
      <c r="M18" s="135">
        <f>IF('Indicador Datos'!M20="No Data",1,IF('Indicador Datos imputados'!M19&lt;&gt;"",1,0))</f>
        <v>0</v>
      </c>
      <c r="N18" s="135">
        <f>IF('Indicador Datos'!N20="No Data",1,IF('Indicador Datos imputados'!N19&lt;&gt;"",1,0))</f>
        <v>0</v>
      </c>
      <c r="O18" s="135">
        <f>IF('Indicador Datos'!O20="No Data",1,IF('Indicador Datos imputados'!O19&lt;&gt;"",1,0))</f>
        <v>0</v>
      </c>
      <c r="P18" s="135">
        <f>IF('Indicador Datos'!P20="No Data",1,IF('Indicador Datos imputados'!P19&lt;&gt;"",1,0))</f>
        <v>0</v>
      </c>
      <c r="Q18" s="135">
        <f>IF('Indicador Datos'!Q20="No Data",1,IF('Indicador Datos imputados'!Q19&lt;&gt;"",1,0))</f>
        <v>0</v>
      </c>
      <c r="R18" s="135">
        <f>IF('Indicador Datos'!R20="No Data",1,IF('Indicador Datos imputados'!R19&lt;&gt;"",1,0))</f>
        <v>0</v>
      </c>
      <c r="S18" s="135">
        <f>IF('Indicador Datos'!S20="No Data",1,IF('Indicador Datos imputados'!S19&lt;&gt;"",1,0))</f>
        <v>0</v>
      </c>
      <c r="T18" s="135">
        <f>IF('Indicador Datos'!T20="No Data",1,IF('Indicador Datos imputados'!T19&lt;&gt;"",1,0))</f>
        <v>0</v>
      </c>
      <c r="U18" s="135">
        <f>IF('Indicador Datos'!U20="No Data",1,IF('Indicador Datos imputados'!U19&lt;&gt;"",1,0))</f>
        <v>0</v>
      </c>
      <c r="V18" s="135">
        <f>IF('Indicador Datos'!V20="No Data",1,IF('Indicador Datos imputados'!V19&lt;&gt;"",1,0))</f>
        <v>0</v>
      </c>
      <c r="W18" s="135">
        <f>IF('Indicador Datos'!W20="No Data",1,IF('Indicador Datos imputados'!W19&lt;&gt;"",1,0))</f>
        <v>0</v>
      </c>
      <c r="X18" s="135">
        <f>IF('Indicador Datos'!X20="No Data",1,IF('Indicador Datos imputados'!X19&lt;&gt;"",1,0))</f>
        <v>0</v>
      </c>
      <c r="Y18" s="135">
        <f>IF('Indicador Datos'!Y20="No Data",1,IF('Indicador Datos imputados'!Y19&lt;&gt;"",1,0))</f>
        <v>0</v>
      </c>
      <c r="Z18" s="135">
        <f>IF('Indicador Datos'!Z20="No Data",1,IF('Indicador Datos imputados'!Z19&lt;&gt;"",1,0))</f>
        <v>0</v>
      </c>
      <c r="AA18" s="212">
        <f>IF('Indicador Datos'!AA20="No Data",1,IF('Indicador Datos imputados'!AA19&lt;&gt;"",1,0))</f>
        <v>0</v>
      </c>
      <c r="AB18" s="135">
        <f>IF('Indicador Datos'!AB20="No Data",1,IF('Indicador Datos imputados'!AB19&lt;&gt;"",1,0))</f>
        <v>0</v>
      </c>
      <c r="AC18" s="135">
        <f>IF('Indicador Datos'!AC20="No Data",1,IF('Indicador Datos imputados'!AC19&lt;&gt;"",1,0))</f>
        <v>0</v>
      </c>
      <c r="AD18" s="135">
        <f>IF('Indicador Datos'!AD20="No Data",1,IF('Indicador Datos imputados'!AD19&lt;&gt;"",1,0))</f>
        <v>0</v>
      </c>
      <c r="AE18" s="135">
        <f>IF('Indicador Datos'!AE20="No Data",1,IF('Indicador Datos imputados'!AE19&lt;&gt;"",1,0))</f>
        <v>0</v>
      </c>
      <c r="AF18" s="135">
        <f>IF('Indicador Datos'!AF20="No Data",1,IF('Indicador Datos imputados'!AF19&lt;&gt;"",1,0))</f>
        <v>0</v>
      </c>
      <c r="AG18" s="135">
        <f>IF('Indicador Datos'!AG20="No Data",1,IF('Indicador Datos imputados'!AG19&lt;&gt;"",1,0))</f>
        <v>0</v>
      </c>
      <c r="AH18" s="135">
        <f>IF('Indicador Datos'!AH20="No Data",1,IF('Indicador Datos imputados'!AH19&lt;&gt;"",1,0))</f>
        <v>0</v>
      </c>
      <c r="AI18" s="135">
        <f>IF('Indicador Datos'!AI20="No Data",1,IF('Indicador Datos imputados'!AI19&lt;&gt;"",1,0))</f>
        <v>0</v>
      </c>
      <c r="AJ18" s="135">
        <f>IF('Indicador Datos'!AJ20="No Data",1,IF('Indicador Datos imputados'!AJ19&lt;&gt;"",1,0))</f>
        <v>0</v>
      </c>
      <c r="AK18" s="135">
        <f>IF('Indicador Datos'!AK20="No Data",1,IF('Indicador Datos imputados'!AK19&lt;&gt;"",1,0))</f>
        <v>0</v>
      </c>
      <c r="AL18" s="135">
        <f>IF('Indicador Datos'!AL20="No Data",1,IF('Indicador Datos imputados'!AL19&lt;&gt;"",1,0))</f>
        <v>0</v>
      </c>
      <c r="AM18" s="135">
        <f>IF('Indicador Datos'!AM20="No Data",1,IF('Indicador Datos imputados'!AM19&lt;&gt;"",1,0))</f>
        <v>1</v>
      </c>
      <c r="AN18" s="135">
        <f>IF('Indicador Datos'!AN20="No Data",1,IF('Indicador Datos imputados'!AN19&lt;&gt;"",1,0))</f>
        <v>1</v>
      </c>
      <c r="AO18" s="135">
        <f>IF('Indicador Datos'!AO20="No Data",1,IF('Indicador Datos imputados'!AO19&lt;&gt;"",1,0))</f>
        <v>0</v>
      </c>
      <c r="AP18" s="135">
        <f>IF('Indicador Datos'!AP20="No Data",1,IF('Indicador Datos imputados'!AP19&lt;&gt;"",1,0))</f>
        <v>0</v>
      </c>
      <c r="AQ18" s="135">
        <f>IF('Indicador Datos'!AQ20="No Data",1,IF('Indicador Datos imputados'!AQ19&lt;&gt;"",1,0))</f>
        <v>0</v>
      </c>
      <c r="AR18" s="135">
        <f>IF('Indicador Datos'!AR20="No Data",1,IF('Indicador Datos imputados'!AR19&lt;&gt;"",1,0))</f>
        <v>0</v>
      </c>
      <c r="AS18" s="135">
        <f>IF('Indicador Datos'!AS20="No Data",1,IF('Indicador Datos imputados'!AS19&lt;&gt;"",1,0))</f>
        <v>0</v>
      </c>
      <c r="AT18" s="135">
        <f>IF('Indicador Datos'!AT20="No Data",1,IF('Indicador Datos imputados'!AT19&lt;&gt;"",1,0))</f>
        <v>0</v>
      </c>
      <c r="AU18" s="135">
        <f>IF('Indicador Datos'!AU20="No Data",1,IF('Indicador Datos imputados'!AU19&lt;&gt;"",1,0))</f>
        <v>0</v>
      </c>
      <c r="AV18" s="135">
        <f>IF('Indicador Datos'!AV20="No Data",1,IF('Indicador Datos imputados'!AV19&lt;&gt;"",1,0))</f>
        <v>0</v>
      </c>
      <c r="AW18" s="135">
        <f>IF('Indicador Datos'!AW20="No Data",1,IF('Indicador Datos imputados'!AW19&lt;&gt;"",1,0))</f>
        <v>0</v>
      </c>
      <c r="AX18" s="135">
        <f>IF('Indicador Datos'!AX20="No Data",1,IF('Indicador Datos imputados'!AX19&lt;&gt;"",1,0))</f>
        <v>0</v>
      </c>
      <c r="AY18" s="135">
        <f>IF('Indicador Datos'!AY20="No Data",1,IF('Indicador Datos imputados'!AY19&lt;&gt;"",1,0))</f>
        <v>0</v>
      </c>
      <c r="AZ18" s="135">
        <f>IF('Indicador Datos'!AZ20="No Data",1,IF('Indicador Datos imputados'!AZ19&lt;&gt;"",1,0))</f>
        <v>0</v>
      </c>
      <c r="BA18" s="135">
        <f>IF('Indicador Datos'!BA20="No Data",1,IF('Indicador Datos imputados'!BA19&lt;&gt;"",1,0))</f>
        <v>0</v>
      </c>
      <c r="BB18" s="135">
        <f>IF('Indicador Datos'!BB20="No Data",1,IF('Indicador Datos imputados'!BB19&lt;&gt;"",1,0))</f>
        <v>0</v>
      </c>
      <c r="BC18" s="135">
        <f>IF('Indicador Datos'!BC20="No Data",1,IF('Indicador Datos imputados'!BC19&lt;&gt;"",1,0))</f>
        <v>0</v>
      </c>
      <c r="BD18" s="135">
        <f>IF('Indicador Datos'!BD20="No Data",1,IF('Indicador Datos imputados'!BD19&lt;&gt;"",1,0))</f>
        <v>0</v>
      </c>
      <c r="BE18" s="135">
        <f>IF('Indicador Datos'!BE20="No Data",1,IF('Indicador Datos imputados'!BE19&lt;&gt;"",1,0))</f>
        <v>0</v>
      </c>
      <c r="BF18" s="135">
        <f>IF('Indicador Datos'!BF20="No Data",1,IF('Indicador Datos imputados'!BF19&lt;&gt;"",1,0))</f>
        <v>0</v>
      </c>
      <c r="BG18" s="135">
        <f>IF('Indicador Datos'!BG20="No Data",1,IF('Indicador Datos imputados'!BG19&lt;&gt;"",1,0))</f>
        <v>0</v>
      </c>
      <c r="BH18" s="135">
        <f>IF('Indicador Datos'!BH20="No Data",1,IF('Indicador Datos imputados'!BH19&lt;&gt;"",1,0))</f>
        <v>0</v>
      </c>
      <c r="BI18" s="135">
        <f>IF('Indicador Datos'!BI20="No Data",1,IF('Indicador Datos imputados'!BI19&lt;&gt;"",1,0))</f>
        <v>0</v>
      </c>
      <c r="BJ18" s="135">
        <f>IF('Indicador Datos'!BJ20="No Data",1,IF('Indicador Datos imputados'!BJ19&lt;&gt;"",1,0))</f>
        <v>0</v>
      </c>
      <c r="BK18" s="135">
        <f>IF('Indicador Datos'!BK20="No Data",1,IF('Indicador Datos imputados'!BK19&lt;&gt;"",1,0))</f>
        <v>0</v>
      </c>
      <c r="BL18" s="135">
        <f>IF('Indicador Datos'!BL20="No Data",1,IF('Indicador Datos imputados'!BL19&lt;&gt;"",1,0))</f>
        <v>0</v>
      </c>
      <c r="BM18" s="135">
        <f>IF('Indicador Datos'!BM20="No Data",1,IF('Indicador Datos imputados'!BM19&lt;&gt;"",1,0))</f>
        <v>0</v>
      </c>
      <c r="BN18" s="135">
        <f>IF('Indicador Datos'!BN20="No Data",1,IF('Indicador Datos imputados'!BN19&lt;&gt;"",1,0))</f>
        <v>0</v>
      </c>
      <c r="BO18" s="135">
        <f>IF('Indicador Datos'!BO20="No Data",1,IF('Indicador Datos imputados'!BO19&lt;&gt;"",1,0))</f>
        <v>0</v>
      </c>
      <c r="BP18" s="135">
        <f>IF('Indicador Datos'!BP20="No Data",1,IF('Indicador Datos imputados'!BP19&lt;&gt;"",1,0))</f>
        <v>0</v>
      </c>
      <c r="BQ18" s="135">
        <f>IF('Indicador Datos'!BQ20="No Data",1,IF('Indicador Datos imputados'!BQ19&lt;&gt;"",1,0))</f>
        <v>0</v>
      </c>
      <c r="BR18" s="135">
        <f>IF('Indicador Datos'!BR20="No Data",1,IF('Indicador Datos imputados'!BR19&lt;&gt;"",1,0))</f>
        <v>0</v>
      </c>
      <c r="BS18" s="135">
        <f>IF('Indicador Datos'!BS20="No Data",1,IF('Indicador Datos imputados'!BS19&lt;&gt;"",1,0))</f>
        <v>0</v>
      </c>
      <c r="BT18" s="135">
        <f>IF('Indicador Datos'!BT20="No Data",1,IF('Indicador Datos imputados'!BT19&lt;&gt;"",1,0))</f>
        <v>0</v>
      </c>
      <c r="BU18" s="135">
        <f>IF('Indicador Datos'!BU20="No Data",1,IF('Indicador Datos imputados'!BU19&lt;&gt;"",1,0))</f>
        <v>0</v>
      </c>
      <c r="BV18" s="135">
        <f>IF('Indicador Datos'!BV20="No Data",1,IF('Indicador Datos imputados'!BV19&lt;&gt;"",1,0))</f>
        <v>0</v>
      </c>
      <c r="BW18" s="135">
        <f>IF('Indicador Datos'!BW20="No Data",1,IF('Indicador Datos imputados'!BW19&lt;&gt;"",1,0))</f>
        <v>0</v>
      </c>
      <c r="BX18" s="135">
        <f>IF('Indicador Datos'!BX20="No Data",1,IF('Indicador Datos imputados'!BX19&lt;&gt;"",1,0))</f>
        <v>0</v>
      </c>
      <c r="BY18" s="135">
        <f>IF('Indicador Datos'!BY20="No Data",1,IF('Indicador Datos imputados'!BY19&lt;&gt;"",1,0))</f>
        <v>0</v>
      </c>
      <c r="BZ18" s="135">
        <f>IF('Indicador Datos'!BZ20="No Data",1,IF('Indicador Datos imputados'!BZ19&lt;&gt;"",1,0))</f>
        <v>0</v>
      </c>
      <c r="CA18" s="135">
        <f>IF('Indicador Datos'!CA20="No Data",1,IF('Indicador Datos imputados'!CA19&lt;&gt;"",1,0))</f>
        <v>0</v>
      </c>
      <c r="CB18" s="135">
        <f>IF('Indicador Datos'!CB20="No Data",1,IF('Indicador Datos imputados'!CB19&lt;&gt;"",1,0))</f>
        <v>0</v>
      </c>
      <c r="CC18" s="135">
        <f>IF('Indicador Datos'!CC20="No Data",1,IF('Indicador Datos imputados'!CC19&lt;&gt;"",1,0))</f>
        <v>0</v>
      </c>
      <c r="CD18" s="135">
        <f>IF('Indicador Datos'!CD20="No Data",1,IF('Indicador Datos imputados'!CD19&lt;&gt;"",1,0))</f>
        <v>0</v>
      </c>
      <c r="CE18" s="135">
        <f>IF('Indicador Datos'!CE20="No Data",1,IF('Indicador Datos imputados'!CE19&lt;&gt;"",1,0))</f>
        <v>0</v>
      </c>
      <c r="CF18" s="135">
        <f>IF('Indicador Datos'!CF20="No Data",1,IF('Indicador Datos imputados'!CF19&lt;&gt;"",1,0))</f>
        <v>0</v>
      </c>
      <c r="CG18" s="135">
        <f>IF('Indicador Datos'!CG20="No Data",1,IF('Indicador Datos imputados'!CG19&lt;&gt;"",1,0))</f>
        <v>0</v>
      </c>
      <c r="CH18" s="135">
        <f>IF('Indicador Datos'!CH20="No Data",1,IF('Indicador Datos imputados'!CH19&lt;&gt;"",1,0))</f>
        <v>0</v>
      </c>
      <c r="CI18" s="135">
        <f>IF('Indicador Datos'!CI20="No Data",1,IF('Indicador Datos imputados'!CI19&lt;&gt;"",1,0))</f>
        <v>0</v>
      </c>
      <c r="CJ18" s="135">
        <f>IF('Indicador Datos'!CJ20="No Data",1,IF('Indicador Datos imputados'!CJ19&lt;&gt;"",1,0))</f>
        <v>0</v>
      </c>
      <c r="CK18" s="135">
        <f>IF('Indicador Datos'!CK20="No Data",1,IF('Indicador Datos imputados'!CK19&lt;&gt;"",1,0))</f>
        <v>0</v>
      </c>
      <c r="CL18" s="135">
        <f>IF('Indicador Datos'!CL20="No Data",1,IF('Indicador Datos imputados'!CL19&lt;&gt;"",1,0))</f>
        <v>0</v>
      </c>
      <c r="CM18" s="135">
        <f>IF('Indicador Datos'!CM20="No Data",1,IF('Indicador Datos imputados'!CM19&lt;&gt;"",1,0))</f>
        <v>0</v>
      </c>
      <c r="CN18" s="135">
        <f>IF('Indicador Datos'!CN20="No Data",1,IF('Indicador Datos imputados'!CN19&lt;&gt;"",1,0))</f>
        <v>0</v>
      </c>
      <c r="CO18" s="135">
        <f>IF('Indicador Datos'!CO20="No Data",1,IF('Indicador Datos imputados'!CO19&lt;&gt;"",1,0))</f>
        <v>0</v>
      </c>
      <c r="CP18" s="135">
        <f>IF('Indicador Datos'!CP20="No Data",1,IF('Indicador Datos imputados'!CP19&lt;&gt;"",1,0))</f>
        <v>0</v>
      </c>
      <c r="CQ18" s="135">
        <f>IF('Indicador Datos'!CQ20="No Data",1,IF('Indicador Datos imputados'!CQ19&lt;&gt;"",1,0))</f>
        <v>0</v>
      </c>
      <c r="CR18" s="135">
        <f>IF('Indicador Datos'!CR20="No Data",1,IF('Indicador Datos imputados'!CR19&lt;&gt;"",1,0))</f>
        <v>0</v>
      </c>
      <c r="CS18" s="135">
        <f>IF('Indicador Datos'!CS20="No Data",1,IF('Indicador Datos imputados'!CS19&lt;&gt;"",1,0))</f>
        <v>0</v>
      </c>
      <c r="CT18" s="135">
        <f>IF('Indicador Datos'!CT20="No Data",1,IF('Indicador Datos imputados'!CT19&lt;&gt;"",1,0))</f>
        <v>0</v>
      </c>
      <c r="CU18" s="135">
        <f>IF('Indicador Datos'!CU20="No Data",1,IF('Indicador Datos imputados'!CU19&lt;&gt;"",1,0))</f>
        <v>0</v>
      </c>
      <c r="CV18" s="144">
        <f t="shared" si="0"/>
        <v>2</v>
      </c>
      <c r="CW18" s="145">
        <f t="shared" si="1"/>
        <v>2.0833333333333332E-2</v>
      </c>
    </row>
    <row r="19" spans="1:101" x14ac:dyDescent="0.25">
      <c r="A19" s="3" t="str">
        <f>VLOOKUP(C19,Regions!B$3:H$35,7,FALSE)</f>
        <v>Central America</v>
      </c>
      <c r="B19" s="94" t="s">
        <v>28</v>
      </c>
      <c r="C19" s="83" t="s">
        <v>27</v>
      </c>
      <c r="D19" s="135">
        <f>IF('Indicador Datos'!D21="No Data",1,IF('Indicador Datos imputados'!D20&lt;&gt;"",1,0))</f>
        <v>0</v>
      </c>
      <c r="E19" s="135">
        <f>IF('Indicador Datos'!E21="No Data",1,IF('Indicador Datos imputados'!E20&lt;&gt;"",1,0))</f>
        <v>0</v>
      </c>
      <c r="F19" s="135">
        <f>IF('Indicador Datos'!F21="No Data",1,IF('Indicador Datos imputados'!F20&lt;&gt;"",1,0))</f>
        <v>0</v>
      </c>
      <c r="G19" s="135">
        <f>IF('Indicador Datos'!G21="No Data",1,IF('Indicador Datos imputados'!G20&lt;&gt;"",1,0))</f>
        <v>0</v>
      </c>
      <c r="H19" s="135">
        <f>IF('Indicador Datos'!H21="No Data",1,IF('Indicador Datos imputados'!H20&lt;&gt;"",1,0))</f>
        <v>0</v>
      </c>
      <c r="I19" s="135">
        <f>IF('Indicador Datos'!I21="No Data",1,IF('Indicador Datos imputados'!I20&lt;&gt;"",1,0))</f>
        <v>0</v>
      </c>
      <c r="J19" s="135">
        <f>IF('Indicador Datos'!J21="No Data",1,IF('Indicador Datos imputados'!J20&lt;&gt;"",1,0))</f>
        <v>0</v>
      </c>
      <c r="K19" s="135">
        <f>IF('Indicador Datos'!K21="No Data",1,IF('Indicador Datos imputados'!K20&lt;&gt;"",1,0))</f>
        <v>0</v>
      </c>
      <c r="L19" s="135">
        <f>IF('Indicador Datos'!L21="No Data",1,IF('Indicador Datos imputados'!L20&lt;&gt;"",1,0))</f>
        <v>0</v>
      </c>
      <c r="M19" s="135">
        <f>IF('Indicador Datos'!M21="No Data",1,IF('Indicador Datos imputados'!M20&lt;&gt;"",1,0))</f>
        <v>0</v>
      </c>
      <c r="N19" s="135">
        <f>IF('Indicador Datos'!N21="No Data",1,IF('Indicador Datos imputados'!N20&lt;&gt;"",1,0))</f>
        <v>0</v>
      </c>
      <c r="O19" s="135">
        <f>IF('Indicador Datos'!O21="No Data",1,IF('Indicador Datos imputados'!O20&lt;&gt;"",1,0))</f>
        <v>0</v>
      </c>
      <c r="P19" s="135">
        <f>IF('Indicador Datos'!P21="No Data",1,IF('Indicador Datos imputados'!P20&lt;&gt;"",1,0))</f>
        <v>1</v>
      </c>
      <c r="Q19" s="135">
        <f>IF('Indicador Datos'!Q21="No Data",1,IF('Indicador Datos imputados'!Q20&lt;&gt;"",1,0))</f>
        <v>0</v>
      </c>
      <c r="R19" s="135">
        <f>IF('Indicador Datos'!R21="No Data",1,IF('Indicador Datos imputados'!R20&lt;&gt;"",1,0))</f>
        <v>0</v>
      </c>
      <c r="S19" s="135">
        <f>IF('Indicador Datos'!S21="No Data",1,IF('Indicador Datos imputados'!S20&lt;&gt;"",1,0))</f>
        <v>0</v>
      </c>
      <c r="T19" s="135">
        <f>IF('Indicador Datos'!T21="No Data",1,IF('Indicador Datos imputados'!T20&lt;&gt;"",1,0))</f>
        <v>0</v>
      </c>
      <c r="U19" s="135">
        <f>IF('Indicador Datos'!U21="No Data",1,IF('Indicador Datos imputados'!U20&lt;&gt;"",1,0))</f>
        <v>0</v>
      </c>
      <c r="V19" s="135">
        <f>IF('Indicador Datos'!V21="No Data",1,IF('Indicador Datos imputados'!V20&lt;&gt;"",1,0))</f>
        <v>0</v>
      </c>
      <c r="W19" s="135">
        <f>IF('Indicador Datos'!W21="No Data",1,IF('Indicador Datos imputados'!W20&lt;&gt;"",1,0))</f>
        <v>0</v>
      </c>
      <c r="X19" s="135">
        <f>IF('Indicador Datos'!X21="No Data",1,IF('Indicador Datos imputados'!X20&lt;&gt;"",1,0))</f>
        <v>0</v>
      </c>
      <c r="Y19" s="135">
        <f>IF('Indicador Datos'!Y21="No Data",1,IF('Indicador Datos imputados'!Y20&lt;&gt;"",1,0))</f>
        <v>0</v>
      </c>
      <c r="Z19" s="135">
        <f>IF('Indicador Datos'!Z21="No Data",1,IF('Indicador Datos imputados'!Z20&lt;&gt;"",1,0))</f>
        <v>0</v>
      </c>
      <c r="AA19" s="212">
        <f>IF('Indicador Datos'!AA21="No Data",1,IF('Indicador Datos imputados'!AA20&lt;&gt;"",1,0))</f>
        <v>0</v>
      </c>
      <c r="AB19" s="135">
        <f>IF('Indicador Datos'!AB21="No Data",1,IF('Indicador Datos imputados'!AB20&lt;&gt;"",1,0))</f>
        <v>0</v>
      </c>
      <c r="AC19" s="135">
        <f>IF('Indicador Datos'!AC21="No Data",1,IF('Indicador Datos imputados'!AC20&lt;&gt;"",1,0))</f>
        <v>0</v>
      </c>
      <c r="AD19" s="135">
        <f>IF('Indicador Datos'!AD21="No Data",1,IF('Indicador Datos imputados'!AD20&lt;&gt;"",1,0))</f>
        <v>0</v>
      </c>
      <c r="AE19" s="135">
        <f>IF('Indicador Datos'!AE21="No Data",1,IF('Indicador Datos imputados'!AE20&lt;&gt;"",1,0))</f>
        <v>0</v>
      </c>
      <c r="AF19" s="135">
        <f>IF('Indicador Datos'!AF21="No Data",1,IF('Indicador Datos imputados'!AF20&lt;&gt;"",1,0))</f>
        <v>0</v>
      </c>
      <c r="AG19" s="135">
        <f>IF('Indicador Datos'!AG21="No Data",1,IF('Indicador Datos imputados'!AG20&lt;&gt;"",1,0))</f>
        <v>0</v>
      </c>
      <c r="AH19" s="135">
        <f>IF('Indicador Datos'!AH21="No Data",1,IF('Indicador Datos imputados'!AH20&lt;&gt;"",1,0))</f>
        <v>0</v>
      </c>
      <c r="AI19" s="135">
        <f>IF('Indicador Datos'!AI21="No Data",1,IF('Indicador Datos imputados'!AI20&lt;&gt;"",1,0))</f>
        <v>0</v>
      </c>
      <c r="AJ19" s="135">
        <f>IF('Indicador Datos'!AJ21="No Data",1,IF('Indicador Datos imputados'!AJ20&lt;&gt;"",1,0))</f>
        <v>0</v>
      </c>
      <c r="AK19" s="135">
        <f>IF('Indicador Datos'!AK21="No Data",1,IF('Indicador Datos imputados'!AK20&lt;&gt;"",1,0))</f>
        <v>0</v>
      </c>
      <c r="AL19" s="135">
        <f>IF('Indicador Datos'!AL21="No Data",1,IF('Indicador Datos imputados'!AL20&lt;&gt;"",1,0))</f>
        <v>0</v>
      </c>
      <c r="AM19" s="135">
        <f>IF('Indicador Datos'!AM21="No Data",1,IF('Indicador Datos imputados'!AM20&lt;&gt;"",1,0))</f>
        <v>0</v>
      </c>
      <c r="AN19" s="135">
        <f>IF('Indicador Datos'!AN21="No Data",1,IF('Indicador Datos imputados'!AN20&lt;&gt;"",1,0))</f>
        <v>0</v>
      </c>
      <c r="AO19" s="135">
        <f>IF('Indicador Datos'!AO21="No Data",1,IF('Indicador Datos imputados'!AO20&lt;&gt;"",1,0))</f>
        <v>0</v>
      </c>
      <c r="AP19" s="135">
        <f>IF('Indicador Datos'!AP21="No Data",1,IF('Indicador Datos imputados'!AP20&lt;&gt;"",1,0))</f>
        <v>0</v>
      </c>
      <c r="AQ19" s="135">
        <f>IF('Indicador Datos'!AQ21="No Data",1,IF('Indicador Datos imputados'!AQ20&lt;&gt;"",1,0))</f>
        <v>0</v>
      </c>
      <c r="AR19" s="135">
        <f>IF('Indicador Datos'!AR21="No Data",1,IF('Indicador Datos imputados'!AR20&lt;&gt;"",1,0))</f>
        <v>0</v>
      </c>
      <c r="AS19" s="135">
        <f>IF('Indicador Datos'!AS21="No Data",1,IF('Indicador Datos imputados'!AS20&lt;&gt;"",1,0))</f>
        <v>0</v>
      </c>
      <c r="AT19" s="135">
        <f>IF('Indicador Datos'!AT21="No Data",1,IF('Indicador Datos imputados'!AT20&lt;&gt;"",1,0))</f>
        <v>0</v>
      </c>
      <c r="AU19" s="135">
        <f>IF('Indicador Datos'!AU21="No Data",1,IF('Indicador Datos imputados'!AU20&lt;&gt;"",1,0))</f>
        <v>0</v>
      </c>
      <c r="AV19" s="135">
        <f>IF('Indicador Datos'!AV21="No Data",1,IF('Indicador Datos imputados'!AV20&lt;&gt;"",1,0))</f>
        <v>0</v>
      </c>
      <c r="AW19" s="135">
        <f>IF('Indicador Datos'!AW21="No Data",1,IF('Indicador Datos imputados'!AW20&lt;&gt;"",1,0))</f>
        <v>0</v>
      </c>
      <c r="AX19" s="135">
        <f>IF('Indicador Datos'!AX21="No Data",1,IF('Indicador Datos imputados'!AX20&lt;&gt;"",1,0))</f>
        <v>0</v>
      </c>
      <c r="AY19" s="135">
        <f>IF('Indicador Datos'!AY21="No Data",1,IF('Indicador Datos imputados'!AY20&lt;&gt;"",1,0))</f>
        <v>0</v>
      </c>
      <c r="AZ19" s="135">
        <f>IF('Indicador Datos'!AZ21="No Data",1,IF('Indicador Datos imputados'!AZ20&lt;&gt;"",1,0))</f>
        <v>0</v>
      </c>
      <c r="BA19" s="135">
        <f>IF('Indicador Datos'!BA21="No Data",1,IF('Indicador Datos imputados'!BA20&lt;&gt;"",1,0))</f>
        <v>0</v>
      </c>
      <c r="BB19" s="135">
        <f>IF('Indicador Datos'!BB21="No Data",1,IF('Indicador Datos imputados'!BB20&lt;&gt;"",1,0))</f>
        <v>0</v>
      </c>
      <c r="BC19" s="135">
        <f>IF('Indicador Datos'!BC21="No Data",1,IF('Indicador Datos imputados'!BC20&lt;&gt;"",1,0))</f>
        <v>0</v>
      </c>
      <c r="BD19" s="135">
        <f>IF('Indicador Datos'!BD21="No Data",1,IF('Indicador Datos imputados'!BD20&lt;&gt;"",1,0))</f>
        <v>0</v>
      </c>
      <c r="BE19" s="135">
        <f>IF('Indicador Datos'!BE21="No Data",1,IF('Indicador Datos imputados'!BE20&lt;&gt;"",1,0))</f>
        <v>0</v>
      </c>
      <c r="BF19" s="135">
        <f>IF('Indicador Datos'!BF21="No Data",1,IF('Indicador Datos imputados'!BF20&lt;&gt;"",1,0))</f>
        <v>0</v>
      </c>
      <c r="BG19" s="135">
        <f>IF('Indicador Datos'!BG21="No Data",1,IF('Indicador Datos imputados'!BG20&lt;&gt;"",1,0))</f>
        <v>0</v>
      </c>
      <c r="BH19" s="135">
        <f>IF('Indicador Datos'!BH21="No Data",1,IF('Indicador Datos imputados'!BH20&lt;&gt;"",1,0))</f>
        <v>0</v>
      </c>
      <c r="BI19" s="135">
        <f>IF('Indicador Datos'!BI21="No Data",1,IF('Indicador Datos imputados'!BI20&lt;&gt;"",1,0))</f>
        <v>0</v>
      </c>
      <c r="BJ19" s="135">
        <f>IF('Indicador Datos'!BJ21="No Data",1,IF('Indicador Datos imputados'!BJ20&lt;&gt;"",1,0))</f>
        <v>0</v>
      </c>
      <c r="BK19" s="135">
        <f>IF('Indicador Datos'!BK21="No Data",1,IF('Indicador Datos imputados'!BK20&lt;&gt;"",1,0))</f>
        <v>0</v>
      </c>
      <c r="BL19" s="135">
        <f>IF('Indicador Datos'!BL21="No Data",1,IF('Indicador Datos imputados'!BL20&lt;&gt;"",1,0))</f>
        <v>0</v>
      </c>
      <c r="BM19" s="135">
        <f>IF('Indicador Datos'!BM21="No Data",1,IF('Indicador Datos imputados'!BM20&lt;&gt;"",1,0))</f>
        <v>0</v>
      </c>
      <c r="BN19" s="135">
        <f>IF('Indicador Datos'!BN21="No Data",1,IF('Indicador Datos imputados'!BN20&lt;&gt;"",1,0))</f>
        <v>0</v>
      </c>
      <c r="BO19" s="135">
        <f>IF('Indicador Datos'!BO21="No Data",1,IF('Indicador Datos imputados'!BO20&lt;&gt;"",1,0))</f>
        <v>0</v>
      </c>
      <c r="BP19" s="135">
        <f>IF('Indicador Datos'!BP21="No Data",1,IF('Indicador Datos imputados'!BP20&lt;&gt;"",1,0))</f>
        <v>0</v>
      </c>
      <c r="BQ19" s="135">
        <f>IF('Indicador Datos'!BQ21="No Data",1,IF('Indicador Datos imputados'!BQ20&lt;&gt;"",1,0))</f>
        <v>0</v>
      </c>
      <c r="BR19" s="135">
        <f>IF('Indicador Datos'!BR21="No Data",1,IF('Indicador Datos imputados'!BR20&lt;&gt;"",1,0))</f>
        <v>0</v>
      </c>
      <c r="BS19" s="135">
        <f>IF('Indicador Datos'!BS21="No Data",1,IF('Indicador Datos imputados'!BS20&lt;&gt;"",1,0))</f>
        <v>0</v>
      </c>
      <c r="BT19" s="135">
        <f>IF('Indicador Datos'!BT21="No Data",1,IF('Indicador Datos imputados'!BT20&lt;&gt;"",1,0))</f>
        <v>0</v>
      </c>
      <c r="BU19" s="135">
        <f>IF('Indicador Datos'!BU21="No Data",1,IF('Indicador Datos imputados'!BU20&lt;&gt;"",1,0))</f>
        <v>0</v>
      </c>
      <c r="BV19" s="135">
        <f>IF('Indicador Datos'!BV21="No Data",1,IF('Indicador Datos imputados'!BV20&lt;&gt;"",1,0))</f>
        <v>0</v>
      </c>
      <c r="BW19" s="135">
        <f>IF('Indicador Datos'!BW21="No Data",1,IF('Indicador Datos imputados'!BW20&lt;&gt;"",1,0))</f>
        <v>0</v>
      </c>
      <c r="BX19" s="135">
        <f>IF('Indicador Datos'!BX21="No Data",1,IF('Indicador Datos imputados'!BX20&lt;&gt;"",1,0))</f>
        <v>0</v>
      </c>
      <c r="BY19" s="135">
        <f>IF('Indicador Datos'!BY21="No Data",1,IF('Indicador Datos imputados'!BY20&lt;&gt;"",1,0))</f>
        <v>0</v>
      </c>
      <c r="BZ19" s="135">
        <f>IF('Indicador Datos'!BZ21="No Data",1,IF('Indicador Datos imputados'!BZ20&lt;&gt;"",1,0))</f>
        <v>0</v>
      </c>
      <c r="CA19" s="135">
        <f>IF('Indicador Datos'!CA21="No Data",1,IF('Indicador Datos imputados'!CA20&lt;&gt;"",1,0))</f>
        <v>0</v>
      </c>
      <c r="CB19" s="135">
        <f>IF('Indicador Datos'!CB21="No Data",1,IF('Indicador Datos imputados'!CB20&lt;&gt;"",1,0))</f>
        <v>0</v>
      </c>
      <c r="CC19" s="135">
        <f>IF('Indicador Datos'!CC21="No Data",1,IF('Indicador Datos imputados'!CC20&lt;&gt;"",1,0))</f>
        <v>0</v>
      </c>
      <c r="CD19" s="135">
        <f>IF('Indicador Datos'!CD21="No Data",1,IF('Indicador Datos imputados'!CD20&lt;&gt;"",1,0))</f>
        <v>0</v>
      </c>
      <c r="CE19" s="135">
        <f>IF('Indicador Datos'!CE21="No Data",1,IF('Indicador Datos imputados'!CE20&lt;&gt;"",1,0))</f>
        <v>0</v>
      </c>
      <c r="CF19" s="135">
        <f>IF('Indicador Datos'!CF21="No Data",1,IF('Indicador Datos imputados'!CF20&lt;&gt;"",1,0))</f>
        <v>0</v>
      </c>
      <c r="CG19" s="135">
        <f>IF('Indicador Datos'!CG21="No Data",1,IF('Indicador Datos imputados'!CG20&lt;&gt;"",1,0))</f>
        <v>0</v>
      </c>
      <c r="CH19" s="135">
        <f>IF('Indicador Datos'!CH21="No Data",1,IF('Indicador Datos imputados'!CH20&lt;&gt;"",1,0))</f>
        <v>0</v>
      </c>
      <c r="CI19" s="135">
        <f>IF('Indicador Datos'!CI21="No Data",1,IF('Indicador Datos imputados'!CI20&lt;&gt;"",1,0))</f>
        <v>0</v>
      </c>
      <c r="CJ19" s="135">
        <f>IF('Indicador Datos'!CJ21="No Data",1,IF('Indicador Datos imputados'!CJ20&lt;&gt;"",1,0))</f>
        <v>0</v>
      </c>
      <c r="CK19" s="135">
        <f>IF('Indicador Datos'!CK21="No Data",1,IF('Indicador Datos imputados'!CK20&lt;&gt;"",1,0))</f>
        <v>0</v>
      </c>
      <c r="CL19" s="135">
        <f>IF('Indicador Datos'!CL21="No Data",1,IF('Indicador Datos imputados'!CL20&lt;&gt;"",1,0))</f>
        <v>0</v>
      </c>
      <c r="CM19" s="135">
        <f>IF('Indicador Datos'!CM21="No Data",1,IF('Indicador Datos imputados'!CM20&lt;&gt;"",1,0))</f>
        <v>0</v>
      </c>
      <c r="CN19" s="135">
        <f>IF('Indicador Datos'!CN21="No Data",1,IF('Indicador Datos imputados'!CN20&lt;&gt;"",1,0))</f>
        <v>0</v>
      </c>
      <c r="CO19" s="135">
        <f>IF('Indicador Datos'!CO21="No Data",1,IF('Indicador Datos imputados'!CO20&lt;&gt;"",1,0))</f>
        <v>0</v>
      </c>
      <c r="CP19" s="135">
        <f>IF('Indicador Datos'!CP21="No Data",1,IF('Indicador Datos imputados'!CP20&lt;&gt;"",1,0))</f>
        <v>0</v>
      </c>
      <c r="CQ19" s="135">
        <f>IF('Indicador Datos'!CQ21="No Data",1,IF('Indicador Datos imputados'!CQ20&lt;&gt;"",1,0))</f>
        <v>0</v>
      </c>
      <c r="CR19" s="135">
        <f>IF('Indicador Datos'!CR21="No Data",1,IF('Indicador Datos imputados'!CR20&lt;&gt;"",1,0))</f>
        <v>0</v>
      </c>
      <c r="CS19" s="135">
        <f>IF('Indicador Datos'!CS21="No Data",1,IF('Indicador Datos imputados'!CS20&lt;&gt;"",1,0))</f>
        <v>0</v>
      </c>
      <c r="CT19" s="135">
        <f>IF('Indicador Datos'!CT21="No Data",1,IF('Indicador Datos imputados'!CT20&lt;&gt;"",1,0))</f>
        <v>0</v>
      </c>
      <c r="CU19" s="135">
        <f>IF('Indicador Datos'!CU21="No Data",1,IF('Indicador Datos imputados'!CU20&lt;&gt;"",1,0))</f>
        <v>0</v>
      </c>
      <c r="CV19" s="144">
        <f t="shared" si="0"/>
        <v>1</v>
      </c>
      <c r="CW19" s="145">
        <f t="shared" si="1"/>
        <v>1.0416666666666666E-2</v>
      </c>
    </row>
    <row r="20" spans="1:101" x14ac:dyDescent="0.25">
      <c r="A20" s="3" t="str">
        <f>VLOOKUP(C20,Regions!B$3:H$35,7,FALSE)</f>
        <v>Central America</v>
      </c>
      <c r="B20" s="94" t="s">
        <v>32</v>
      </c>
      <c r="C20" s="83" t="s">
        <v>31</v>
      </c>
      <c r="D20" s="135">
        <f>IF('Indicador Datos'!D22="No Data",1,IF('Indicador Datos imputados'!D21&lt;&gt;"",1,0))</f>
        <v>0</v>
      </c>
      <c r="E20" s="135">
        <f>IF('Indicador Datos'!E22="No Data",1,IF('Indicador Datos imputados'!E21&lt;&gt;"",1,0))</f>
        <v>0</v>
      </c>
      <c r="F20" s="135">
        <f>IF('Indicador Datos'!F22="No Data",1,IF('Indicador Datos imputados'!F21&lt;&gt;"",1,0))</f>
        <v>0</v>
      </c>
      <c r="G20" s="135">
        <f>IF('Indicador Datos'!G22="No Data",1,IF('Indicador Datos imputados'!G21&lt;&gt;"",1,0))</f>
        <v>0</v>
      </c>
      <c r="H20" s="135">
        <f>IF('Indicador Datos'!H22="No Data",1,IF('Indicador Datos imputados'!H21&lt;&gt;"",1,0))</f>
        <v>0</v>
      </c>
      <c r="I20" s="135">
        <f>IF('Indicador Datos'!I22="No Data",1,IF('Indicador Datos imputados'!I21&lt;&gt;"",1,0))</f>
        <v>0</v>
      </c>
      <c r="J20" s="135">
        <f>IF('Indicador Datos'!J22="No Data",1,IF('Indicador Datos imputados'!J21&lt;&gt;"",1,0))</f>
        <v>0</v>
      </c>
      <c r="K20" s="135">
        <f>IF('Indicador Datos'!K22="No Data",1,IF('Indicador Datos imputados'!K21&lt;&gt;"",1,0))</f>
        <v>0</v>
      </c>
      <c r="L20" s="135">
        <f>IF('Indicador Datos'!L22="No Data",1,IF('Indicador Datos imputados'!L21&lt;&gt;"",1,0))</f>
        <v>0</v>
      </c>
      <c r="M20" s="135">
        <f>IF('Indicador Datos'!M22="No Data",1,IF('Indicador Datos imputados'!M21&lt;&gt;"",1,0))</f>
        <v>0</v>
      </c>
      <c r="N20" s="135">
        <f>IF('Indicador Datos'!N22="No Data",1,IF('Indicador Datos imputados'!N21&lt;&gt;"",1,0))</f>
        <v>0</v>
      </c>
      <c r="O20" s="135">
        <f>IF('Indicador Datos'!O22="No Data",1,IF('Indicador Datos imputados'!O21&lt;&gt;"",1,0))</f>
        <v>0</v>
      </c>
      <c r="P20" s="135">
        <f>IF('Indicador Datos'!P22="No Data",1,IF('Indicador Datos imputados'!P21&lt;&gt;"",1,0))</f>
        <v>1</v>
      </c>
      <c r="Q20" s="135">
        <f>IF('Indicador Datos'!Q22="No Data",1,IF('Indicador Datos imputados'!Q21&lt;&gt;"",1,0))</f>
        <v>0</v>
      </c>
      <c r="R20" s="135">
        <f>IF('Indicador Datos'!R22="No Data",1,IF('Indicador Datos imputados'!R21&lt;&gt;"",1,0))</f>
        <v>0</v>
      </c>
      <c r="S20" s="135">
        <f>IF('Indicador Datos'!S22="No Data",1,IF('Indicador Datos imputados'!S21&lt;&gt;"",1,0))</f>
        <v>0</v>
      </c>
      <c r="T20" s="135">
        <f>IF('Indicador Datos'!T22="No Data",1,IF('Indicador Datos imputados'!T21&lt;&gt;"",1,0))</f>
        <v>0</v>
      </c>
      <c r="U20" s="135">
        <f>IF('Indicador Datos'!U22="No Data",1,IF('Indicador Datos imputados'!U21&lt;&gt;"",1,0))</f>
        <v>0</v>
      </c>
      <c r="V20" s="135">
        <f>IF('Indicador Datos'!V22="No Data",1,IF('Indicador Datos imputados'!V21&lt;&gt;"",1,0))</f>
        <v>0</v>
      </c>
      <c r="W20" s="135">
        <f>IF('Indicador Datos'!W22="No Data",1,IF('Indicador Datos imputados'!W21&lt;&gt;"",1,0))</f>
        <v>0</v>
      </c>
      <c r="X20" s="135">
        <f>IF('Indicador Datos'!X22="No Data",1,IF('Indicador Datos imputados'!X21&lt;&gt;"",1,0))</f>
        <v>0</v>
      </c>
      <c r="Y20" s="135">
        <f>IF('Indicador Datos'!Y22="No Data",1,IF('Indicador Datos imputados'!Y21&lt;&gt;"",1,0))</f>
        <v>0</v>
      </c>
      <c r="Z20" s="135">
        <f>IF('Indicador Datos'!Z22="No Data",1,IF('Indicador Datos imputados'!Z21&lt;&gt;"",1,0))</f>
        <v>0</v>
      </c>
      <c r="AA20" s="212">
        <f>IF('Indicador Datos'!AA22="No Data",1,IF('Indicador Datos imputados'!AA21&lt;&gt;"",1,0))</f>
        <v>0</v>
      </c>
      <c r="AB20" s="135">
        <f>IF('Indicador Datos'!AB22="No Data",1,IF('Indicador Datos imputados'!AB21&lt;&gt;"",1,0))</f>
        <v>0</v>
      </c>
      <c r="AC20" s="135">
        <f>IF('Indicador Datos'!AC22="No Data",1,IF('Indicador Datos imputados'!AC21&lt;&gt;"",1,0))</f>
        <v>0</v>
      </c>
      <c r="AD20" s="135">
        <f>IF('Indicador Datos'!AD22="No Data",1,IF('Indicador Datos imputados'!AD21&lt;&gt;"",1,0))</f>
        <v>0</v>
      </c>
      <c r="AE20" s="135">
        <f>IF('Indicador Datos'!AE22="No Data",1,IF('Indicador Datos imputados'!AE21&lt;&gt;"",1,0))</f>
        <v>0</v>
      </c>
      <c r="AF20" s="135">
        <f>IF('Indicador Datos'!AF22="No Data",1,IF('Indicador Datos imputados'!AF21&lt;&gt;"",1,0))</f>
        <v>0</v>
      </c>
      <c r="AG20" s="135">
        <f>IF('Indicador Datos'!AG22="No Data",1,IF('Indicador Datos imputados'!AG21&lt;&gt;"",1,0))</f>
        <v>0</v>
      </c>
      <c r="AH20" s="135">
        <f>IF('Indicador Datos'!AH22="No Data",1,IF('Indicador Datos imputados'!AH21&lt;&gt;"",1,0))</f>
        <v>0</v>
      </c>
      <c r="AI20" s="135">
        <f>IF('Indicador Datos'!AI22="No Data",1,IF('Indicador Datos imputados'!AI21&lt;&gt;"",1,0))</f>
        <v>0</v>
      </c>
      <c r="AJ20" s="135">
        <f>IF('Indicador Datos'!AJ22="No Data",1,IF('Indicador Datos imputados'!AJ21&lt;&gt;"",1,0))</f>
        <v>0</v>
      </c>
      <c r="AK20" s="135">
        <f>IF('Indicador Datos'!AK22="No Data",1,IF('Indicador Datos imputados'!AK21&lt;&gt;"",1,0))</f>
        <v>0</v>
      </c>
      <c r="AL20" s="135">
        <f>IF('Indicador Datos'!AL22="No Data",1,IF('Indicador Datos imputados'!AL21&lt;&gt;"",1,0))</f>
        <v>0</v>
      </c>
      <c r="AM20" s="135">
        <f>IF('Indicador Datos'!AM22="No Data",1,IF('Indicador Datos imputados'!AM21&lt;&gt;"",1,0))</f>
        <v>0</v>
      </c>
      <c r="AN20" s="135">
        <f>IF('Indicador Datos'!AN22="No Data",1,IF('Indicador Datos imputados'!AN21&lt;&gt;"",1,0))</f>
        <v>0</v>
      </c>
      <c r="AO20" s="135">
        <f>IF('Indicador Datos'!AO22="No Data",1,IF('Indicador Datos imputados'!AO21&lt;&gt;"",1,0))</f>
        <v>0</v>
      </c>
      <c r="AP20" s="135">
        <f>IF('Indicador Datos'!AP22="No Data",1,IF('Indicador Datos imputados'!AP21&lt;&gt;"",1,0))</f>
        <v>0</v>
      </c>
      <c r="AQ20" s="135">
        <f>IF('Indicador Datos'!AQ22="No Data",1,IF('Indicador Datos imputados'!AQ21&lt;&gt;"",1,0))</f>
        <v>0</v>
      </c>
      <c r="AR20" s="135">
        <f>IF('Indicador Datos'!AR22="No Data",1,IF('Indicador Datos imputados'!AR21&lt;&gt;"",1,0))</f>
        <v>0</v>
      </c>
      <c r="AS20" s="135">
        <f>IF('Indicador Datos'!AS22="No Data",1,IF('Indicador Datos imputados'!AS21&lt;&gt;"",1,0))</f>
        <v>0</v>
      </c>
      <c r="AT20" s="135">
        <f>IF('Indicador Datos'!AT22="No Data",1,IF('Indicador Datos imputados'!AT21&lt;&gt;"",1,0))</f>
        <v>0</v>
      </c>
      <c r="AU20" s="135">
        <f>IF('Indicador Datos'!AU22="No Data",1,IF('Indicador Datos imputados'!AU21&lt;&gt;"",1,0))</f>
        <v>0</v>
      </c>
      <c r="AV20" s="135">
        <f>IF('Indicador Datos'!AV22="No Data",1,IF('Indicador Datos imputados'!AV21&lt;&gt;"",1,0))</f>
        <v>0</v>
      </c>
      <c r="AW20" s="135">
        <f>IF('Indicador Datos'!AW22="No Data",1,IF('Indicador Datos imputados'!AW21&lt;&gt;"",1,0))</f>
        <v>0</v>
      </c>
      <c r="AX20" s="135">
        <f>IF('Indicador Datos'!AX22="No Data",1,IF('Indicador Datos imputados'!AX21&lt;&gt;"",1,0))</f>
        <v>0</v>
      </c>
      <c r="AY20" s="135">
        <f>IF('Indicador Datos'!AY22="No Data",1,IF('Indicador Datos imputados'!AY21&lt;&gt;"",1,0))</f>
        <v>0</v>
      </c>
      <c r="AZ20" s="135">
        <f>IF('Indicador Datos'!AZ22="No Data",1,IF('Indicador Datos imputados'!AZ21&lt;&gt;"",1,0))</f>
        <v>0</v>
      </c>
      <c r="BA20" s="135">
        <f>IF('Indicador Datos'!BA22="No Data",1,IF('Indicador Datos imputados'!BA21&lt;&gt;"",1,0))</f>
        <v>0</v>
      </c>
      <c r="BB20" s="135">
        <f>IF('Indicador Datos'!BB22="No Data",1,IF('Indicador Datos imputados'!BB21&lt;&gt;"",1,0))</f>
        <v>0</v>
      </c>
      <c r="BC20" s="135">
        <f>IF('Indicador Datos'!BC22="No Data",1,IF('Indicador Datos imputados'!BC21&lt;&gt;"",1,0))</f>
        <v>0</v>
      </c>
      <c r="BD20" s="135">
        <f>IF('Indicador Datos'!BD22="No Data",1,IF('Indicador Datos imputados'!BD21&lt;&gt;"",1,0))</f>
        <v>0</v>
      </c>
      <c r="BE20" s="135">
        <f>IF('Indicador Datos'!BE22="No Data",1,IF('Indicador Datos imputados'!BE21&lt;&gt;"",1,0))</f>
        <v>0</v>
      </c>
      <c r="BF20" s="135">
        <f>IF('Indicador Datos'!BF22="No Data",1,IF('Indicador Datos imputados'!BF21&lt;&gt;"",1,0))</f>
        <v>0</v>
      </c>
      <c r="BG20" s="135">
        <f>IF('Indicador Datos'!BG22="No Data",1,IF('Indicador Datos imputados'!BG21&lt;&gt;"",1,0))</f>
        <v>0</v>
      </c>
      <c r="BH20" s="135">
        <f>IF('Indicador Datos'!BH22="No Data",1,IF('Indicador Datos imputados'!BH21&lt;&gt;"",1,0))</f>
        <v>0</v>
      </c>
      <c r="BI20" s="135">
        <f>IF('Indicador Datos'!BI22="No Data",1,IF('Indicador Datos imputados'!BI21&lt;&gt;"",1,0))</f>
        <v>0</v>
      </c>
      <c r="BJ20" s="135">
        <f>IF('Indicador Datos'!BJ22="No Data",1,IF('Indicador Datos imputados'!BJ21&lt;&gt;"",1,0))</f>
        <v>0</v>
      </c>
      <c r="BK20" s="135">
        <f>IF('Indicador Datos'!BK22="No Data",1,IF('Indicador Datos imputados'!BK21&lt;&gt;"",1,0))</f>
        <v>0</v>
      </c>
      <c r="BL20" s="135">
        <f>IF('Indicador Datos'!BL22="No Data",1,IF('Indicador Datos imputados'!BL21&lt;&gt;"",1,0))</f>
        <v>0</v>
      </c>
      <c r="BM20" s="135">
        <f>IF('Indicador Datos'!BM22="No Data",1,IF('Indicador Datos imputados'!BM21&lt;&gt;"",1,0))</f>
        <v>0</v>
      </c>
      <c r="BN20" s="135">
        <f>IF('Indicador Datos'!BN22="No Data",1,IF('Indicador Datos imputados'!BN21&lt;&gt;"",1,0))</f>
        <v>0</v>
      </c>
      <c r="BO20" s="135">
        <f>IF('Indicador Datos'!BO22="No Data",1,IF('Indicador Datos imputados'!BO21&lt;&gt;"",1,0))</f>
        <v>0</v>
      </c>
      <c r="BP20" s="135">
        <f>IF('Indicador Datos'!BP22="No Data",1,IF('Indicador Datos imputados'!BP21&lt;&gt;"",1,0))</f>
        <v>0</v>
      </c>
      <c r="BQ20" s="135">
        <f>IF('Indicador Datos'!BQ22="No Data",1,IF('Indicador Datos imputados'!BQ21&lt;&gt;"",1,0))</f>
        <v>0</v>
      </c>
      <c r="BR20" s="135">
        <f>IF('Indicador Datos'!BR22="No Data",1,IF('Indicador Datos imputados'!BR21&lt;&gt;"",1,0))</f>
        <v>0</v>
      </c>
      <c r="BS20" s="135">
        <f>IF('Indicador Datos'!BS22="No Data",1,IF('Indicador Datos imputados'!BS21&lt;&gt;"",1,0))</f>
        <v>0</v>
      </c>
      <c r="BT20" s="135">
        <f>IF('Indicador Datos'!BT22="No Data",1,IF('Indicador Datos imputados'!BT21&lt;&gt;"",1,0))</f>
        <v>0</v>
      </c>
      <c r="BU20" s="135">
        <f>IF('Indicador Datos'!BU22="No Data",1,IF('Indicador Datos imputados'!BU21&lt;&gt;"",1,0))</f>
        <v>0</v>
      </c>
      <c r="BV20" s="135">
        <f>IF('Indicador Datos'!BV22="No Data",1,IF('Indicador Datos imputados'!BV21&lt;&gt;"",1,0))</f>
        <v>0</v>
      </c>
      <c r="BW20" s="135">
        <f>IF('Indicador Datos'!BW22="No Data",1,IF('Indicador Datos imputados'!BW21&lt;&gt;"",1,0))</f>
        <v>0</v>
      </c>
      <c r="BX20" s="135">
        <f>IF('Indicador Datos'!BX22="No Data",1,IF('Indicador Datos imputados'!BX21&lt;&gt;"",1,0))</f>
        <v>0</v>
      </c>
      <c r="BY20" s="135">
        <f>IF('Indicador Datos'!BY22="No Data",1,IF('Indicador Datos imputados'!BY21&lt;&gt;"",1,0))</f>
        <v>0</v>
      </c>
      <c r="BZ20" s="135">
        <f>IF('Indicador Datos'!BZ22="No Data",1,IF('Indicador Datos imputados'!BZ21&lt;&gt;"",1,0))</f>
        <v>0</v>
      </c>
      <c r="CA20" s="135">
        <f>IF('Indicador Datos'!CA22="No Data",1,IF('Indicador Datos imputados'!CA21&lt;&gt;"",1,0))</f>
        <v>0</v>
      </c>
      <c r="CB20" s="135">
        <f>IF('Indicador Datos'!CB22="No Data",1,IF('Indicador Datos imputados'!CB21&lt;&gt;"",1,0))</f>
        <v>0</v>
      </c>
      <c r="CC20" s="135">
        <f>IF('Indicador Datos'!CC22="No Data",1,IF('Indicador Datos imputados'!CC21&lt;&gt;"",1,0))</f>
        <v>0</v>
      </c>
      <c r="CD20" s="135">
        <f>IF('Indicador Datos'!CD22="No Data",1,IF('Indicador Datos imputados'!CD21&lt;&gt;"",1,0))</f>
        <v>0</v>
      </c>
      <c r="CE20" s="135">
        <f>IF('Indicador Datos'!CE22="No Data",1,IF('Indicador Datos imputados'!CE21&lt;&gt;"",1,0))</f>
        <v>0</v>
      </c>
      <c r="CF20" s="135">
        <f>IF('Indicador Datos'!CF22="No Data",1,IF('Indicador Datos imputados'!CF21&lt;&gt;"",1,0))</f>
        <v>0</v>
      </c>
      <c r="CG20" s="135">
        <f>IF('Indicador Datos'!CG22="No Data",1,IF('Indicador Datos imputados'!CG21&lt;&gt;"",1,0))</f>
        <v>0</v>
      </c>
      <c r="CH20" s="135">
        <f>IF('Indicador Datos'!CH22="No Data",1,IF('Indicador Datos imputados'!CH21&lt;&gt;"",1,0))</f>
        <v>0</v>
      </c>
      <c r="CI20" s="135">
        <f>IF('Indicador Datos'!CI22="No Data",1,IF('Indicador Datos imputados'!CI21&lt;&gt;"",1,0))</f>
        <v>0</v>
      </c>
      <c r="CJ20" s="135">
        <f>IF('Indicador Datos'!CJ22="No Data",1,IF('Indicador Datos imputados'!CJ21&lt;&gt;"",1,0))</f>
        <v>0</v>
      </c>
      <c r="CK20" s="135">
        <f>IF('Indicador Datos'!CK22="No Data",1,IF('Indicador Datos imputados'!CK21&lt;&gt;"",1,0))</f>
        <v>0</v>
      </c>
      <c r="CL20" s="135">
        <f>IF('Indicador Datos'!CL22="No Data",1,IF('Indicador Datos imputados'!CL21&lt;&gt;"",1,0))</f>
        <v>0</v>
      </c>
      <c r="CM20" s="135">
        <f>IF('Indicador Datos'!CM22="No Data",1,IF('Indicador Datos imputados'!CM21&lt;&gt;"",1,0))</f>
        <v>0</v>
      </c>
      <c r="CN20" s="135">
        <f>IF('Indicador Datos'!CN22="No Data",1,IF('Indicador Datos imputados'!CN21&lt;&gt;"",1,0))</f>
        <v>0</v>
      </c>
      <c r="CO20" s="135">
        <f>IF('Indicador Datos'!CO22="No Data",1,IF('Indicador Datos imputados'!CO21&lt;&gt;"",1,0))</f>
        <v>0</v>
      </c>
      <c r="CP20" s="135">
        <f>IF('Indicador Datos'!CP22="No Data",1,IF('Indicador Datos imputados'!CP21&lt;&gt;"",1,0))</f>
        <v>0</v>
      </c>
      <c r="CQ20" s="135">
        <f>IF('Indicador Datos'!CQ22="No Data",1,IF('Indicador Datos imputados'!CQ21&lt;&gt;"",1,0))</f>
        <v>0</v>
      </c>
      <c r="CR20" s="135">
        <f>IF('Indicador Datos'!CR22="No Data",1,IF('Indicador Datos imputados'!CR21&lt;&gt;"",1,0))</f>
        <v>0</v>
      </c>
      <c r="CS20" s="135">
        <f>IF('Indicador Datos'!CS22="No Data",1,IF('Indicador Datos imputados'!CS21&lt;&gt;"",1,0))</f>
        <v>0</v>
      </c>
      <c r="CT20" s="135">
        <f>IF('Indicador Datos'!CT22="No Data",1,IF('Indicador Datos imputados'!CT21&lt;&gt;"",1,0))</f>
        <v>0</v>
      </c>
      <c r="CU20" s="135">
        <f>IF('Indicador Datos'!CU22="No Data",1,IF('Indicador Datos imputados'!CU21&lt;&gt;"",1,0))</f>
        <v>0</v>
      </c>
      <c r="CV20" s="144">
        <f t="shared" si="0"/>
        <v>1</v>
      </c>
      <c r="CW20" s="145">
        <f t="shared" si="1"/>
        <v>1.0416666666666666E-2</v>
      </c>
    </row>
    <row r="21" spans="1:101" x14ac:dyDescent="0.25">
      <c r="A21" s="3" t="str">
        <f>VLOOKUP(C21,Regions!B$3:H$35,7,FALSE)</f>
        <v>Central America</v>
      </c>
      <c r="B21" s="94" t="s">
        <v>38</v>
      </c>
      <c r="C21" s="83" t="s">
        <v>37</v>
      </c>
      <c r="D21" s="135">
        <f>IF('Indicador Datos'!D23="No Data",1,IF('Indicador Datos imputados'!D22&lt;&gt;"",1,0))</f>
        <v>0</v>
      </c>
      <c r="E21" s="135">
        <f>IF('Indicador Datos'!E23="No Data",1,IF('Indicador Datos imputados'!E22&lt;&gt;"",1,0))</f>
        <v>0</v>
      </c>
      <c r="F21" s="135">
        <f>IF('Indicador Datos'!F23="No Data",1,IF('Indicador Datos imputados'!F22&lt;&gt;"",1,0))</f>
        <v>0</v>
      </c>
      <c r="G21" s="135">
        <f>IF('Indicador Datos'!G23="No Data",1,IF('Indicador Datos imputados'!G22&lt;&gt;"",1,0))</f>
        <v>0</v>
      </c>
      <c r="H21" s="135">
        <f>IF('Indicador Datos'!H23="No Data",1,IF('Indicador Datos imputados'!H22&lt;&gt;"",1,0))</f>
        <v>0</v>
      </c>
      <c r="I21" s="135">
        <f>IF('Indicador Datos'!I23="No Data",1,IF('Indicador Datos imputados'!I22&lt;&gt;"",1,0))</f>
        <v>0</v>
      </c>
      <c r="J21" s="135">
        <f>IF('Indicador Datos'!J23="No Data",1,IF('Indicador Datos imputados'!J22&lt;&gt;"",1,0))</f>
        <v>0</v>
      </c>
      <c r="K21" s="135">
        <f>IF('Indicador Datos'!K23="No Data",1,IF('Indicador Datos imputados'!K22&lt;&gt;"",1,0))</f>
        <v>0</v>
      </c>
      <c r="L21" s="135">
        <f>IF('Indicador Datos'!L23="No Data",1,IF('Indicador Datos imputados'!L22&lt;&gt;"",1,0))</f>
        <v>0</v>
      </c>
      <c r="M21" s="135">
        <f>IF('Indicador Datos'!M23="No Data",1,IF('Indicador Datos imputados'!M22&lt;&gt;"",1,0))</f>
        <v>0</v>
      </c>
      <c r="N21" s="135">
        <f>IF('Indicador Datos'!N23="No Data",1,IF('Indicador Datos imputados'!N22&lt;&gt;"",1,0))</f>
        <v>0</v>
      </c>
      <c r="O21" s="135">
        <f>IF('Indicador Datos'!O23="No Data",1,IF('Indicador Datos imputados'!O22&lt;&gt;"",1,0))</f>
        <v>0</v>
      </c>
      <c r="P21" s="135">
        <f>IF('Indicador Datos'!P23="No Data",1,IF('Indicador Datos imputados'!P22&lt;&gt;"",1,0))</f>
        <v>1</v>
      </c>
      <c r="Q21" s="135">
        <f>IF('Indicador Datos'!Q23="No Data",1,IF('Indicador Datos imputados'!Q22&lt;&gt;"",1,0))</f>
        <v>0</v>
      </c>
      <c r="R21" s="135">
        <f>IF('Indicador Datos'!R23="No Data",1,IF('Indicador Datos imputados'!R22&lt;&gt;"",1,0))</f>
        <v>0</v>
      </c>
      <c r="S21" s="135">
        <f>IF('Indicador Datos'!S23="No Data",1,IF('Indicador Datos imputados'!S22&lt;&gt;"",1,0))</f>
        <v>0</v>
      </c>
      <c r="T21" s="135">
        <f>IF('Indicador Datos'!T23="No Data",1,IF('Indicador Datos imputados'!T22&lt;&gt;"",1,0))</f>
        <v>0</v>
      </c>
      <c r="U21" s="135">
        <f>IF('Indicador Datos'!U23="No Data",1,IF('Indicador Datos imputados'!U22&lt;&gt;"",1,0))</f>
        <v>0</v>
      </c>
      <c r="V21" s="135">
        <f>IF('Indicador Datos'!V23="No Data",1,IF('Indicador Datos imputados'!V22&lt;&gt;"",1,0))</f>
        <v>0</v>
      </c>
      <c r="W21" s="135">
        <f>IF('Indicador Datos'!W23="No Data",1,IF('Indicador Datos imputados'!W22&lt;&gt;"",1,0))</f>
        <v>0</v>
      </c>
      <c r="X21" s="135">
        <f>IF('Indicador Datos'!X23="No Data",1,IF('Indicador Datos imputados'!X22&lt;&gt;"",1,0))</f>
        <v>0</v>
      </c>
      <c r="Y21" s="135">
        <f>IF('Indicador Datos'!Y23="No Data",1,IF('Indicador Datos imputados'!Y22&lt;&gt;"",1,0))</f>
        <v>0</v>
      </c>
      <c r="Z21" s="135">
        <f>IF('Indicador Datos'!Z23="No Data",1,IF('Indicador Datos imputados'!Z22&lt;&gt;"",1,0))</f>
        <v>0</v>
      </c>
      <c r="AA21" s="212">
        <f>IF('Indicador Datos'!AA23="No Data",1,IF('Indicador Datos imputados'!AA22&lt;&gt;"",1,0))</f>
        <v>0</v>
      </c>
      <c r="AB21" s="135">
        <f>IF('Indicador Datos'!AB23="No Data",1,IF('Indicador Datos imputados'!AB22&lt;&gt;"",1,0))</f>
        <v>0</v>
      </c>
      <c r="AC21" s="135">
        <f>IF('Indicador Datos'!AC23="No Data",1,IF('Indicador Datos imputados'!AC22&lt;&gt;"",1,0))</f>
        <v>0</v>
      </c>
      <c r="AD21" s="135">
        <f>IF('Indicador Datos'!AD23="No Data",1,IF('Indicador Datos imputados'!AD22&lt;&gt;"",1,0))</f>
        <v>0</v>
      </c>
      <c r="AE21" s="135">
        <f>IF('Indicador Datos'!AE23="No Data",1,IF('Indicador Datos imputados'!AE22&lt;&gt;"",1,0))</f>
        <v>0</v>
      </c>
      <c r="AF21" s="135">
        <f>IF('Indicador Datos'!AF23="No Data",1,IF('Indicador Datos imputados'!AF22&lt;&gt;"",1,0))</f>
        <v>0</v>
      </c>
      <c r="AG21" s="135">
        <f>IF('Indicador Datos'!AG23="No Data",1,IF('Indicador Datos imputados'!AG22&lt;&gt;"",1,0))</f>
        <v>0</v>
      </c>
      <c r="AH21" s="135">
        <f>IF('Indicador Datos'!AH23="No Data",1,IF('Indicador Datos imputados'!AH22&lt;&gt;"",1,0))</f>
        <v>0</v>
      </c>
      <c r="AI21" s="135">
        <f>IF('Indicador Datos'!AI23="No Data",1,IF('Indicador Datos imputados'!AI22&lt;&gt;"",1,0))</f>
        <v>0</v>
      </c>
      <c r="AJ21" s="135">
        <f>IF('Indicador Datos'!AJ23="No Data",1,IF('Indicador Datos imputados'!AJ22&lt;&gt;"",1,0))</f>
        <v>0</v>
      </c>
      <c r="AK21" s="135">
        <f>IF('Indicador Datos'!AK23="No Data",1,IF('Indicador Datos imputados'!AK22&lt;&gt;"",1,0))</f>
        <v>0</v>
      </c>
      <c r="AL21" s="135">
        <f>IF('Indicador Datos'!AL23="No Data",1,IF('Indicador Datos imputados'!AL22&lt;&gt;"",1,0))</f>
        <v>0</v>
      </c>
      <c r="AM21" s="135">
        <f>IF('Indicador Datos'!AM23="No Data",1,IF('Indicador Datos imputados'!AM22&lt;&gt;"",1,0))</f>
        <v>0</v>
      </c>
      <c r="AN21" s="135">
        <f>IF('Indicador Datos'!AN23="No Data",1,IF('Indicador Datos imputados'!AN22&lt;&gt;"",1,0))</f>
        <v>0</v>
      </c>
      <c r="AO21" s="135">
        <f>IF('Indicador Datos'!AO23="No Data",1,IF('Indicador Datos imputados'!AO22&lt;&gt;"",1,0))</f>
        <v>0</v>
      </c>
      <c r="AP21" s="135">
        <f>IF('Indicador Datos'!AP23="No Data",1,IF('Indicador Datos imputados'!AP22&lt;&gt;"",1,0))</f>
        <v>0</v>
      </c>
      <c r="AQ21" s="135">
        <f>IF('Indicador Datos'!AQ23="No Data",1,IF('Indicador Datos imputados'!AQ22&lt;&gt;"",1,0))</f>
        <v>0</v>
      </c>
      <c r="AR21" s="135">
        <f>IF('Indicador Datos'!AR23="No Data",1,IF('Indicador Datos imputados'!AR22&lt;&gt;"",1,0))</f>
        <v>0</v>
      </c>
      <c r="AS21" s="135">
        <f>IF('Indicador Datos'!AS23="No Data",1,IF('Indicador Datos imputados'!AS22&lt;&gt;"",1,0))</f>
        <v>0</v>
      </c>
      <c r="AT21" s="135">
        <f>IF('Indicador Datos'!AT23="No Data",1,IF('Indicador Datos imputados'!AT22&lt;&gt;"",1,0))</f>
        <v>0</v>
      </c>
      <c r="AU21" s="135">
        <f>IF('Indicador Datos'!AU23="No Data",1,IF('Indicador Datos imputados'!AU22&lt;&gt;"",1,0))</f>
        <v>0</v>
      </c>
      <c r="AV21" s="135">
        <f>IF('Indicador Datos'!AV23="No Data",1,IF('Indicador Datos imputados'!AV22&lt;&gt;"",1,0))</f>
        <v>0</v>
      </c>
      <c r="AW21" s="135">
        <f>IF('Indicador Datos'!AW23="No Data",1,IF('Indicador Datos imputados'!AW22&lt;&gt;"",1,0))</f>
        <v>0</v>
      </c>
      <c r="AX21" s="135">
        <f>IF('Indicador Datos'!AX23="No Data",1,IF('Indicador Datos imputados'!AX22&lt;&gt;"",1,0))</f>
        <v>1</v>
      </c>
      <c r="AY21" s="135">
        <f>IF('Indicador Datos'!AY23="No Data",1,IF('Indicador Datos imputados'!AY22&lt;&gt;"",1,0))</f>
        <v>0</v>
      </c>
      <c r="AZ21" s="135">
        <f>IF('Indicador Datos'!AZ23="No Data",1,IF('Indicador Datos imputados'!AZ22&lt;&gt;"",1,0))</f>
        <v>0</v>
      </c>
      <c r="BA21" s="135">
        <f>IF('Indicador Datos'!BA23="No Data",1,IF('Indicador Datos imputados'!BA22&lt;&gt;"",1,0))</f>
        <v>0</v>
      </c>
      <c r="BB21" s="135">
        <f>IF('Indicador Datos'!BB23="No Data",1,IF('Indicador Datos imputados'!BB22&lt;&gt;"",1,0))</f>
        <v>0</v>
      </c>
      <c r="BC21" s="135">
        <f>IF('Indicador Datos'!BC23="No Data",1,IF('Indicador Datos imputados'!BC22&lt;&gt;"",1,0))</f>
        <v>0</v>
      </c>
      <c r="BD21" s="135">
        <f>IF('Indicador Datos'!BD23="No Data",1,IF('Indicador Datos imputados'!BD22&lt;&gt;"",1,0))</f>
        <v>0</v>
      </c>
      <c r="BE21" s="135">
        <f>IF('Indicador Datos'!BE23="No Data",1,IF('Indicador Datos imputados'!BE22&lt;&gt;"",1,0))</f>
        <v>0</v>
      </c>
      <c r="BF21" s="135">
        <f>IF('Indicador Datos'!BF23="No Data",1,IF('Indicador Datos imputados'!BF22&lt;&gt;"",1,0))</f>
        <v>0</v>
      </c>
      <c r="BG21" s="135">
        <f>IF('Indicador Datos'!BG23="No Data",1,IF('Indicador Datos imputados'!BG22&lt;&gt;"",1,0))</f>
        <v>0</v>
      </c>
      <c r="BH21" s="135">
        <f>IF('Indicador Datos'!BH23="No Data",1,IF('Indicador Datos imputados'!BH22&lt;&gt;"",1,0))</f>
        <v>0</v>
      </c>
      <c r="BI21" s="135">
        <f>IF('Indicador Datos'!BI23="No Data",1,IF('Indicador Datos imputados'!BI22&lt;&gt;"",1,0))</f>
        <v>0</v>
      </c>
      <c r="BJ21" s="135">
        <f>IF('Indicador Datos'!BJ23="No Data",1,IF('Indicador Datos imputados'!BJ22&lt;&gt;"",1,0))</f>
        <v>0</v>
      </c>
      <c r="BK21" s="135">
        <f>IF('Indicador Datos'!BK23="No Data",1,IF('Indicador Datos imputados'!BK22&lt;&gt;"",1,0))</f>
        <v>0</v>
      </c>
      <c r="BL21" s="135">
        <f>IF('Indicador Datos'!BL23="No Data",1,IF('Indicador Datos imputados'!BL22&lt;&gt;"",1,0))</f>
        <v>0</v>
      </c>
      <c r="BM21" s="135">
        <f>IF('Indicador Datos'!BM23="No Data",1,IF('Indicador Datos imputados'!BM22&lt;&gt;"",1,0))</f>
        <v>0</v>
      </c>
      <c r="BN21" s="135">
        <f>IF('Indicador Datos'!BN23="No Data",1,IF('Indicador Datos imputados'!BN22&lt;&gt;"",1,0))</f>
        <v>0</v>
      </c>
      <c r="BO21" s="135">
        <f>IF('Indicador Datos'!BO23="No Data",1,IF('Indicador Datos imputados'!BO22&lt;&gt;"",1,0))</f>
        <v>0</v>
      </c>
      <c r="BP21" s="135">
        <f>IF('Indicador Datos'!BP23="No Data",1,IF('Indicador Datos imputados'!BP22&lt;&gt;"",1,0))</f>
        <v>0</v>
      </c>
      <c r="BQ21" s="135">
        <f>IF('Indicador Datos'!BQ23="No Data",1,IF('Indicador Datos imputados'!BQ22&lt;&gt;"",1,0))</f>
        <v>0</v>
      </c>
      <c r="BR21" s="135">
        <f>IF('Indicador Datos'!BR23="No Data",1,IF('Indicador Datos imputados'!BR22&lt;&gt;"",1,0))</f>
        <v>0</v>
      </c>
      <c r="BS21" s="135">
        <f>IF('Indicador Datos'!BS23="No Data",1,IF('Indicador Datos imputados'!BS22&lt;&gt;"",1,0))</f>
        <v>0</v>
      </c>
      <c r="BT21" s="135">
        <f>IF('Indicador Datos'!BT23="No Data",1,IF('Indicador Datos imputados'!BT22&lt;&gt;"",1,0))</f>
        <v>0</v>
      </c>
      <c r="BU21" s="135">
        <f>IF('Indicador Datos'!BU23="No Data",1,IF('Indicador Datos imputados'!BU22&lt;&gt;"",1,0))</f>
        <v>0</v>
      </c>
      <c r="BV21" s="135">
        <f>IF('Indicador Datos'!BV23="No Data",1,IF('Indicador Datos imputados'!BV22&lt;&gt;"",1,0))</f>
        <v>0</v>
      </c>
      <c r="BW21" s="135">
        <f>IF('Indicador Datos'!BW23="No Data",1,IF('Indicador Datos imputados'!BW22&lt;&gt;"",1,0))</f>
        <v>0</v>
      </c>
      <c r="BX21" s="135">
        <f>IF('Indicador Datos'!BX23="No Data",1,IF('Indicador Datos imputados'!BX22&lt;&gt;"",1,0))</f>
        <v>0</v>
      </c>
      <c r="BY21" s="135">
        <f>IF('Indicador Datos'!BY23="No Data",1,IF('Indicador Datos imputados'!BY22&lt;&gt;"",1,0))</f>
        <v>1</v>
      </c>
      <c r="BZ21" s="135">
        <f>IF('Indicador Datos'!BZ23="No Data",1,IF('Indicador Datos imputados'!BZ22&lt;&gt;"",1,0))</f>
        <v>0</v>
      </c>
      <c r="CA21" s="135">
        <f>IF('Indicador Datos'!CA23="No Data",1,IF('Indicador Datos imputados'!CA22&lt;&gt;"",1,0))</f>
        <v>0</v>
      </c>
      <c r="CB21" s="135">
        <f>IF('Indicador Datos'!CB23="No Data",1,IF('Indicador Datos imputados'!CB22&lt;&gt;"",1,0))</f>
        <v>0</v>
      </c>
      <c r="CC21" s="135">
        <f>IF('Indicador Datos'!CC23="No Data",1,IF('Indicador Datos imputados'!CC22&lt;&gt;"",1,0))</f>
        <v>0</v>
      </c>
      <c r="CD21" s="135">
        <f>IF('Indicador Datos'!CD23="No Data",1,IF('Indicador Datos imputados'!CD22&lt;&gt;"",1,0))</f>
        <v>0</v>
      </c>
      <c r="CE21" s="135">
        <f>IF('Indicador Datos'!CE23="No Data",1,IF('Indicador Datos imputados'!CE22&lt;&gt;"",1,0))</f>
        <v>0</v>
      </c>
      <c r="CF21" s="135">
        <f>IF('Indicador Datos'!CF23="No Data",1,IF('Indicador Datos imputados'!CF22&lt;&gt;"",1,0))</f>
        <v>0</v>
      </c>
      <c r="CG21" s="135">
        <f>IF('Indicador Datos'!CG23="No Data",1,IF('Indicador Datos imputados'!CG22&lt;&gt;"",1,0))</f>
        <v>0</v>
      </c>
      <c r="CH21" s="135">
        <f>IF('Indicador Datos'!CH23="No Data",1,IF('Indicador Datos imputados'!CH22&lt;&gt;"",1,0))</f>
        <v>0</v>
      </c>
      <c r="CI21" s="135">
        <f>IF('Indicador Datos'!CI23="No Data",1,IF('Indicador Datos imputados'!CI22&lt;&gt;"",1,0))</f>
        <v>0</v>
      </c>
      <c r="CJ21" s="135">
        <f>IF('Indicador Datos'!CJ23="No Data",1,IF('Indicador Datos imputados'!CJ22&lt;&gt;"",1,0))</f>
        <v>0</v>
      </c>
      <c r="CK21" s="135">
        <f>IF('Indicador Datos'!CK23="No Data",1,IF('Indicador Datos imputados'!CK22&lt;&gt;"",1,0))</f>
        <v>0</v>
      </c>
      <c r="CL21" s="135">
        <f>IF('Indicador Datos'!CL23="No Data",1,IF('Indicador Datos imputados'!CL22&lt;&gt;"",1,0))</f>
        <v>0</v>
      </c>
      <c r="CM21" s="135">
        <f>IF('Indicador Datos'!CM23="No Data",1,IF('Indicador Datos imputados'!CM22&lt;&gt;"",1,0))</f>
        <v>0</v>
      </c>
      <c r="CN21" s="135">
        <f>IF('Indicador Datos'!CN23="No Data",1,IF('Indicador Datos imputados'!CN22&lt;&gt;"",1,0))</f>
        <v>0</v>
      </c>
      <c r="CO21" s="135">
        <f>IF('Indicador Datos'!CO23="No Data",1,IF('Indicador Datos imputados'!CO22&lt;&gt;"",1,0))</f>
        <v>0</v>
      </c>
      <c r="CP21" s="135">
        <f>IF('Indicador Datos'!CP23="No Data",1,IF('Indicador Datos imputados'!CP22&lt;&gt;"",1,0))</f>
        <v>0</v>
      </c>
      <c r="CQ21" s="135">
        <f>IF('Indicador Datos'!CQ23="No Data",1,IF('Indicador Datos imputados'!CQ22&lt;&gt;"",1,0))</f>
        <v>0</v>
      </c>
      <c r="CR21" s="135">
        <f>IF('Indicador Datos'!CR23="No Data",1,IF('Indicador Datos imputados'!CR22&lt;&gt;"",1,0))</f>
        <v>0</v>
      </c>
      <c r="CS21" s="135">
        <f>IF('Indicador Datos'!CS23="No Data",1,IF('Indicador Datos imputados'!CS22&lt;&gt;"",1,0))</f>
        <v>0</v>
      </c>
      <c r="CT21" s="135">
        <f>IF('Indicador Datos'!CT23="No Data",1,IF('Indicador Datos imputados'!CT22&lt;&gt;"",1,0))</f>
        <v>0</v>
      </c>
      <c r="CU21" s="135">
        <f>IF('Indicador Datos'!CU23="No Data",1,IF('Indicador Datos imputados'!CU22&lt;&gt;"",1,0))</f>
        <v>0</v>
      </c>
      <c r="CV21" s="144">
        <f t="shared" si="0"/>
        <v>3</v>
      </c>
      <c r="CW21" s="145">
        <f t="shared" si="1"/>
        <v>3.125E-2</v>
      </c>
    </row>
    <row r="22" spans="1:101" x14ac:dyDescent="0.25">
      <c r="A22" s="3" t="str">
        <f>VLOOKUP(C22,Regions!B$3:H$35,7,FALSE)</f>
        <v>Central America</v>
      </c>
      <c r="B22" s="94" t="s">
        <v>42</v>
      </c>
      <c r="C22" s="83" t="s">
        <v>41</v>
      </c>
      <c r="D22" s="135">
        <f>IF('Indicador Datos'!D24="No Data",1,IF('Indicador Datos imputados'!D23&lt;&gt;"",1,0))</f>
        <v>0</v>
      </c>
      <c r="E22" s="135">
        <f>IF('Indicador Datos'!E24="No Data",1,IF('Indicador Datos imputados'!E23&lt;&gt;"",1,0))</f>
        <v>0</v>
      </c>
      <c r="F22" s="135">
        <f>IF('Indicador Datos'!F24="No Data",1,IF('Indicador Datos imputados'!F23&lt;&gt;"",1,0))</f>
        <v>0</v>
      </c>
      <c r="G22" s="135">
        <f>IF('Indicador Datos'!G24="No Data",1,IF('Indicador Datos imputados'!G23&lt;&gt;"",1,0))</f>
        <v>0</v>
      </c>
      <c r="H22" s="135">
        <f>IF('Indicador Datos'!H24="No Data",1,IF('Indicador Datos imputados'!H23&lt;&gt;"",1,0))</f>
        <v>0</v>
      </c>
      <c r="I22" s="135">
        <f>IF('Indicador Datos'!I24="No Data",1,IF('Indicador Datos imputados'!I23&lt;&gt;"",1,0))</f>
        <v>0</v>
      </c>
      <c r="J22" s="135">
        <f>IF('Indicador Datos'!J24="No Data",1,IF('Indicador Datos imputados'!J23&lt;&gt;"",1,0))</f>
        <v>0</v>
      </c>
      <c r="K22" s="135">
        <f>IF('Indicador Datos'!K24="No Data",1,IF('Indicador Datos imputados'!K23&lt;&gt;"",1,0))</f>
        <v>0</v>
      </c>
      <c r="L22" s="135">
        <f>IF('Indicador Datos'!L24="No Data",1,IF('Indicador Datos imputados'!L23&lt;&gt;"",1,0))</f>
        <v>0</v>
      </c>
      <c r="M22" s="135">
        <f>IF('Indicador Datos'!M24="No Data",1,IF('Indicador Datos imputados'!M23&lt;&gt;"",1,0))</f>
        <v>0</v>
      </c>
      <c r="N22" s="135">
        <f>IF('Indicador Datos'!N24="No Data",1,IF('Indicador Datos imputados'!N23&lt;&gt;"",1,0))</f>
        <v>0</v>
      </c>
      <c r="O22" s="135">
        <f>IF('Indicador Datos'!O24="No Data",1,IF('Indicador Datos imputados'!O23&lt;&gt;"",1,0))</f>
        <v>0</v>
      </c>
      <c r="P22" s="135">
        <f>IF('Indicador Datos'!P24="No Data",1,IF('Indicador Datos imputados'!P23&lt;&gt;"",1,0))</f>
        <v>0</v>
      </c>
      <c r="Q22" s="135">
        <f>IF('Indicador Datos'!Q24="No Data",1,IF('Indicador Datos imputados'!Q23&lt;&gt;"",1,0))</f>
        <v>0</v>
      </c>
      <c r="R22" s="135">
        <f>IF('Indicador Datos'!R24="No Data",1,IF('Indicador Datos imputados'!R23&lt;&gt;"",1,0))</f>
        <v>0</v>
      </c>
      <c r="S22" s="135">
        <f>IF('Indicador Datos'!S24="No Data",1,IF('Indicador Datos imputados'!S23&lt;&gt;"",1,0))</f>
        <v>0</v>
      </c>
      <c r="T22" s="135">
        <f>IF('Indicador Datos'!T24="No Data",1,IF('Indicador Datos imputados'!T23&lt;&gt;"",1,0))</f>
        <v>0</v>
      </c>
      <c r="U22" s="135">
        <f>IF('Indicador Datos'!U24="No Data",1,IF('Indicador Datos imputados'!U23&lt;&gt;"",1,0))</f>
        <v>0</v>
      </c>
      <c r="V22" s="135">
        <f>IF('Indicador Datos'!V24="No Data",1,IF('Indicador Datos imputados'!V23&lt;&gt;"",1,0))</f>
        <v>0</v>
      </c>
      <c r="W22" s="135">
        <f>IF('Indicador Datos'!W24="No Data",1,IF('Indicador Datos imputados'!W23&lt;&gt;"",1,0))</f>
        <v>0</v>
      </c>
      <c r="X22" s="135">
        <f>IF('Indicador Datos'!X24="No Data",1,IF('Indicador Datos imputados'!X23&lt;&gt;"",1,0))</f>
        <v>0</v>
      </c>
      <c r="Y22" s="135">
        <f>IF('Indicador Datos'!Y24="No Data",1,IF('Indicador Datos imputados'!Y23&lt;&gt;"",1,0))</f>
        <v>0</v>
      </c>
      <c r="Z22" s="135">
        <f>IF('Indicador Datos'!Z24="No Data",1,IF('Indicador Datos imputados'!Z23&lt;&gt;"",1,0))</f>
        <v>0</v>
      </c>
      <c r="AA22" s="212">
        <f>IF('Indicador Datos'!AA24="No Data",1,IF('Indicador Datos imputados'!AA23&lt;&gt;"",1,0))</f>
        <v>0</v>
      </c>
      <c r="AB22" s="135">
        <f>IF('Indicador Datos'!AB24="No Data",1,IF('Indicador Datos imputados'!AB23&lt;&gt;"",1,0))</f>
        <v>0</v>
      </c>
      <c r="AC22" s="135">
        <f>IF('Indicador Datos'!AC24="No Data",1,IF('Indicador Datos imputados'!AC23&lt;&gt;"",1,0))</f>
        <v>0</v>
      </c>
      <c r="AD22" s="135">
        <f>IF('Indicador Datos'!AD24="No Data",1,IF('Indicador Datos imputados'!AD23&lt;&gt;"",1,0))</f>
        <v>0</v>
      </c>
      <c r="AE22" s="135">
        <f>IF('Indicador Datos'!AE24="No Data",1,IF('Indicador Datos imputados'!AE23&lt;&gt;"",1,0))</f>
        <v>0</v>
      </c>
      <c r="AF22" s="135">
        <f>IF('Indicador Datos'!AF24="No Data",1,IF('Indicador Datos imputados'!AF23&lt;&gt;"",1,0))</f>
        <v>0</v>
      </c>
      <c r="AG22" s="135">
        <f>IF('Indicador Datos'!AG24="No Data",1,IF('Indicador Datos imputados'!AG23&lt;&gt;"",1,0))</f>
        <v>0</v>
      </c>
      <c r="AH22" s="135">
        <f>IF('Indicador Datos'!AH24="No Data",1,IF('Indicador Datos imputados'!AH23&lt;&gt;"",1,0))</f>
        <v>0</v>
      </c>
      <c r="AI22" s="135">
        <f>IF('Indicador Datos'!AI24="No Data",1,IF('Indicador Datos imputados'!AI23&lt;&gt;"",1,0))</f>
        <v>0</v>
      </c>
      <c r="AJ22" s="135">
        <f>IF('Indicador Datos'!AJ24="No Data",1,IF('Indicador Datos imputados'!AJ23&lt;&gt;"",1,0))</f>
        <v>0</v>
      </c>
      <c r="AK22" s="135">
        <f>IF('Indicador Datos'!AK24="No Data",1,IF('Indicador Datos imputados'!AK23&lt;&gt;"",1,0))</f>
        <v>0</v>
      </c>
      <c r="AL22" s="135">
        <f>IF('Indicador Datos'!AL24="No Data",1,IF('Indicador Datos imputados'!AL23&lt;&gt;"",1,0))</f>
        <v>0</v>
      </c>
      <c r="AM22" s="135">
        <f>IF('Indicador Datos'!AM24="No Data",1,IF('Indicador Datos imputados'!AM23&lt;&gt;"",1,0))</f>
        <v>0</v>
      </c>
      <c r="AN22" s="135">
        <f>IF('Indicador Datos'!AN24="No Data",1,IF('Indicador Datos imputados'!AN23&lt;&gt;"",1,0))</f>
        <v>0</v>
      </c>
      <c r="AO22" s="135">
        <f>IF('Indicador Datos'!AO24="No Data",1,IF('Indicador Datos imputados'!AO23&lt;&gt;"",1,0))</f>
        <v>0</v>
      </c>
      <c r="AP22" s="135">
        <f>IF('Indicador Datos'!AP24="No Data",1,IF('Indicador Datos imputados'!AP23&lt;&gt;"",1,0))</f>
        <v>0</v>
      </c>
      <c r="AQ22" s="135">
        <f>IF('Indicador Datos'!AQ24="No Data",1,IF('Indicador Datos imputados'!AQ23&lt;&gt;"",1,0))</f>
        <v>0</v>
      </c>
      <c r="AR22" s="135">
        <f>IF('Indicador Datos'!AR24="No Data",1,IF('Indicador Datos imputados'!AR23&lt;&gt;"",1,0))</f>
        <v>0</v>
      </c>
      <c r="AS22" s="135">
        <f>IF('Indicador Datos'!AS24="No Data",1,IF('Indicador Datos imputados'!AS23&lt;&gt;"",1,0))</f>
        <v>0</v>
      </c>
      <c r="AT22" s="135">
        <f>IF('Indicador Datos'!AT24="No Data",1,IF('Indicador Datos imputados'!AT23&lt;&gt;"",1,0))</f>
        <v>0</v>
      </c>
      <c r="AU22" s="135">
        <f>IF('Indicador Datos'!AU24="No Data",1,IF('Indicador Datos imputados'!AU23&lt;&gt;"",1,0))</f>
        <v>0</v>
      </c>
      <c r="AV22" s="135">
        <f>IF('Indicador Datos'!AV24="No Data",1,IF('Indicador Datos imputados'!AV23&lt;&gt;"",1,0))</f>
        <v>0</v>
      </c>
      <c r="AW22" s="135">
        <f>IF('Indicador Datos'!AW24="No Data",1,IF('Indicador Datos imputados'!AW23&lt;&gt;"",1,0))</f>
        <v>0</v>
      </c>
      <c r="AX22" s="135">
        <f>IF('Indicador Datos'!AX24="No Data",1,IF('Indicador Datos imputados'!AX23&lt;&gt;"",1,0))</f>
        <v>0</v>
      </c>
      <c r="AY22" s="135">
        <f>IF('Indicador Datos'!AY24="No Data",1,IF('Indicador Datos imputados'!AY23&lt;&gt;"",1,0))</f>
        <v>0</v>
      </c>
      <c r="AZ22" s="135">
        <f>IF('Indicador Datos'!AZ24="No Data",1,IF('Indicador Datos imputados'!AZ23&lt;&gt;"",1,0))</f>
        <v>0</v>
      </c>
      <c r="BA22" s="135">
        <f>IF('Indicador Datos'!BA24="No Data",1,IF('Indicador Datos imputados'!BA23&lt;&gt;"",1,0))</f>
        <v>0</v>
      </c>
      <c r="BB22" s="135">
        <f>IF('Indicador Datos'!BB24="No Data",1,IF('Indicador Datos imputados'!BB23&lt;&gt;"",1,0))</f>
        <v>0</v>
      </c>
      <c r="BC22" s="135">
        <f>IF('Indicador Datos'!BC24="No Data",1,IF('Indicador Datos imputados'!BC23&lt;&gt;"",1,0))</f>
        <v>0</v>
      </c>
      <c r="BD22" s="135">
        <f>IF('Indicador Datos'!BD24="No Data",1,IF('Indicador Datos imputados'!BD23&lt;&gt;"",1,0))</f>
        <v>0</v>
      </c>
      <c r="BE22" s="135">
        <f>IF('Indicador Datos'!BE24="No Data",1,IF('Indicador Datos imputados'!BE23&lt;&gt;"",1,0))</f>
        <v>0</v>
      </c>
      <c r="BF22" s="135">
        <f>IF('Indicador Datos'!BF24="No Data",1,IF('Indicador Datos imputados'!BF23&lt;&gt;"",1,0))</f>
        <v>0</v>
      </c>
      <c r="BG22" s="135">
        <f>IF('Indicador Datos'!BG24="No Data",1,IF('Indicador Datos imputados'!BG23&lt;&gt;"",1,0))</f>
        <v>0</v>
      </c>
      <c r="BH22" s="135">
        <f>IF('Indicador Datos'!BH24="No Data",1,IF('Indicador Datos imputados'!BH23&lt;&gt;"",1,0))</f>
        <v>0</v>
      </c>
      <c r="BI22" s="135">
        <f>IF('Indicador Datos'!BI24="No Data",1,IF('Indicador Datos imputados'!BI23&lt;&gt;"",1,0))</f>
        <v>0</v>
      </c>
      <c r="BJ22" s="135">
        <f>IF('Indicador Datos'!BJ24="No Data",1,IF('Indicador Datos imputados'!BJ23&lt;&gt;"",1,0))</f>
        <v>0</v>
      </c>
      <c r="BK22" s="135">
        <f>IF('Indicador Datos'!BK24="No Data",1,IF('Indicador Datos imputados'!BK23&lt;&gt;"",1,0))</f>
        <v>0</v>
      </c>
      <c r="BL22" s="135">
        <f>IF('Indicador Datos'!BL24="No Data",1,IF('Indicador Datos imputados'!BL23&lt;&gt;"",1,0))</f>
        <v>0</v>
      </c>
      <c r="BM22" s="135">
        <f>IF('Indicador Datos'!BM24="No Data",1,IF('Indicador Datos imputados'!BM23&lt;&gt;"",1,0))</f>
        <v>0</v>
      </c>
      <c r="BN22" s="135">
        <f>IF('Indicador Datos'!BN24="No Data",1,IF('Indicador Datos imputados'!BN23&lt;&gt;"",1,0))</f>
        <v>0</v>
      </c>
      <c r="BO22" s="135">
        <f>IF('Indicador Datos'!BO24="No Data",1,IF('Indicador Datos imputados'!BO23&lt;&gt;"",1,0))</f>
        <v>0</v>
      </c>
      <c r="BP22" s="135">
        <f>IF('Indicador Datos'!BP24="No Data",1,IF('Indicador Datos imputados'!BP23&lt;&gt;"",1,0))</f>
        <v>0</v>
      </c>
      <c r="BQ22" s="135">
        <f>IF('Indicador Datos'!BQ24="No Data",1,IF('Indicador Datos imputados'!BQ23&lt;&gt;"",1,0))</f>
        <v>0</v>
      </c>
      <c r="BR22" s="135">
        <f>IF('Indicador Datos'!BR24="No Data",1,IF('Indicador Datos imputados'!BR23&lt;&gt;"",1,0))</f>
        <v>0</v>
      </c>
      <c r="BS22" s="135">
        <f>IF('Indicador Datos'!BS24="No Data",1,IF('Indicador Datos imputados'!BS23&lt;&gt;"",1,0))</f>
        <v>0</v>
      </c>
      <c r="BT22" s="135">
        <f>IF('Indicador Datos'!BT24="No Data",1,IF('Indicador Datos imputados'!BT23&lt;&gt;"",1,0))</f>
        <v>0</v>
      </c>
      <c r="BU22" s="135">
        <f>IF('Indicador Datos'!BU24="No Data",1,IF('Indicador Datos imputados'!BU23&lt;&gt;"",1,0))</f>
        <v>0</v>
      </c>
      <c r="BV22" s="135">
        <f>IF('Indicador Datos'!BV24="No Data",1,IF('Indicador Datos imputados'!BV23&lt;&gt;"",1,0))</f>
        <v>0</v>
      </c>
      <c r="BW22" s="135">
        <f>IF('Indicador Datos'!BW24="No Data",1,IF('Indicador Datos imputados'!BW23&lt;&gt;"",1,0))</f>
        <v>0</v>
      </c>
      <c r="BX22" s="135">
        <f>IF('Indicador Datos'!BX24="No Data",1,IF('Indicador Datos imputados'!BX23&lt;&gt;"",1,0))</f>
        <v>0</v>
      </c>
      <c r="BY22" s="135">
        <f>IF('Indicador Datos'!BY24="No Data",1,IF('Indicador Datos imputados'!BY23&lt;&gt;"",1,0))</f>
        <v>0</v>
      </c>
      <c r="BZ22" s="135">
        <f>IF('Indicador Datos'!BZ24="No Data",1,IF('Indicador Datos imputados'!BZ23&lt;&gt;"",1,0))</f>
        <v>0</v>
      </c>
      <c r="CA22" s="135">
        <f>IF('Indicador Datos'!CA24="No Data",1,IF('Indicador Datos imputados'!CA23&lt;&gt;"",1,0))</f>
        <v>0</v>
      </c>
      <c r="CB22" s="135">
        <f>IF('Indicador Datos'!CB24="No Data",1,IF('Indicador Datos imputados'!CB23&lt;&gt;"",1,0))</f>
        <v>0</v>
      </c>
      <c r="CC22" s="135">
        <f>IF('Indicador Datos'!CC24="No Data",1,IF('Indicador Datos imputados'!CC23&lt;&gt;"",1,0))</f>
        <v>0</v>
      </c>
      <c r="CD22" s="135">
        <f>IF('Indicador Datos'!CD24="No Data",1,IF('Indicador Datos imputados'!CD23&lt;&gt;"",1,0))</f>
        <v>0</v>
      </c>
      <c r="CE22" s="135">
        <f>IF('Indicador Datos'!CE24="No Data",1,IF('Indicador Datos imputados'!CE23&lt;&gt;"",1,0))</f>
        <v>0</v>
      </c>
      <c r="CF22" s="135">
        <f>IF('Indicador Datos'!CF24="No Data",1,IF('Indicador Datos imputados'!CF23&lt;&gt;"",1,0))</f>
        <v>0</v>
      </c>
      <c r="CG22" s="135">
        <f>IF('Indicador Datos'!CG24="No Data",1,IF('Indicador Datos imputados'!CG23&lt;&gt;"",1,0))</f>
        <v>0</v>
      </c>
      <c r="CH22" s="135">
        <f>IF('Indicador Datos'!CH24="No Data",1,IF('Indicador Datos imputados'!CH23&lt;&gt;"",1,0))</f>
        <v>0</v>
      </c>
      <c r="CI22" s="135">
        <f>IF('Indicador Datos'!CI24="No Data",1,IF('Indicador Datos imputados'!CI23&lt;&gt;"",1,0))</f>
        <v>0</v>
      </c>
      <c r="CJ22" s="135">
        <f>IF('Indicador Datos'!CJ24="No Data",1,IF('Indicador Datos imputados'!CJ23&lt;&gt;"",1,0))</f>
        <v>0</v>
      </c>
      <c r="CK22" s="135">
        <f>IF('Indicador Datos'!CK24="No Data",1,IF('Indicador Datos imputados'!CK23&lt;&gt;"",1,0))</f>
        <v>0</v>
      </c>
      <c r="CL22" s="135">
        <f>IF('Indicador Datos'!CL24="No Data",1,IF('Indicador Datos imputados'!CL23&lt;&gt;"",1,0))</f>
        <v>0</v>
      </c>
      <c r="CM22" s="135">
        <f>IF('Indicador Datos'!CM24="No Data",1,IF('Indicador Datos imputados'!CM23&lt;&gt;"",1,0))</f>
        <v>0</v>
      </c>
      <c r="CN22" s="135">
        <f>IF('Indicador Datos'!CN24="No Data",1,IF('Indicador Datos imputados'!CN23&lt;&gt;"",1,0))</f>
        <v>0</v>
      </c>
      <c r="CO22" s="135">
        <f>IF('Indicador Datos'!CO24="No Data",1,IF('Indicador Datos imputados'!CO23&lt;&gt;"",1,0))</f>
        <v>0</v>
      </c>
      <c r="CP22" s="135">
        <f>IF('Indicador Datos'!CP24="No Data",1,IF('Indicador Datos imputados'!CP23&lt;&gt;"",1,0))</f>
        <v>0</v>
      </c>
      <c r="CQ22" s="135">
        <f>IF('Indicador Datos'!CQ24="No Data",1,IF('Indicador Datos imputados'!CQ23&lt;&gt;"",1,0))</f>
        <v>0</v>
      </c>
      <c r="CR22" s="135">
        <f>IF('Indicador Datos'!CR24="No Data",1,IF('Indicador Datos imputados'!CR23&lt;&gt;"",1,0))</f>
        <v>0</v>
      </c>
      <c r="CS22" s="135">
        <f>IF('Indicador Datos'!CS24="No Data",1,IF('Indicador Datos imputados'!CS23&lt;&gt;"",1,0))</f>
        <v>0</v>
      </c>
      <c r="CT22" s="135">
        <f>IF('Indicador Datos'!CT24="No Data",1,IF('Indicador Datos imputados'!CT23&lt;&gt;"",1,0))</f>
        <v>0</v>
      </c>
      <c r="CU22" s="135">
        <f>IF('Indicador Datos'!CU24="No Data",1,IF('Indicador Datos imputados'!CU23&lt;&gt;"",1,0))</f>
        <v>0</v>
      </c>
      <c r="CV22" s="144">
        <f t="shared" si="0"/>
        <v>0</v>
      </c>
      <c r="CW22" s="145">
        <f t="shared" si="1"/>
        <v>0</v>
      </c>
    </row>
    <row r="23" spans="1:101" x14ac:dyDescent="0.25">
      <c r="A23" s="3" t="str">
        <f>VLOOKUP(C23,Regions!B$3:H$35,7,FALSE)</f>
        <v>Central America</v>
      </c>
      <c r="B23" s="94" t="s">
        <v>44</v>
      </c>
      <c r="C23" s="83" t="s">
        <v>43</v>
      </c>
      <c r="D23" s="135">
        <f>IF('Indicador Datos'!D25="No Data",1,IF('Indicador Datos imputados'!D24&lt;&gt;"",1,0))</f>
        <v>0</v>
      </c>
      <c r="E23" s="135">
        <f>IF('Indicador Datos'!E25="No Data",1,IF('Indicador Datos imputados'!E24&lt;&gt;"",1,0))</f>
        <v>0</v>
      </c>
      <c r="F23" s="135">
        <f>IF('Indicador Datos'!F25="No Data",1,IF('Indicador Datos imputados'!F24&lt;&gt;"",1,0))</f>
        <v>0</v>
      </c>
      <c r="G23" s="135">
        <f>IF('Indicador Datos'!G25="No Data",1,IF('Indicador Datos imputados'!G24&lt;&gt;"",1,0))</f>
        <v>0</v>
      </c>
      <c r="H23" s="135">
        <f>IF('Indicador Datos'!H25="No Data",1,IF('Indicador Datos imputados'!H24&lt;&gt;"",1,0))</f>
        <v>0</v>
      </c>
      <c r="I23" s="135">
        <f>IF('Indicador Datos'!I25="No Data",1,IF('Indicador Datos imputados'!I24&lt;&gt;"",1,0))</f>
        <v>0</v>
      </c>
      <c r="J23" s="135">
        <f>IF('Indicador Datos'!J25="No Data",1,IF('Indicador Datos imputados'!J24&lt;&gt;"",1,0))</f>
        <v>0</v>
      </c>
      <c r="K23" s="135">
        <f>IF('Indicador Datos'!K25="No Data",1,IF('Indicador Datos imputados'!K24&lt;&gt;"",1,0))</f>
        <v>0</v>
      </c>
      <c r="L23" s="135">
        <f>IF('Indicador Datos'!L25="No Data",1,IF('Indicador Datos imputados'!L24&lt;&gt;"",1,0))</f>
        <v>0</v>
      </c>
      <c r="M23" s="135">
        <f>IF('Indicador Datos'!M25="No Data",1,IF('Indicador Datos imputados'!M24&lt;&gt;"",1,0))</f>
        <v>0</v>
      </c>
      <c r="N23" s="135">
        <f>IF('Indicador Datos'!N25="No Data",1,IF('Indicador Datos imputados'!N24&lt;&gt;"",1,0))</f>
        <v>0</v>
      </c>
      <c r="O23" s="135">
        <f>IF('Indicador Datos'!O25="No Data",1,IF('Indicador Datos imputados'!O24&lt;&gt;"",1,0))</f>
        <v>0</v>
      </c>
      <c r="P23" s="135">
        <f>IF('Indicador Datos'!P25="No Data",1,IF('Indicador Datos imputados'!P24&lt;&gt;"",1,0))</f>
        <v>0</v>
      </c>
      <c r="Q23" s="135">
        <f>IF('Indicador Datos'!Q25="No Data",1,IF('Indicador Datos imputados'!Q24&lt;&gt;"",1,0))</f>
        <v>0</v>
      </c>
      <c r="R23" s="135">
        <f>IF('Indicador Datos'!R25="No Data",1,IF('Indicador Datos imputados'!R24&lt;&gt;"",1,0))</f>
        <v>0</v>
      </c>
      <c r="S23" s="135">
        <f>IF('Indicador Datos'!S25="No Data",1,IF('Indicador Datos imputados'!S24&lt;&gt;"",1,0))</f>
        <v>0</v>
      </c>
      <c r="T23" s="135">
        <f>IF('Indicador Datos'!T25="No Data",1,IF('Indicador Datos imputados'!T24&lt;&gt;"",1,0))</f>
        <v>0</v>
      </c>
      <c r="U23" s="135">
        <f>IF('Indicador Datos'!U25="No Data",1,IF('Indicador Datos imputados'!U24&lt;&gt;"",1,0))</f>
        <v>0</v>
      </c>
      <c r="V23" s="135">
        <f>IF('Indicador Datos'!V25="No Data",1,IF('Indicador Datos imputados'!V24&lt;&gt;"",1,0))</f>
        <v>0</v>
      </c>
      <c r="W23" s="135">
        <f>IF('Indicador Datos'!W25="No Data",1,IF('Indicador Datos imputados'!W24&lt;&gt;"",1,0))</f>
        <v>0</v>
      </c>
      <c r="X23" s="135">
        <f>IF('Indicador Datos'!X25="No Data",1,IF('Indicador Datos imputados'!X24&lt;&gt;"",1,0))</f>
        <v>0</v>
      </c>
      <c r="Y23" s="135">
        <f>IF('Indicador Datos'!Y25="No Data",1,IF('Indicador Datos imputados'!Y24&lt;&gt;"",1,0))</f>
        <v>0</v>
      </c>
      <c r="Z23" s="135">
        <f>IF('Indicador Datos'!Z25="No Data",1,IF('Indicador Datos imputados'!Z24&lt;&gt;"",1,0))</f>
        <v>0</v>
      </c>
      <c r="AA23" s="212">
        <f>IF('Indicador Datos'!AA25="No Data",1,IF('Indicador Datos imputados'!AA24&lt;&gt;"",1,0))</f>
        <v>0</v>
      </c>
      <c r="AB23" s="135">
        <f>IF('Indicador Datos'!AB25="No Data",1,IF('Indicador Datos imputados'!AB24&lt;&gt;"",1,0))</f>
        <v>1</v>
      </c>
      <c r="AC23" s="135">
        <f>IF('Indicador Datos'!AC25="No Data",1,IF('Indicador Datos imputados'!AC24&lt;&gt;"",1,0))</f>
        <v>0</v>
      </c>
      <c r="AD23" s="135">
        <f>IF('Indicador Datos'!AD25="No Data",1,IF('Indicador Datos imputados'!AD24&lt;&gt;"",1,0))</f>
        <v>0</v>
      </c>
      <c r="AE23" s="135">
        <f>IF('Indicador Datos'!AE25="No Data",1,IF('Indicador Datos imputados'!AE24&lt;&gt;"",1,0))</f>
        <v>0</v>
      </c>
      <c r="AF23" s="135">
        <f>IF('Indicador Datos'!AF25="No Data",1,IF('Indicador Datos imputados'!AF24&lt;&gt;"",1,0))</f>
        <v>0</v>
      </c>
      <c r="AG23" s="135">
        <f>IF('Indicador Datos'!AG25="No Data",1,IF('Indicador Datos imputados'!AG24&lt;&gt;"",1,0))</f>
        <v>0</v>
      </c>
      <c r="AH23" s="135">
        <f>IF('Indicador Datos'!AH25="No Data",1,IF('Indicador Datos imputados'!AH24&lt;&gt;"",1,0))</f>
        <v>0</v>
      </c>
      <c r="AI23" s="135">
        <f>IF('Indicador Datos'!AI25="No Data",1,IF('Indicador Datos imputados'!AI24&lt;&gt;"",1,0))</f>
        <v>0</v>
      </c>
      <c r="AJ23" s="135">
        <f>IF('Indicador Datos'!AJ25="No Data",1,IF('Indicador Datos imputados'!AJ24&lt;&gt;"",1,0))</f>
        <v>0</v>
      </c>
      <c r="AK23" s="135">
        <f>IF('Indicador Datos'!AK25="No Data",1,IF('Indicador Datos imputados'!AK24&lt;&gt;"",1,0))</f>
        <v>0</v>
      </c>
      <c r="AL23" s="135">
        <f>IF('Indicador Datos'!AL25="No Data",1,IF('Indicador Datos imputados'!AL24&lt;&gt;"",1,0))</f>
        <v>0</v>
      </c>
      <c r="AM23" s="135">
        <f>IF('Indicador Datos'!AM25="No Data",1,IF('Indicador Datos imputados'!AM24&lt;&gt;"",1,0))</f>
        <v>0</v>
      </c>
      <c r="AN23" s="135">
        <f>IF('Indicador Datos'!AN25="No Data",1,IF('Indicador Datos imputados'!AN24&lt;&gt;"",1,0))</f>
        <v>0</v>
      </c>
      <c r="AO23" s="135">
        <f>IF('Indicador Datos'!AO25="No Data",1,IF('Indicador Datos imputados'!AO24&lt;&gt;"",1,0))</f>
        <v>0</v>
      </c>
      <c r="AP23" s="135">
        <f>IF('Indicador Datos'!AP25="No Data",1,IF('Indicador Datos imputados'!AP24&lt;&gt;"",1,0))</f>
        <v>0</v>
      </c>
      <c r="AQ23" s="135">
        <f>IF('Indicador Datos'!AQ25="No Data",1,IF('Indicador Datos imputados'!AQ24&lt;&gt;"",1,0))</f>
        <v>0</v>
      </c>
      <c r="AR23" s="135">
        <f>IF('Indicador Datos'!AR25="No Data",1,IF('Indicador Datos imputados'!AR24&lt;&gt;"",1,0))</f>
        <v>0</v>
      </c>
      <c r="AS23" s="135">
        <f>IF('Indicador Datos'!AS25="No Data",1,IF('Indicador Datos imputados'!AS24&lt;&gt;"",1,0))</f>
        <v>0</v>
      </c>
      <c r="AT23" s="135">
        <f>IF('Indicador Datos'!AT25="No Data",1,IF('Indicador Datos imputados'!AT24&lt;&gt;"",1,0))</f>
        <v>0</v>
      </c>
      <c r="AU23" s="135">
        <f>IF('Indicador Datos'!AU25="No Data",1,IF('Indicador Datos imputados'!AU24&lt;&gt;"",1,0))</f>
        <v>0</v>
      </c>
      <c r="AV23" s="135">
        <f>IF('Indicador Datos'!AV25="No Data",1,IF('Indicador Datos imputados'!AV24&lt;&gt;"",1,0))</f>
        <v>0</v>
      </c>
      <c r="AW23" s="135">
        <f>IF('Indicador Datos'!AW25="No Data",1,IF('Indicador Datos imputados'!AW24&lt;&gt;"",1,0))</f>
        <v>0</v>
      </c>
      <c r="AX23" s="135">
        <f>IF('Indicador Datos'!AX25="No Data",1,IF('Indicador Datos imputados'!AX24&lt;&gt;"",1,0))</f>
        <v>0</v>
      </c>
      <c r="AY23" s="135">
        <f>IF('Indicador Datos'!AY25="No Data",1,IF('Indicador Datos imputados'!AY24&lt;&gt;"",1,0))</f>
        <v>0</v>
      </c>
      <c r="AZ23" s="135">
        <f>IF('Indicador Datos'!AZ25="No Data",1,IF('Indicador Datos imputados'!AZ24&lt;&gt;"",1,0))</f>
        <v>0</v>
      </c>
      <c r="BA23" s="135">
        <f>IF('Indicador Datos'!BA25="No Data",1,IF('Indicador Datos imputados'!BA24&lt;&gt;"",1,0))</f>
        <v>0</v>
      </c>
      <c r="BB23" s="135">
        <f>IF('Indicador Datos'!BB25="No Data",1,IF('Indicador Datos imputados'!BB24&lt;&gt;"",1,0))</f>
        <v>0</v>
      </c>
      <c r="BC23" s="135">
        <f>IF('Indicador Datos'!BC25="No Data",1,IF('Indicador Datos imputados'!BC24&lt;&gt;"",1,0))</f>
        <v>0</v>
      </c>
      <c r="BD23" s="135">
        <f>IF('Indicador Datos'!BD25="No Data",1,IF('Indicador Datos imputados'!BD24&lt;&gt;"",1,0))</f>
        <v>0</v>
      </c>
      <c r="BE23" s="135">
        <f>IF('Indicador Datos'!BE25="No Data",1,IF('Indicador Datos imputados'!BE24&lt;&gt;"",1,0))</f>
        <v>0</v>
      </c>
      <c r="BF23" s="135">
        <f>IF('Indicador Datos'!BF25="No Data",1,IF('Indicador Datos imputados'!BF24&lt;&gt;"",1,0))</f>
        <v>0</v>
      </c>
      <c r="BG23" s="135">
        <f>IF('Indicador Datos'!BG25="No Data",1,IF('Indicador Datos imputados'!BG24&lt;&gt;"",1,0))</f>
        <v>0</v>
      </c>
      <c r="BH23" s="135">
        <f>IF('Indicador Datos'!BH25="No Data",1,IF('Indicador Datos imputados'!BH24&lt;&gt;"",1,0))</f>
        <v>0</v>
      </c>
      <c r="BI23" s="135">
        <f>IF('Indicador Datos'!BI25="No Data",1,IF('Indicador Datos imputados'!BI24&lt;&gt;"",1,0))</f>
        <v>0</v>
      </c>
      <c r="BJ23" s="135">
        <f>IF('Indicador Datos'!BJ25="No Data",1,IF('Indicador Datos imputados'!BJ24&lt;&gt;"",1,0))</f>
        <v>0</v>
      </c>
      <c r="BK23" s="135">
        <f>IF('Indicador Datos'!BK25="No Data",1,IF('Indicador Datos imputados'!BK24&lt;&gt;"",1,0))</f>
        <v>0</v>
      </c>
      <c r="BL23" s="135">
        <f>IF('Indicador Datos'!BL25="No Data",1,IF('Indicador Datos imputados'!BL24&lt;&gt;"",1,0))</f>
        <v>0</v>
      </c>
      <c r="BM23" s="135">
        <f>IF('Indicador Datos'!BM25="No Data",1,IF('Indicador Datos imputados'!BM24&lt;&gt;"",1,0))</f>
        <v>0</v>
      </c>
      <c r="BN23" s="135">
        <f>IF('Indicador Datos'!BN25="No Data",1,IF('Indicador Datos imputados'!BN24&lt;&gt;"",1,0))</f>
        <v>0</v>
      </c>
      <c r="BO23" s="135">
        <f>IF('Indicador Datos'!BO25="No Data",1,IF('Indicador Datos imputados'!BO24&lt;&gt;"",1,0))</f>
        <v>0</v>
      </c>
      <c r="BP23" s="135">
        <f>IF('Indicador Datos'!BP25="No Data",1,IF('Indicador Datos imputados'!BP24&lt;&gt;"",1,0))</f>
        <v>0</v>
      </c>
      <c r="BQ23" s="135">
        <f>IF('Indicador Datos'!BQ25="No Data",1,IF('Indicador Datos imputados'!BQ24&lt;&gt;"",1,0))</f>
        <v>0</v>
      </c>
      <c r="BR23" s="135">
        <f>IF('Indicador Datos'!BR25="No Data",1,IF('Indicador Datos imputados'!BR24&lt;&gt;"",1,0))</f>
        <v>0</v>
      </c>
      <c r="BS23" s="135">
        <f>IF('Indicador Datos'!BS25="No Data",1,IF('Indicador Datos imputados'!BS24&lt;&gt;"",1,0))</f>
        <v>1</v>
      </c>
      <c r="BT23" s="135">
        <f>IF('Indicador Datos'!BT25="No Data",1,IF('Indicador Datos imputados'!BT24&lt;&gt;"",1,0))</f>
        <v>0</v>
      </c>
      <c r="BU23" s="135">
        <f>IF('Indicador Datos'!BU25="No Data",1,IF('Indicador Datos imputados'!BU24&lt;&gt;"",1,0))</f>
        <v>0</v>
      </c>
      <c r="BV23" s="135">
        <f>IF('Indicador Datos'!BV25="No Data",1,IF('Indicador Datos imputados'!BV24&lt;&gt;"",1,0))</f>
        <v>0</v>
      </c>
      <c r="BW23" s="135">
        <f>IF('Indicador Datos'!BW25="No Data",1,IF('Indicador Datos imputados'!BW24&lt;&gt;"",1,0))</f>
        <v>0</v>
      </c>
      <c r="BX23" s="135">
        <f>IF('Indicador Datos'!BX25="No Data",1,IF('Indicador Datos imputados'!BX24&lt;&gt;"",1,0))</f>
        <v>0</v>
      </c>
      <c r="BY23" s="135">
        <f>IF('Indicador Datos'!BY25="No Data",1,IF('Indicador Datos imputados'!BY24&lt;&gt;"",1,0))</f>
        <v>0</v>
      </c>
      <c r="BZ23" s="135">
        <f>IF('Indicador Datos'!BZ25="No Data",1,IF('Indicador Datos imputados'!BZ24&lt;&gt;"",1,0))</f>
        <v>0</v>
      </c>
      <c r="CA23" s="135">
        <f>IF('Indicador Datos'!CA25="No Data",1,IF('Indicador Datos imputados'!CA24&lt;&gt;"",1,0))</f>
        <v>0</v>
      </c>
      <c r="CB23" s="135">
        <f>IF('Indicador Datos'!CB25="No Data",1,IF('Indicador Datos imputados'!CB24&lt;&gt;"",1,0))</f>
        <v>0</v>
      </c>
      <c r="CC23" s="135">
        <f>IF('Indicador Datos'!CC25="No Data",1,IF('Indicador Datos imputados'!CC24&lt;&gt;"",1,0))</f>
        <v>0</v>
      </c>
      <c r="CD23" s="135">
        <f>IF('Indicador Datos'!CD25="No Data",1,IF('Indicador Datos imputados'!CD24&lt;&gt;"",1,0))</f>
        <v>0</v>
      </c>
      <c r="CE23" s="135">
        <f>IF('Indicador Datos'!CE25="No Data",1,IF('Indicador Datos imputados'!CE24&lt;&gt;"",1,0))</f>
        <v>0</v>
      </c>
      <c r="CF23" s="135">
        <f>IF('Indicador Datos'!CF25="No Data",1,IF('Indicador Datos imputados'!CF24&lt;&gt;"",1,0))</f>
        <v>0</v>
      </c>
      <c r="CG23" s="135">
        <f>IF('Indicador Datos'!CG25="No Data",1,IF('Indicador Datos imputados'!CG24&lt;&gt;"",1,0))</f>
        <v>0</v>
      </c>
      <c r="CH23" s="135">
        <f>IF('Indicador Datos'!CH25="No Data",1,IF('Indicador Datos imputados'!CH24&lt;&gt;"",1,0))</f>
        <v>0</v>
      </c>
      <c r="CI23" s="135">
        <f>IF('Indicador Datos'!CI25="No Data",1,IF('Indicador Datos imputados'!CI24&lt;&gt;"",1,0))</f>
        <v>0</v>
      </c>
      <c r="CJ23" s="135">
        <f>IF('Indicador Datos'!CJ25="No Data",1,IF('Indicador Datos imputados'!CJ24&lt;&gt;"",1,0))</f>
        <v>0</v>
      </c>
      <c r="CK23" s="135">
        <f>IF('Indicador Datos'!CK25="No Data",1,IF('Indicador Datos imputados'!CK24&lt;&gt;"",1,0))</f>
        <v>0</v>
      </c>
      <c r="CL23" s="135">
        <f>IF('Indicador Datos'!CL25="No Data",1,IF('Indicador Datos imputados'!CL24&lt;&gt;"",1,0))</f>
        <v>0</v>
      </c>
      <c r="CM23" s="135">
        <f>IF('Indicador Datos'!CM25="No Data",1,IF('Indicador Datos imputados'!CM24&lt;&gt;"",1,0))</f>
        <v>0</v>
      </c>
      <c r="CN23" s="135">
        <f>IF('Indicador Datos'!CN25="No Data",1,IF('Indicador Datos imputados'!CN24&lt;&gt;"",1,0))</f>
        <v>1</v>
      </c>
      <c r="CO23" s="135">
        <f>IF('Indicador Datos'!CO25="No Data",1,IF('Indicador Datos imputados'!CO24&lt;&gt;"",1,0))</f>
        <v>1</v>
      </c>
      <c r="CP23" s="135">
        <f>IF('Indicador Datos'!CP25="No Data",1,IF('Indicador Datos imputados'!CP24&lt;&gt;"",1,0))</f>
        <v>1</v>
      </c>
      <c r="CQ23" s="135">
        <f>IF('Indicador Datos'!CQ25="No Data",1,IF('Indicador Datos imputados'!CQ24&lt;&gt;"",1,0))</f>
        <v>0</v>
      </c>
      <c r="CR23" s="135">
        <f>IF('Indicador Datos'!CR25="No Data",1,IF('Indicador Datos imputados'!CR24&lt;&gt;"",1,0))</f>
        <v>1</v>
      </c>
      <c r="CS23" s="135">
        <f>IF('Indicador Datos'!CS25="No Data",1,IF('Indicador Datos imputados'!CS24&lt;&gt;"",1,0))</f>
        <v>0</v>
      </c>
      <c r="CT23" s="135">
        <f>IF('Indicador Datos'!CT25="No Data",1,IF('Indicador Datos imputados'!CT24&lt;&gt;"",1,0))</f>
        <v>0</v>
      </c>
      <c r="CU23" s="135">
        <f>IF('Indicador Datos'!CU25="No Data",1,IF('Indicador Datos imputados'!CU24&lt;&gt;"",1,0))</f>
        <v>0</v>
      </c>
      <c r="CV23" s="144">
        <f t="shared" si="0"/>
        <v>6</v>
      </c>
      <c r="CW23" s="145">
        <f t="shared" si="1"/>
        <v>6.25E-2</v>
      </c>
    </row>
    <row r="24" spans="1:101" x14ac:dyDescent="0.25">
      <c r="A24" s="3" t="str">
        <f>VLOOKUP(C24,Regions!B$3:H$35,7,FALSE)</f>
        <v>Central America</v>
      </c>
      <c r="B24" s="94" t="s">
        <v>46</v>
      </c>
      <c r="C24" s="83" t="s">
        <v>45</v>
      </c>
      <c r="D24" s="135">
        <f>IF('Indicador Datos'!D26="No Data",1,IF('Indicador Datos imputados'!D25&lt;&gt;"",1,0))</f>
        <v>0</v>
      </c>
      <c r="E24" s="135">
        <f>IF('Indicador Datos'!E26="No Data",1,IF('Indicador Datos imputados'!E25&lt;&gt;"",1,0))</f>
        <v>0</v>
      </c>
      <c r="F24" s="135">
        <f>IF('Indicador Datos'!F26="No Data",1,IF('Indicador Datos imputados'!F25&lt;&gt;"",1,0))</f>
        <v>0</v>
      </c>
      <c r="G24" s="135">
        <f>IF('Indicador Datos'!G26="No Data",1,IF('Indicador Datos imputados'!G25&lt;&gt;"",1,0))</f>
        <v>0</v>
      </c>
      <c r="H24" s="135">
        <f>IF('Indicador Datos'!H26="No Data",1,IF('Indicador Datos imputados'!H25&lt;&gt;"",1,0))</f>
        <v>0</v>
      </c>
      <c r="I24" s="135">
        <f>IF('Indicador Datos'!I26="No Data",1,IF('Indicador Datos imputados'!I25&lt;&gt;"",1,0))</f>
        <v>0</v>
      </c>
      <c r="J24" s="135">
        <f>IF('Indicador Datos'!J26="No Data",1,IF('Indicador Datos imputados'!J25&lt;&gt;"",1,0))</f>
        <v>0</v>
      </c>
      <c r="K24" s="135">
        <f>IF('Indicador Datos'!K26="No Data",1,IF('Indicador Datos imputados'!K25&lt;&gt;"",1,0))</f>
        <v>0</v>
      </c>
      <c r="L24" s="135">
        <f>IF('Indicador Datos'!L26="No Data",1,IF('Indicador Datos imputados'!L25&lt;&gt;"",1,0))</f>
        <v>0</v>
      </c>
      <c r="M24" s="135">
        <f>IF('Indicador Datos'!M26="No Data",1,IF('Indicador Datos imputados'!M25&lt;&gt;"",1,0))</f>
        <v>0</v>
      </c>
      <c r="N24" s="135">
        <f>IF('Indicador Datos'!N26="No Data",1,IF('Indicador Datos imputados'!N25&lt;&gt;"",1,0))</f>
        <v>0</v>
      </c>
      <c r="O24" s="135">
        <f>IF('Indicador Datos'!O26="No Data",1,IF('Indicador Datos imputados'!O25&lt;&gt;"",1,0))</f>
        <v>0</v>
      </c>
      <c r="P24" s="135">
        <f>IF('Indicador Datos'!P26="No Data",1,IF('Indicador Datos imputados'!P25&lt;&gt;"",1,0))</f>
        <v>0</v>
      </c>
      <c r="Q24" s="135">
        <f>IF('Indicador Datos'!Q26="No Data",1,IF('Indicador Datos imputados'!Q25&lt;&gt;"",1,0))</f>
        <v>0</v>
      </c>
      <c r="R24" s="135">
        <f>IF('Indicador Datos'!R26="No Data",1,IF('Indicador Datos imputados'!R25&lt;&gt;"",1,0))</f>
        <v>0</v>
      </c>
      <c r="S24" s="135">
        <f>IF('Indicador Datos'!S26="No Data",1,IF('Indicador Datos imputados'!S25&lt;&gt;"",1,0))</f>
        <v>0</v>
      </c>
      <c r="T24" s="135">
        <f>IF('Indicador Datos'!T26="No Data",1,IF('Indicador Datos imputados'!T25&lt;&gt;"",1,0))</f>
        <v>0</v>
      </c>
      <c r="U24" s="135">
        <f>IF('Indicador Datos'!U26="No Data",1,IF('Indicador Datos imputados'!U25&lt;&gt;"",1,0))</f>
        <v>0</v>
      </c>
      <c r="V24" s="135">
        <f>IF('Indicador Datos'!V26="No Data",1,IF('Indicador Datos imputados'!V25&lt;&gt;"",1,0))</f>
        <v>0</v>
      </c>
      <c r="W24" s="135">
        <f>IF('Indicador Datos'!W26="No Data",1,IF('Indicador Datos imputados'!W25&lt;&gt;"",1,0))</f>
        <v>0</v>
      </c>
      <c r="X24" s="135">
        <f>IF('Indicador Datos'!X26="No Data",1,IF('Indicador Datos imputados'!X25&lt;&gt;"",1,0))</f>
        <v>0</v>
      </c>
      <c r="Y24" s="135">
        <f>IF('Indicador Datos'!Y26="No Data",1,IF('Indicador Datos imputados'!Y25&lt;&gt;"",1,0))</f>
        <v>0</v>
      </c>
      <c r="Z24" s="135">
        <f>IF('Indicador Datos'!Z26="No Data",1,IF('Indicador Datos imputados'!Z25&lt;&gt;"",1,0))</f>
        <v>0</v>
      </c>
      <c r="AA24" s="212">
        <f>IF('Indicador Datos'!AA26="No Data",1,IF('Indicador Datos imputados'!AA25&lt;&gt;"",1,0))</f>
        <v>0</v>
      </c>
      <c r="AB24" s="135">
        <f>IF('Indicador Datos'!AB26="No Data",1,IF('Indicador Datos imputados'!AB25&lt;&gt;"",1,0))</f>
        <v>1</v>
      </c>
      <c r="AC24" s="135">
        <f>IF('Indicador Datos'!AC26="No Data",1,IF('Indicador Datos imputados'!AC25&lt;&gt;"",1,0))</f>
        <v>0</v>
      </c>
      <c r="AD24" s="135">
        <f>IF('Indicador Datos'!AD26="No Data",1,IF('Indicador Datos imputados'!AD25&lt;&gt;"",1,0))</f>
        <v>0</v>
      </c>
      <c r="AE24" s="135">
        <f>IF('Indicador Datos'!AE26="No Data",1,IF('Indicador Datos imputados'!AE25&lt;&gt;"",1,0))</f>
        <v>0</v>
      </c>
      <c r="AF24" s="135">
        <f>IF('Indicador Datos'!AF26="No Data",1,IF('Indicador Datos imputados'!AF25&lt;&gt;"",1,0))</f>
        <v>0</v>
      </c>
      <c r="AG24" s="135">
        <f>IF('Indicador Datos'!AG26="No Data",1,IF('Indicador Datos imputados'!AG25&lt;&gt;"",1,0))</f>
        <v>0</v>
      </c>
      <c r="AH24" s="135">
        <f>IF('Indicador Datos'!AH26="No Data",1,IF('Indicador Datos imputados'!AH25&lt;&gt;"",1,0))</f>
        <v>0</v>
      </c>
      <c r="AI24" s="135">
        <f>IF('Indicador Datos'!AI26="No Data",1,IF('Indicador Datos imputados'!AI25&lt;&gt;"",1,0))</f>
        <v>0</v>
      </c>
      <c r="AJ24" s="135">
        <f>IF('Indicador Datos'!AJ26="No Data",1,IF('Indicador Datos imputados'!AJ25&lt;&gt;"",1,0))</f>
        <v>0</v>
      </c>
      <c r="AK24" s="135">
        <f>IF('Indicador Datos'!AK26="No Data",1,IF('Indicador Datos imputados'!AK25&lt;&gt;"",1,0))</f>
        <v>0</v>
      </c>
      <c r="AL24" s="135">
        <f>IF('Indicador Datos'!AL26="No Data",1,IF('Indicador Datos imputados'!AL25&lt;&gt;"",1,0))</f>
        <v>0</v>
      </c>
      <c r="AM24" s="135">
        <f>IF('Indicador Datos'!AM26="No Data",1,IF('Indicador Datos imputados'!AM25&lt;&gt;"",1,0))</f>
        <v>1</v>
      </c>
      <c r="AN24" s="135">
        <f>IF('Indicador Datos'!AN26="No Data",1,IF('Indicador Datos imputados'!AN25&lt;&gt;"",1,0))</f>
        <v>1</v>
      </c>
      <c r="AO24" s="135">
        <f>IF('Indicador Datos'!AO26="No Data",1,IF('Indicador Datos imputados'!AO25&lt;&gt;"",1,0))</f>
        <v>0</v>
      </c>
      <c r="AP24" s="135">
        <f>IF('Indicador Datos'!AP26="No Data",1,IF('Indicador Datos imputados'!AP25&lt;&gt;"",1,0))</f>
        <v>0</v>
      </c>
      <c r="AQ24" s="135">
        <f>IF('Indicador Datos'!AQ26="No Data",1,IF('Indicador Datos imputados'!AQ25&lt;&gt;"",1,0))</f>
        <v>0</v>
      </c>
      <c r="AR24" s="135">
        <f>IF('Indicador Datos'!AR26="No Data",1,IF('Indicador Datos imputados'!AR25&lt;&gt;"",1,0))</f>
        <v>0</v>
      </c>
      <c r="AS24" s="135">
        <f>IF('Indicador Datos'!AS26="No Data",1,IF('Indicador Datos imputados'!AS25&lt;&gt;"",1,0))</f>
        <v>0</v>
      </c>
      <c r="AT24" s="135">
        <f>IF('Indicador Datos'!AT26="No Data",1,IF('Indicador Datos imputados'!AT25&lt;&gt;"",1,0))</f>
        <v>0</v>
      </c>
      <c r="AU24" s="135">
        <f>IF('Indicador Datos'!AU26="No Data",1,IF('Indicador Datos imputados'!AU25&lt;&gt;"",1,0))</f>
        <v>0</v>
      </c>
      <c r="AV24" s="135">
        <f>IF('Indicador Datos'!AV26="No Data",1,IF('Indicador Datos imputados'!AV25&lt;&gt;"",1,0))</f>
        <v>0</v>
      </c>
      <c r="AW24" s="135">
        <f>IF('Indicador Datos'!AW26="No Data",1,IF('Indicador Datos imputados'!AW25&lt;&gt;"",1,0))</f>
        <v>0</v>
      </c>
      <c r="AX24" s="135">
        <f>IF('Indicador Datos'!AX26="No Data",1,IF('Indicador Datos imputados'!AX25&lt;&gt;"",1,0))</f>
        <v>0</v>
      </c>
      <c r="AY24" s="135">
        <f>IF('Indicador Datos'!AY26="No Data",1,IF('Indicador Datos imputados'!AY25&lt;&gt;"",1,0))</f>
        <v>0</v>
      </c>
      <c r="AZ24" s="135">
        <f>IF('Indicador Datos'!AZ26="No Data",1,IF('Indicador Datos imputados'!AZ25&lt;&gt;"",1,0))</f>
        <v>0</v>
      </c>
      <c r="BA24" s="135">
        <f>IF('Indicador Datos'!BA26="No Data",1,IF('Indicador Datos imputados'!BA25&lt;&gt;"",1,0))</f>
        <v>0</v>
      </c>
      <c r="BB24" s="135">
        <f>IF('Indicador Datos'!BB26="No Data",1,IF('Indicador Datos imputados'!BB25&lt;&gt;"",1,0))</f>
        <v>0</v>
      </c>
      <c r="BC24" s="135">
        <f>IF('Indicador Datos'!BC26="No Data",1,IF('Indicador Datos imputados'!BC25&lt;&gt;"",1,0))</f>
        <v>0</v>
      </c>
      <c r="BD24" s="135">
        <f>IF('Indicador Datos'!BD26="No Data",1,IF('Indicador Datos imputados'!BD25&lt;&gt;"",1,0))</f>
        <v>0</v>
      </c>
      <c r="BE24" s="135">
        <f>IF('Indicador Datos'!BE26="No Data",1,IF('Indicador Datos imputados'!BE25&lt;&gt;"",1,0))</f>
        <v>0</v>
      </c>
      <c r="BF24" s="135">
        <f>IF('Indicador Datos'!BF26="No Data",1,IF('Indicador Datos imputados'!BF25&lt;&gt;"",1,0))</f>
        <v>0</v>
      </c>
      <c r="BG24" s="135">
        <f>IF('Indicador Datos'!BG26="No Data",1,IF('Indicador Datos imputados'!BG25&lt;&gt;"",1,0))</f>
        <v>0</v>
      </c>
      <c r="BH24" s="135">
        <f>IF('Indicador Datos'!BH26="No Data",1,IF('Indicador Datos imputados'!BH25&lt;&gt;"",1,0))</f>
        <v>0</v>
      </c>
      <c r="BI24" s="135">
        <f>IF('Indicador Datos'!BI26="No Data",1,IF('Indicador Datos imputados'!BI25&lt;&gt;"",1,0))</f>
        <v>0</v>
      </c>
      <c r="BJ24" s="135">
        <f>IF('Indicador Datos'!BJ26="No Data",1,IF('Indicador Datos imputados'!BJ25&lt;&gt;"",1,0))</f>
        <v>0</v>
      </c>
      <c r="BK24" s="135">
        <f>IF('Indicador Datos'!BK26="No Data",1,IF('Indicador Datos imputados'!BK25&lt;&gt;"",1,0))</f>
        <v>0</v>
      </c>
      <c r="BL24" s="135">
        <f>IF('Indicador Datos'!BL26="No Data",1,IF('Indicador Datos imputados'!BL25&lt;&gt;"",1,0))</f>
        <v>0</v>
      </c>
      <c r="BM24" s="135">
        <f>IF('Indicador Datos'!BM26="No Data",1,IF('Indicador Datos imputados'!BM25&lt;&gt;"",1,0))</f>
        <v>0</v>
      </c>
      <c r="BN24" s="135">
        <f>IF('Indicador Datos'!BN26="No Data",1,IF('Indicador Datos imputados'!BN25&lt;&gt;"",1,0))</f>
        <v>0</v>
      </c>
      <c r="BO24" s="135">
        <f>IF('Indicador Datos'!BO26="No Data",1,IF('Indicador Datos imputados'!BO25&lt;&gt;"",1,0))</f>
        <v>0</v>
      </c>
      <c r="BP24" s="135">
        <f>IF('Indicador Datos'!BP26="No Data",1,IF('Indicador Datos imputados'!BP25&lt;&gt;"",1,0))</f>
        <v>0</v>
      </c>
      <c r="BQ24" s="135">
        <f>IF('Indicador Datos'!BQ26="No Data",1,IF('Indicador Datos imputados'!BQ25&lt;&gt;"",1,0))</f>
        <v>0</v>
      </c>
      <c r="BR24" s="135">
        <f>IF('Indicador Datos'!BR26="No Data",1,IF('Indicador Datos imputados'!BR25&lt;&gt;"",1,0))</f>
        <v>0</v>
      </c>
      <c r="BS24" s="135">
        <f>IF('Indicador Datos'!BS26="No Data",1,IF('Indicador Datos imputados'!BS25&lt;&gt;"",1,0))</f>
        <v>0</v>
      </c>
      <c r="BT24" s="135">
        <f>IF('Indicador Datos'!BT26="No Data",1,IF('Indicador Datos imputados'!BT25&lt;&gt;"",1,0))</f>
        <v>0</v>
      </c>
      <c r="BU24" s="135">
        <f>IF('Indicador Datos'!BU26="No Data",1,IF('Indicador Datos imputados'!BU25&lt;&gt;"",1,0))</f>
        <v>0</v>
      </c>
      <c r="BV24" s="135">
        <f>IF('Indicador Datos'!BV26="No Data",1,IF('Indicador Datos imputados'!BV25&lt;&gt;"",1,0))</f>
        <v>0</v>
      </c>
      <c r="BW24" s="135">
        <f>IF('Indicador Datos'!BW26="No Data",1,IF('Indicador Datos imputados'!BW25&lt;&gt;"",1,0))</f>
        <v>0</v>
      </c>
      <c r="BX24" s="135">
        <f>IF('Indicador Datos'!BX26="No Data",1,IF('Indicador Datos imputados'!BX25&lt;&gt;"",1,0))</f>
        <v>0</v>
      </c>
      <c r="BY24" s="135">
        <f>IF('Indicador Datos'!BY26="No Data",1,IF('Indicador Datos imputados'!BY25&lt;&gt;"",1,0))</f>
        <v>0</v>
      </c>
      <c r="BZ24" s="135">
        <f>IF('Indicador Datos'!BZ26="No Data",1,IF('Indicador Datos imputados'!BZ25&lt;&gt;"",1,0))</f>
        <v>0</v>
      </c>
      <c r="CA24" s="135">
        <f>IF('Indicador Datos'!CA26="No Data",1,IF('Indicador Datos imputados'!CA25&lt;&gt;"",1,0))</f>
        <v>0</v>
      </c>
      <c r="CB24" s="135">
        <f>IF('Indicador Datos'!CB26="No Data",1,IF('Indicador Datos imputados'!CB25&lt;&gt;"",1,0))</f>
        <v>0</v>
      </c>
      <c r="CC24" s="135">
        <f>IF('Indicador Datos'!CC26="No Data",1,IF('Indicador Datos imputados'!CC25&lt;&gt;"",1,0))</f>
        <v>0</v>
      </c>
      <c r="CD24" s="135">
        <f>IF('Indicador Datos'!CD26="No Data",1,IF('Indicador Datos imputados'!CD25&lt;&gt;"",1,0))</f>
        <v>0</v>
      </c>
      <c r="CE24" s="135">
        <f>IF('Indicador Datos'!CE26="No Data",1,IF('Indicador Datos imputados'!CE25&lt;&gt;"",1,0))</f>
        <v>0</v>
      </c>
      <c r="CF24" s="135">
        <f>IF('Indicador Datos'!CF26="No Data",1,IF('Indicador Datos imputados'!CF25&lt;&gt;"",1,0))</f>
        <v>0</v>
      </c>
      <c r="CG24" s="135">
        <f>IF('Indicador Datos'!CG26="No Data",1,IF('Indicador Datos imputados'!CG25&lt;&gt;"",1,0))</f>
        <v>0</v>
      </c>
      <c r="CH24" s="135">
        <f>IF('Indicador Datos'!CH26="No Data",1,IF('Indicador Datos imputados'!CH25&lt;&gt;"",1,0))</f>
        <v>0</v>
      </c>
      <c r="CI24" s="135">
        <f>IF('Indicador Datos'!CI26="No Data",1,IF('Indicador Datos imputados'!CI25&lt;&gt;"",1,0))</f>
        <v>0</v>
      </c>
      <c r="CJ24" s="135">
        <f>IF('Indicador Datos'!CJ26="No Data",1,IF('Indicador Datos imputados'!CJ25&lt;&gt;"",1,0))</f>
        <v>0</v>
      </c>
      <c r="CK24" s="135">
        <f>IF('Indicador Datos'!CK26="No Data",1,IF('Indicador Datos imputados'!CK25&lt;&gt;"",1,0))</f>
        <v>0</v>
      </c>
      <c r="CL24" s="135">
        <f>IF('Indicador Datos'!CL26="No Data",1,IF('Indicador Datos imputados'!CL25&lt;&gt;"",1,0))</f>
        <v>0</v>
      </c>
      <c r="CM24" s="135">
        <f>IF('Indicador Datos'!CM26="No Data",1,IF('Indicador Datos imputados'!CM25&lt;&gt;"",1,0))</f>
        <v>0</v>
      </c>
      <c r="CN24" s="135">
        <f>IF('Indicador Datos'!CN26="No Data",1,IF('Indicador Datos imputados'!CN25&lt;&gt;"",1,0))</f>
        <v>0</v>
      </c>
      <c r="CO24" s="135">
        <f>IF('Indicador Datos'!CO26="No Data",1,IF('Indicador Datos imputados'!CO25&lt;&gt;"",1,0))</f>
        <v>0</v>
      </c>
      <c r="CP24" s="135">
        <f>IF('Indicador Datos'!CP26="No Data",1,IF('Indicador Datos imputados'!CP25&lt;&gt;"",1,0))</f>
        <v>1</v>
      </c>
      <c r="CQ24" s="135">
        <f>IF('Indicador Datos'!CQ26="No Data",1,IF('Indicador Datos imputados'!CQ25&lt;&gt;"",1,0))</f>
        <v>0</v>
      </c>
      <c r="CR24" s="135">
        <f>IF('Indicador Datos'!CR26="No Data",1,IF('Indicador Datos imputados'!CR25&lt;&gt;"",1,0))</f>
        <v>0</v>
      </c>
      <c r="CS24" s="135">
        <f>IF('Indicador Datos'!CS26="No Data",1,IF('Indicador Datos imputados'!CS25&lt;&gt;"",1,0))</f>
        <v>0</v>
      </c>
      <c r="CT24" s="135">
        <f>IF('Indicador Datos'!CT26="No Data",1,IF('Indicador Datos imputados'!CT25&lt;&gt;"",1,0))</f>
        <v>0</v>
      </c>
      <c r="CU24" s="135">
        <f>IF('Indicador Datos'!CU26="No Data",1,IF('Indicador Datos imputados'!CU25&lt;&gt;"",1,0))</f>
        <v>0</v>
      </c>
      <c r="CV24" s="144">
        <f t="shared" si="0"/>
        <v>4</v>
      </c>
      <c r="CW24" s="145">
        <f t="shared" si="1"/>
        <v>4.1666666666666664E-2</v>
      </c>
    </row>
    <row r="25" spans="1:101" x14ac:dyDescent="0.25">
      <c r="A25" s="3" t="str">
        <f>VLOOKUP(C25,Regions!B$3:H$35,7,FALSE)</f>
        <v>South America</v>
      </c>
      <c r="B25" s="94" t="s">
        <v>3</v>
      </c>
      <c r="C25" s="83" t="s">
        <v>2</v>
      </c>
      <c r="D25" s="135">
        <f>IF('Indicador Datos'!D27="No Data",1,IF('Indicador Datos imputados'!D26&lt;&gt;"",1,0))</f>
        <v>0</v>
      </c>
      <c r="E25" s="135">
        <f>IF('Indicador Datos'!E27="No Data",1,IF('Indicador Datos imputados'!E26&lt;&gt;"",1,0))</f>
        <v>0</v>
      </c>
      <c r="F25" s="135">
        <f>IF('Indicador Datos'!F27="No Data",1,IF('Indicador Datos imputados'!F26&lt;&gt;"",1,0))</f>
        <v>0</v>
      </c>
      <c r="G25" s="135">
        <f>IF('Indicador Datos'!G27="No Data",1,IF('Indicador Datos imputados'!G26&lt;&gt;"",1,0))</f>
        <v>0</v>
      </c>
      <c r="H25" s="135">
        <f>IF('Indicador Datos'!H27="No Data",1,IF('Indicador Datos imputados'!H26&lt;&gt;"",1,0))</f>
        <v>0</v>
      </c>
      <c r="I25" s="135">
        <f>IF('Indicador Datos'!I27="No Data",1,IF('Indicador Datos imputados'!I26&lt;&gt;"",1,0))</f>
        <v>0</v>
      </c>
      <c r="J25" s="135">
        <f>IF('Indicador Datos'!J27="No Data",1,IF('Indicador Datos imputados'!J26&lt;&gt;"",1,0))</f>
        <v>0</v>
      </c>
      <c r="K25" s="135">
        <f>IF('Indicador Datos'!K27="No Data",1,IF('Indicador Datos imputados'!K26&lt;&gt;"",1,0))</f>
        <v>0</v>
      </c>
      <c r="L25" s="135">
        <f>IF('Indicador Datos'!L27="No Data",1,IF('Indicador Datos imputados'!L26&lt;&gt;"",1,0))</f>
        <v>0</v>
      </c>
      <c r="M25" s="135">
        <f>IF('Indicador Datos'!M27="No Data",1,IF('Indicador Datos imputados'!M26&lt;&gt;"",1,0))</f>
        <v>0</v>
      </c>
      <c r="N25" s="135">
        <f>IF('Indicador Datos'!N27="No Data",1,IF('Indicador Datos imputados'!N26&lt;&gt;"",1,0))</f>
        <v>0</v>
      </c>
      <c r="O25" s="135">
        <f>IF('Indicador Datos'!O27="No Data",1,IF('Indicador Datos imputados'!O26&lt;&gt;"",1,0))</f>
        <v>0</v>
      </c>
      <c r="P25" s="135">
        <f>IF('Indicador Datos'!P27="No Data",1,IF('Indicador Datos imputados'!P26&lt;&gt;"",1,0))</f>
        <v>0</v>
      </c>
      <c r="Q25" s="135">
        <f>IF('Indicador Datos'!Q27="No Data",1,IF('Indicador Datos imputados'!Q26&lt;&gt;"",1,0))</f>
        <v>0</v>
      </c>
      <c r="R25" s="135">
        <f>IF('Indicador Datos'!R27="No Data",1,IF('Indicador Datos imputados'!R26&lt;&gt;"",1,0))</f>
        <v>0</v>
      </c>
      <c r="S25" s="135">
        <f>IF('Indicador Datos'!S27="No Data",1,IF('Indicador Datos imputados'!S26&lt;&gt;"",1,0))</f>
        <v>0</v>
      </c>
      <c r="T25" s="135">
        <f>IF('Indicador Datos'!T27="No Data",1,IF('Indicador Datos imputados'!T26&lt;&gt;"",1,0))</f>
        <v>0</v>
      </c>
      <c r="U25" s="135">
        <f>IF('Indicador Datos'!U27="No Data",1,IF('Indicador Datos imputados'!U26&lt;&gt;"",1,0))</f>
        <v>0</v>
      </c>
      <c r="V25" s="135">
        <f>IF('Indicador Datos'!V27="No Data",1,IF('Indicador Datos imputados'!V26&lt;&gt;"",1,0))</f>
        <v>0</v>
      </c>
      <c r="W25" s="135">
        <f>IF('Indicador Datos'!W27="No Data",1,IF('Indicador Datos imputados'!W26&lt;&gt;"",1,0))</f>
        <v>0</v>
      </c>
      <c r="X25" s="135">
        <f>IF('Indicador Datos'!X27="No Data",1,IF('Indicador Datos imputados'!X26&lt;&gt;"",1,0))</f>
        <v>0</v>
      </c>
      <c r="Y25" s="135">
        <f>IF('Indicador Datos'!Y27="No Data",1,IF('Indicador Datos imputados'!Y26&lt;&gt;"",1,0))</f>
        <v>0</v>
      </c>
      <c r="Z25" s="135">
        <f>IF('Indicador Datos'!Z27="No Data",1,IF('Indicador Datos imputados'!Z26&lt;&gt;"",1,0))</f>
        <v>0</v>
      </c>
      <c r="AA25" s="212">
        <f>IF('Indicador Datos'!AA27="No Data",1,IF('Indicador Datos imputados'!AA26&lt;&gt;"",1,0))</f>
        <v>0</v>
      </c>
      <c r="AB25" s="135">
        <f>IF('Indicador Datos'!AB27="No Data",1,IF('Indicador Datos imputados'!AB26&lt;&gt;"",1,0))</f>
        <v>1</v>
      </c>
      <c r="AC25" s="135">
        <f>IF('Indicador Datos'!AC27="No Data",1,IF('Indicador Datos imputados'!AC26&lt;&gt;"",1,0))</f>
        <v>0</v>
      </c>
      <c r="AD25" s="135">
        <f>IF('Indicador Datos'!AD27="No Data",1,IF('Indicador Datos imputados'!AD26&lt;&gt;"",1,0))</f>
        <v>0</v>
      </c>
      <c r="AE25" s="135">
        <f>IF('Indicador Datos'!AE27="No Data",1,IF('Indicador Datos imputados'!AE26&lt;&gt;"",1,0))</f>
        <v>0</v>
      </c>
      <c r="AF25" s="135">
        <f>IF('Indicador Datos'!AF27="No Data",1,IF('Indicador Datos imputados'!AF26&lt;&gt;"",1,0))</f>
        <v>0</v>
      </c>
      <c r="AG25" s="135">
        <f>IF('Indicador Datos'!AG27="No Data",1,IF('Indicador Datos imputados'!AG26&lt;&gt;"",1,0))</f>
        <v>0</v>
      </c>
      <c r="AH25" s="135">
        <f>IF('Indicador Datos'!AH27="No Data",1,IF('Indicador Datos imputados'!AH26&lt;&gt;"",1,0))</f>
        <v>0</v>
      </c>
      <c r="AI25" s="135">
        <f>IF('Indicador Datos'!AI27="No Data",1,IF('Indicador Datos imputados'!AI26&lt;&gt;"",1,0))</f>
        <v>0</v>
      </c>
      <c r="AJ25" s="135">
        <f>IF('Indicador Datos'!AJ27="No Data",1,IF('Indicador Datos imputados'!AJ26&lt;&gt;"",1,0))</f>
        <v>0</v>
      </c>
      <c r="AK25" s="135">
        <f>IF('Indicador Datos'!AK27="No Data",1,IF('Indicador Datos imputados'!AK26&lt;&gt;"",1,0))</f>
        <v>0</v>
      </c>
      <c r="AL25" s="135">
        <f>IF('Indicador Datos'!AL27="No Data",1,IF('Indicador Datos imputados'!AL26&lt;&gt;"",1,0))</f>
        <v>0</v>
      </c>
      <c r="AM25" s="135">
        <f>IF('Indicador Datos'!AM27="No Data",1,IF('Indicador Datos imputados'!AM26&lt;&gt;"",1,0))</f>
        <v>1</v>
      </c>
      <c r="AN25" s="135">
        <f>IF('Indicador Datos'!AN27="No Data",1,IF('Indicador Datos imputados'!AN26&lt;&gt;"",1,0))</f>
        <v>1</v>
      </c>
      <c r="AO25" s="135">
        <f>IF('Indicador Datos'!AO27="No Data",1,IF('Indicador Datos imputados'!AO26&lt;&gt;"",1,0))</f>
        <v>0</v>
      </c>
      <c r="AP25" s="135">
        <f>IF('Indicador Datos'!AP27="No Data",1,IF('Indicador Datos imputados'!AP26&lt;&gt;"",1,0))</f>
        <v>0</v>
      </c>
      <c r="AQ25" s="135">
        <f>IF('Indicador Datos'!AQ27="No Data",1,IF('Indicador Datos imputados'!AQ26&lt;&gt;"",1,0))</f>
        <v>0</v>
      </c>
      <c r="AR25" s="135">
        <f>IF('Indicador Datos'!AR27="No Data",1,IF('Indicador Datos imputados'!AR26&lt;&gt;"",1,0))</f>
        <v>0</v>
      </c>
      <c r="AS25" s="135">
        <f>IF('Indicador Datos'!AS27="No Data",1,IF('Indicador Datos imputados'!AS26&lt;&gt;"",1,0))</f>
        <v>0</v>
      </c>
      <c r="AT25" s="135">
        <f>IF('Indicador Datos'!AT27="No Data",1,IF('Indicador Datos imputados'!AT26&lt;&gt;"",1,0))</f>
        <v>1</v>
      </c>
      <c r="AU25" s="135">
        <f>IF('Indicador Datos'!AU27="No Data",1,IF('Indicador Datos imputados'!AU26&lt;&gt;"",1,0))</f>
        <v>0</v>
      </c>
      <c r="AV25" s="135">
        <f>IF('Indicador Datos'!AV27="No Data",1,IF('Indicador Datos imputados'!AV26&lt;&gt;"",1,0))</f>
        <v>0</v>
      </c>
      <c r="AW25" s="135">
        <f>IF('Indicador Datos'!AW27="No Data",1,IF('Indicador Datos imputados'!AW26&lt;&gt;"",1,0))</f>
        <v>0</v>
      </c>
      <c r="AX25" s="135">
        <f>IF('Indicador Datos'!AX27="No Data",1,IF('Indicador Datos imputados'!AX26&lt;&gt;"",1,0))</f>
        <v>0</v>
      </c>
      <c r="AY25" s="135">
        <f>IF('Indicador Datos'!AY27="No Data",1,IF('Indicador Datos imputados'!AY26&lt;&gt;"",1,0))</f>
        <v>0</v>
      </c>
      <c r="AZ25" s="135">
        <f>IF('Indicador Datos'!AZ27="No Data",1,IF('Indicador Datos imputados'!AZ26&lt;&gt;"",1,0))</f>
        <v>0</v>
      </c>
      <c r="BA25" s="135">
        <f>IF('Indicador Datos'!BA27="No Data",1,IF('Indicador Datos imputados'!BA26&lt;&gt;"",1,0))</f>
        <v>0</v>
      </c>
      <c r="BB25" s="135">
        <f>IF('Indicador Datos'!BB27="No Data",1,IF('Indicador Datos imputados'!BB26&lt;&gt;"",1,0))</f>
        <v>0</v>
      </c>
      <c r="BC25" s="135">
        <f>IF('Indicador Datos'!BC27="No Data",1,IF('Indicador Datos imputados'!BC26&lt;&gt;"",1,0))</f>
        <v>0</v>
      </c>
      <c r="BD25" s="135">
        <f>IF('Indicador Datos'!BD27="No Data",1,IF('Indicador Datos imputados'!BD26&lt;&gt;"",1,0))</f>
        <v>0</v>
      </c>
      <c r="BE25" s="135">
        <f>IF('Indicador Datos'!BE27="No Data",1,IF('Indicador Datos imputados'!BE26&lt;&gt;"",1,0))</f>
        <v>0</v>
      </c>
      <c r="BF25" s="135">
        <f>IF('Indicador Datos'!BF27="No Data",1,IF('Indicador Datos imputados'!BF26&lt;&gt;"",1,0))</f>
        <v>0</v>
      </c>
      <c r="BG25" s="135">
        <f>IF('Indicador Datos'!BG27="No Data",1,IF('Indicador Datos imputados'!BG26&lt;&gt;"",1,0))</f>
        <v>0</v>
      </c>
      <c r="BH25" s="135">
        <f>IF('Indicador Datos'!BH27="No Data",1,IF('Indicador Datos imputados'!BH26&lt;&gt;"",1,0))</f>
        <v>0</v>
      </c>
      <c r="BI25" s="135">
        <f>IF('Indicador Datos'!BI27="No Data",1,IF('Indicador Datos imputados'!BI26&lt;&gt;"",1,0))</f>
        <v>0</v>
      </c>
      <c r="BJ25" s="135">
        <f>IF('Indicador Datos'!BJ27="No Data",1,IF('Indicador Datos imputados'!BJ26&lt;&gt;"",1,0))</f>
        <v>0</v>
      </c>
      <c r="BK25" s="135">
        <f>IF('Indicador Datos'!BK27="No Data",1,IF('Indicador Datos imputados'!BK26&lt;&gt;"",1,0))</f>
        <v>0</v>
      </c>
      <c r="BL25" s="135">
        <f>IF('Indicador Datos'!BL27="No Data",1,IF('Indicador Datos imputados'!BL26&lt;&gt;"",1,0))</f>
        <v>0</v>
      </c>
      <c r="BM25" s="135">
        <f>IF('Indicador Datos'!BM27="No Data",1,IF('Indicador Datos imputados'!BM26&lt;&gt;"",1,0))</f>
        <v>0</v>
      </c>
      <c r="BN25" s="135">
        <f>IF('Indicador Datos'!BN27="No Data",1,IF('Indicador Datos imputados'!BN26&lt;&gt;"",1,0))</f>
        <v>0</v>
      </c>
      <c r="BO25" s="135">
        <f>IF('Indicador Datos'!BO27="No Data",1,IF('Indicador Datos imputados'!BO26&lt;&gt;"",1,0))</f>
        <v>0</v>
      </c>
      <c r="BP25" s="135">
        <f>IF('Indicador Datos'!BP27="No Data",1,IF('Indicador Datos imputados'!BP26&lt;&gt;"",1,0))</f>
        <v>0</v>
      </c>
      <c r="BQ25" s="135">
        <f>IF('Indicador Datos'!BQ27="No Data",1,IF('Indicador Datos imputados'!BQ26&lt;&gt;"",1,0))</f>
        <v>0</v>
      </c>
      <c r="BR25" s="135">
        <f>IF('Indicador Datos'!BR27="No Data",1,IF('Indicador Datos imputados'!BR26&lt;&gt;"",1,0))</f>
        <v>0</v>
      </c>
      <c r="BS25" s="135">
        <f>IF('Indicador Datos'!BS27="No Data",1,IF('Indicador Datos imputados'!BS26&lt;&gt;"",1,0))</f>
        <v>0</v>
      </c>
      <c r="BT25" s="135">
        <f>IF('Indicador Datos'!BT27="No Data",1,IF('Indicador Datos imputados'!BT26&lt;&gt;"",1,0))</f>
        <v>0</v>
      </c>
      <c r="BU25" s="135">
        <f>IF('Indicador Datos'!BU27="No Data",1,IF('Indicador Datos imputados'!BU26&lt;&gt;"",1,0))</f>
        <v>0</v>
      </c>
      <c r="BV25" s="135">
        <f>IF('Indicador Datos'!BV27="No Data",1,IF('Indicador Datos imputados'!BV26&lt;&gt;"",1,0))</f>
        <v>0</v>
      </c>
      <c r="BW25" s="135">
        <f>IF('Indicador Datos'!BW27="No Data",1,IF('Indicador Datos imputados'!BW26&lt;&gt;"",1,0))</f>
        <v>0</v>
      </c>
      <c r="BX25" s="135">
        <f>IF('Indicador Datos'!BX27="No Data",1,IF('Indicador Datos imputados'!BX26&lt;&gt;"",1,0))</f>
        <v>0</v>
      </c>
      <c r="BY25" s="135">
        <f>IF('Indicador Datos'!BY27="No Data",1,IF('Indicador Datos imputados'!BY26&lt;&gt;"",1,0))</f>
        <v>0</v>
      </c>
      <c r="BZ25" s="135">
        <f>IF('Indicador Datos'!BZ27="No Data",1,IF('Indicador Datos imputados'!BZ26&lt;&gt;"",1,0))</f>
        <v>0</v>
      </c>
      <c r="CA25" s="135">
        <f>IF('Indicador Datos'!CA27="No Data",1,IF('Indicador Datos imputados'!CA26&lt;&gt;"",1,0))</f>
        <v>0</v>
      </c>
      <c r="CB25" s="135">
        <f>IF('Indicador Datos'!CB27="No Data",1,IF('Indicador Datos imputados'!CB26&lt;&gt;"",1,0))</f>
        <v>0</v>
      </c>
      <c r="CC25" s="135">
        <f>IF('Indicador Datos'!CC27="No Data",1,IF('Indicador Datos imputados'!CC26&lt;&gt;"",1,0))</f>
        <v>0</v>
      </c>
      <c r="CD25" s="135">
        <f>IF('Indicador Datos'!CD27="No Data",1,IF('Indicador Datos imputados'!CD26&lt;&gt;"",1,0))</f>
        <v>0</v>
      </c>
      <c r="CE25" s="135">
        <f>IF('Indicador Datos'!CE27="No Data",1,IF('Indicador Datos imputados'!CE26&lt;&gt;"",1,0))</f>
        <v>0</v>
      </c>
      <c r="CF25" s="135">
        <f>IF('Indicador Datos'!CF27="No Data",1,IF('Indicador Datos imputados'!CF26&lt;&gt;"",1,0))</f>
        <v>0</v>
      </c>
      <c r="CG25" s="135">
        <f>IF('Indicador Datos'!CG27="No Data",1,IF('Indicador Datos imputados'!CG26&lt;&gt;"",1,0))</f>
        <v>0</v>
      </c>
      <c r="CH25" s="135">
        <f>IF('Indicador Datos'!CH27="No Data",1,IF('Indicador Datos imputados'!CH26&lt;&gt;"",1,0))</f>
        <v>0</v>
      </c>
      <c r="CI25" s="135">
        <f>IF('Indicador Datos'!CI27="No Data",1,IF('Indicador Datos imputados'!CI26&lt;&gt;"",1,0))</f>
        <v>0</v>
      </c>
      <c r="CJ25" s="135">
        <f>IF('Indicador Datos'!CJ27="No Data",1,IF('Indicador Datos imputados'!CJ26&lt;&gt;"",1,0))</f>
        <v>0</v>
      </c>
      <c r="CK25" s="135">
        <f>IF('Indicador Datos'!CK27="No Data",1,IF('Indicador Datos imputados'!CK26&lt;&gt;"",1,0))</f>
        <v>0</v>
      </c>
      <c r="CL25" s="135">
        <f>IF('Indicador Datos'!CL27="No Data",1,IF('Indicador Datos imputados'!CL26&lt;&gt;"",1,0))</f>
        <v>0</v>
      </c>
      <c r="CM25" s="135">
        <f>IF('Indicador Datos'!CM27="No Data",1,IF('Indicador Datos imputados'!CM26&lt;&gt;"",1,0))</f>
        <v>0</v>
      </c>
      <c r="CN25" s="135">
        <f>IF('Indicador Datos'!CN27="No Data",1,IF('Indicador Datos imputados'!CN26&lt;&gt;"",1,0))</f>
        <v>0</v>
      </c>
      <c r="CO25" s="135">
        <f>IF('Indicador Datos'!CO27="No Data",1,IF('Indicador Datos imputados'!CO26&lt;&gt;"",1,0))</f>
        <v>0</v>
      </c>
      <c r="CP25" s="135">
        <f>IF('Indicador Datos'!CP27="No Data",1,IF('Indicador Datos imputados'!CP26&lt;&gt;"",1,0))</f>
        <v>0</v>
      </c>
      <c r="CQ25" s="135">
        <f>IF('Indicador Datos'!CQ27="No Data",1,IF('Indicador Datos imputados'!CQ26&lt;&gt;"",1,0))</f>
        <v>0</v>
      </c>
      <c r="CR25" s="135">
        <f>IF('Indicador Datos'!CR27="No Data",1,IF('Indicador Datos imputados'!CR26&lt;&gt;"",1,0))</f>
        <v>1</v>
      </c>
      <c r="CS25" s="135">
        <f>IF('Indicador Datos'!CS27="No Data",1,IF('Indicador Datos imputados'!CS26&lt;&gt;"",1,0))</f>
        <v>0</v>
      </c>
      <c r="CT25" s="135">
        <f>IF('Indicador Datos'!CT27="No Data",1,IF('Indicador Datos imputados'!CT26&lt;&gt;"",1,0))</f>
        <v>0</v>
      </c>
      <c r="CU25" s="135">
        <f>IF('Indicador Datos'!CU27="No Data",1,IF('Indicador Datos imputados'!CU26&lt;&gt;"",1,0))</f>
        <v>0</v>
      </c>
      <c r="CV25" s="144">
        <f t="shared" si="0"/>
        <v>5</v>
      </c>
      <c r="CW25" s="145">
        <f t="shared" si="1"/>
        <v>5.2083333333333336E-2</v>
      </c>
    </row>
    <row r="26" spans="1:101" x14ac:dyDescent="0.25">
      <c r="A26" s="3" t="str">
        <f>VLOOKUP(C26,Regions!B$3:H$35,7,FALSE)</f>
        <v>South America</v>
      </c>
      <c r="B26" s="94" t="s">
        <v>107</v>
      </c>
      <c r="C26" s="83" t="s">
        <v>10</v>
      </c>
      <c r="D26" s="135">
        <f>IF('Indicador Datos'!D28="No Data",1,IF('Indicador Datos imputados'!D27&lt;&gt;"",1,0))</f>
        <v>0</v>
      </c>
      <c r="E26" s="135">
        <f>IF('Indicador Datos'!E28="No Data",1,IF('Indicador Datos imputados'!E27&lt;&gt;"",1,0))</f>
        <v>0</v>
      </c>
      <c r="F26" s="135">
        <f>IF('Indicador Datos'!F28="No Data",1,IF('Indicador Datos imputados'!F27&lt;&gt;"",1,0))</f>
        <v>0</v>
      </c>
      <c r="G26" s="135">
        <f>IF('Indicador Datos'!G28="No Data",1,IF('Indicador Datos imputados'!G27&lt;&gt;"",1,0))</f>
        <v>0</v>
      </c>
      <c r="H26" s="135">
        <f>IF('Indicador Datos'!H28="No Data",1,IF('Indicador Datos imputados'!H27&lt;&gt;"",1,0))</f>
        <v>0</v>
      </c>
      <c r="I26" s="135">
        <f>IF('Indicador Datos'!I28="No Data",1,IF('Indicador Datos imputados'!I27&lt;&gt;"",1,0))</f>
        <v>0</v>
      </c>
      <c r="J26" s="135">
        <f>IF('Indicador Datos'!J28="No Data",1,IF('Indicador Datos imputados'!J27&lt;&gt;"",1,0))</f>
        <v>0</v>
      </c>
      <c r="K26" s="135">
        <f>IF('Indicador Datos'!K28="No Data",1,IF('Indicador Datos imputados'!K27&lt;&gt;"",1,0))</f>
        <v>0</v>
      </c>
      <c r="L26" s="135">
        <f>IF('Indicador Datos'!L28="No Data",1,IF('Indicador Datos imputados'!L27&lt;&gt;"",1,0))</f>
        <v>0</v>
      </c>
      <c r="M26" s="135">
        <f>IF('Indicador Datos'!M28="No Data",1,IF('Indicador Datos imputados'!M27&lt;&gt;"",1,0))</f>
        <v>0</v>
      </c>
      <c r="N26" s="135">
        <f>IF('Indicador Datos'!N28="No Data",1,IF('Indicador Datos imputados'!N27&lt;&gt;"",1,0))</f>
        <v>0</v>
      </c>
      <c r="O26" s="135">
        <f>IF('Indicador Datos'!O28="No Data",1,IF('Indicador Datos imputados'!O27&lt;&gt;"",1,0))</f>
        <v>0</v>
      </c>
      <c r="P26" s="135">
        <f>IF('Indicador Datos'!P28="No Data",1,IF('Indicador Datos imputados'!P27&lt;&gt;"",1,0))</f>
        <v>0</v>
      </c>
      <c r="Q26" s="135">
        <f>IF('Indicador Datos'!Q28="No Data",1,IF('Indicador Datos imputados'!Q27&lt;&gt;"",1,0))</f>
        <v>0</v>
      </c>
      <c r="R26" s="135">
        <f>IF('Indicador Datos'!R28="No Data",1,IF('Indicador Datos imputados'!R27&lt;&gt;"",1,0))</f>
        <v>0</v>
      </c>
      <c r="S26" s="135">
        <f>IF('Indicador Datos'!S28="No Data",1,IF('Indicador Datos imputados'!S27&lt;&gt;"",1,0))</f>
        <v>0</v>
      </c>
      <c r="T26" s="135">
        <f>IF('Indicador Datos'!T28="No Data",1,IF('Indicador Datos imputados'!T27&lt;&gt;"",1,0))</f>
        <v>0</v>
      </c>
      <c r="U26" s="135">
        <f>IF('Indicador Datos'!U28="No Data",1,IF('Indicador Datos imputados'!U27&lt;&gt;"",1,0))</f>
        <v>0</v>
      </c>
      <c r="V26" s="135">
        <f>IF('Indicador Datos'!V28="No Data",1,IF('Indicador Datos imputados'!V27&lt;&gt;"",1,0))</f>
        <v>0</v>
      </c>
      <c r="W26" s="135">
        <f>IF('Indicador Datos'!W28="No Data",1,IF('Indicador Datos imputados'!W27&lt;&gt;"",1,0))</f>
        <v>0</v>
      </c>
      <c r="X26" s="135">
        <f>IF('Indicador Datos'!X28="No Data",1,IF('Indicador Datos imputados'!X27&lt;&gt;"",1,0))</f>
        <v>0</v>
      </c>
      <c r="Y26" s="135">
        <f>IF('Indicador Datos'!Y28="No Data",1,IF('Indicador Datos imputados'!Y27&lt;&gt;"",1,0))</f>
        <v>0</v>
      </c>
      <c r="Z26" s="135">
        <f>IF('Indicador Datos'!Z28="No Data",1,IF('Indicador Datos imputados'!Z27&lt;&gt;"",1,0))</f>
        <v>0</v>
      </c>
      <c r="AA26" s="212">
        <f>IF('Indicador Datos'!AA28="No Data",1,IF('Indicador Datos imputados'!AA27&lt;&gt;"",1,0))</f>
        <v>0</v>
      </c>
      <c r="AB26" s="135">
        <f>IF('Indicador Datos'!AB28="No Data",1,IF('Indicador Datos imputados'!AB27&lt;&gt;"",1,0))</f>
        <v>0</v>
      </c>
      <c r="AC26" s="135">
        <f>IF('Indicador Datos'!AC28="No Data",1,IF('Indicador Datos imputados'!AC27&lt;&gt;"",1,0))</f>
        <v>1</v>
      </c>
      <c r="AD26" s="135">
        <f>IF('Indicador Datos'!AD28="No Data",1,IF('Indicador Datos imputados'!AD27&lt;&gt;"",1,0))</f>
        <v>0</v>
      </c>
      <c r="AE26" s="135">
        <f>IF('Indicador Datos'!AE28="No Data",1,IF('Indicador Datos imputados'!AE27&lt;&gt;"",1,0))</f>
        <v>0</v>
      </c>
      <c r="AF26" s="135">
        <f>IF('Indicador Datos'!AF28="No Data",1,IF('Indicador Datos imputados'!AF27&lt;&gt;"",1,0))</f>
        <v>0</v>
      </c>
      <c r="AG26" s="135">
        <f>IF('Indicador Datos'!AG28="No Data",1,IF('Indicador Datos imputados'!AG27&lt;&gt;"",1,0))</f>
        <v>0</v>
      </c>
      <c r="AH26" s="135">
        <f>IF('Indicador Datos'!AH28="No Data",1,IF('Indicador Datos imputados'!AH27&lt;&gt;"",1,0))</f>
        <v>0</v>
      </c>
      <c r="AI26" s="135">
        <f>IF('Indicador Datos'!AI28="No Data",1,IF('Indicador Datos imputados'!AI27&lt;&gt;"",1,0))</f>
        <v>0</v>
      </c>
      <c r="AJ26" s="135">
        <f>IF('Indicador Datos'!AJ28="No Data",1,IF('Indicador Datos imputados'!AJ27&lt;&gt;"",1,0))</f>
        <v>0</v>
      </c>
      <c r="AK26" s="135">
        <f>IF('Indicador Datos'!AK28="No Data",1,IF('Indicador Datos imputados'!AK27&lt;&gt;"",1,0))</f>
        <v>0</v>
      </c>
      <c r="AL26" s="135">
        <f>IF('Indicador Datos'!AL28="No Data",1,IF('Indicador Datos imputados'!AL27&lt;&gt;"",1,0))</f>
        <v>0</v>
      </c>
      <c r="AM26" s="135">
        <f>IF('Indicador Datos'!AM28="No Data",1,IF('Indicador Datos imputados'!AM27&lt;&gt;"",1,0))</f>
        <v>0</v>
      </c>
      <c r="AN26" s="135">
        <f>IF('Indicador Datos'!AN28="No Data",1,IF('Indicador Datos imputados'!AN27&lt;&gt;"",1,0))</f>
        <v>0</v>
      </c>
      <c r="AO26" s="135">
        <f>IF('Indicador Datos'!AO28="No Data",1,IF('Indicador Datos imputados'!AO27&lt;&gt;"",1,0))</f>
        <v>0</v>
      </c>
      <c r="AP26" s="135">
        <f>IF('Indicador Datos'!AP28="No Data",1,IF('Indicador Datos imputados'!AP27&lt;&gt;"",1,0))</f>
        <v>0</v>
      </c>
      <c r="AQ26" s="135">
        <f>IF('Indicador Datos'!AQ28="No Data",1,IF('Indicador Datos imputados'!AQ27&lt;&gt;"",1,0))</f>
        <v>0</v>
      </c>
      <c r="AR26" s="135">
        <f>IF('Indicador Datos'!AR28="No Data",1,IF('Indicador Datos imputados'!AR27&lt;&gt;"",1,0))</f>
        <v>0</v>
      </c>
      <c r="AS26" s="135">
        <f>IF('Indicador Datos'!AS28="No Data",1,IF('Indicador Datos imputados'!AS27&lt;&gt;"",1,0))</f>
        <v>0</v>
      </c>
      <c r="AT26" s="135">
        <f>IF('Indicador Datos'!AT28="No Data",1,IF('Indicador Datos imputados'!AT27&lt;&gt;"",1,0))</f>
        <v>0</v>
      </c>
      <c r="AU26" s="135">
        <f>IF('Indicador Datos'!AU28="No Data",1,IF('Indicador Datos imputados'!AU27&lt;&gt;"",1,0))</f>
        <v>0</v>
      </c>
      <c r="AV26" s="135">
        <f>IF('Indicador Datos'!AV28="No Data",1,IF('Indicador Datos imputados'!AV27&lt;&gt;"",1,0))</f>
        <v>0</v>
      </c>
      <c r="AW26" s="135">
        <f>IF('Indicador Datos'!AW28="No Data",1,IF('Indicador Datos imputados'!AW27&lt;&gt;"",1,0))</f>
        <v>0</v>
      </c>
      <c r="AX26" s="135">
        <f>IF('Indicador Datos'!AX28="No Data",1,IF('Indicador Datos imputados'!AX27&lt;&gt;"",1,0))</f>
        <v>1</v>
      </c>
      <c r="AY26" s="135">
        <f>IF('Indicador Datos'!AY28="No Data",1,IF('Indicador Datos imputados'!AY27&lt;&gt;"",1,0))</f>
        <v>0</v>
      </c>
      <c r="AZ26" s="135">
        <f>IF('Indicador Datos'!AZ28="No Data",1,IF('Indicador Datos imputados'!AZ27&lt;&gt;"",1,0))</f>
        <v>0</v>
      </c>
      <c r="BA26" s="135">
        <f>IF('Indicador Datos'!BA28="No Data",1,IF('Indicador Datos imputados'!BA27&lt;&gt;"",1,0))</f>
        <v>0</v>
      </c>
      <c r="BB26" s="135">
        <f>IF('Indicador Datos'!BB28="No Data",1,IF('Indicador Datos imputados'!BB27&lt;&gt;"",1,0))</f>
        <v>0</v>
      </c>
      <c r="BC26" s="135">
        <f>IF('Indicador Datos'!BC28="No Data",1,IF('Indicador Datos imputados'!BC27&lt;&gt;"",1,0))</f>
        <v>0</v>
      </c>
      <c r="BD26" s="135">
        <f>IF('Indicador Datos'!BD28="No Data",1,IF('Indicador Datos imputados'!BD27&lt;&gt;"",1,0))</f>
        <v>1</v>
      </c>
      <c r="BE26" s="135">
        <f>IF('Indicador Datos'!BE28="No Data",1,IF('Indicador Datos imputados'!BE27&lt;&gt;"",1,0))</f>
        <v>0</v>
      </c>
      <c r="BF26" s="135">
        <f>IF('Indicador Datos'!BF28="No Data",1,IF('Indicador Datos imputados'!BF27&lt;&gt;"",1,0))</f>
        <v>0</v>
      </c>
      <c r="BG26" s="135">
        <f>IF('Indicador Datos'!BG28="No Data",1,IF('Indicador Datos imputados'!BG27&lt;&gt;"",1,0))</f>
        <v>0</v>
      </c>
      <c r="BH26" s="135">
        <f>IF('Indicador Datos'!BH28="No Data",1,IF('Indicador Datos imputados'!BH27&lt;&gt;"",1,0))</f>
        <v>0</v>
      </c>
      <c r="BI26" s="135">
        <f>IF('Indicador Datos'!BI28="No Data",1,IF('Indicador Datos imputados'!BI27&lt;&gt;"",1,0))</f>
        <v>0</v>
      </c>
      <c r="BJ26" s="135">
        <f>IF('Indicador Datos'!BJ28="No Data",1,IF('Indicador Datos imputados'!BJ27&lt;&gt;"",1,0))</f>
        <v>0</v>
      </c>
      <c r="BK26" s="135">
        <f>IF('Indicador Datos'!BK28="No Data",1,IF('Indicador Datos imputados'!BK27&lt;&gt;"",1,0))</f>
        <v>0</v>
      </c>
      <c r="BL26" s="135">
        <f>IF('Indicador Datos'!BL28="No Data",1,IF('Indicador Datos imputados'!BL27&lt;&gt;"",1,0))</f>
        <v>0</v>
      </c>
      <c r="BM26" s="135">
        <f>IF('Indicador Datos'!BM28="No Data",1,IF('Indicador Datos imputados'!BM27&lt;&gt;"",1,0))</f>
        <v>0</v>
      </c>
      <c r="BN26" s="135">
        <f>IF('Indicador Datos'!BN28="No Data",1,IF('Indicador Datos imputados'!BN27&lt;&gt;"",1,0))</f>
        <v>0</v>
      </c>
      <c r="BO26" s="135">
        <f>IF('Indicador Datos'!BO28="No Data",1,IF('Indicador Datos imputados'!BO27&lt;&gt;"",1,0))</f>
        <v>0</v>
      </c>
      <c r="BP26" s="135">
        <f>IF('Indicador Datos'!BP28="No Data",1,IF('Indicador Datos imputados'!BP27&lt;&gt;"",1,0))</f>
        <v>0</v>
      </c>
      <c r="BQ26" s="135">
        <f>IF('Indicador Datos'!BQ28="No Data",1,IF('Indicador Datos imputados'!BQ27&lt;&gt;"",1,0))</f>
        <v>0</v>
      </c>
      <c r="BR26" s="135">
        <f>IF('Indicador Datos'!BR28="No Data",1,IF('Indicador Datos imputados'!BR27&lt;&gt;"",1,0))</f>
        <v>0</v>
      </c>
      <c r="BS26" s="135">
        <f>IF('Indicador Datos'!BS28="No Data",1,IF('Indicador Datos imputados'!BS27&lt;&gt;"",1,0))</f>
        <v>0</v>
      </c>
      <c r="BT26" s="135">
        <f>IF('Indicador Datos'!BT28="No Data",1,IF('Indicador Datos imputados'!BT27&lt;&gt;"",1,0))</f>
        <v>0</v>
      </c>
      <c r="BU26" s="135">
        <f>IF('Indicador Datos'!BU28="No Data",1,IF('Indicador Datos imputados'!BU27&lt;&gt;"",1,0))</f>
        <v>0</v>
      </c>
      <c r="BV26" s="135">
        <f>IF('Indicador Datos'!BV28="No Data",1,IF('Indicador Datos imputados'!BV27&lt;&gt;"",1,0))</f>
        <v>0</v>
      </c>
      <c r="BW26" s="135">
        <f>IF('Indicador Datos'!BW28="No Data",1,IF('Indicador Datos imputados'!BW27&lt;&gt;"",1,0))</f>
        <v>0</v>
      </c>
      <c r="BX26" s="135">
        <f>IF('Indicador Datos'!BX28="No Data",1,IF('Indicador Datos imputados'!BX27&lt;&gt;"",1,0))</f>
        <v>0</v>
      </c>
      <c r="BY26" s="135">
        <f>IF('Indicador Datos'!BY28="No Data",1,IF('Indicador Datos imputados'!BY27&lt;&gt;"",1,0))</f>
        <v>0</v>
      </c>
      <c r="BZ26" s="135">
        <f>IF('Indicador Datos'!BZ28="No Data",1,IF('Indicador Datos imputados'!BZ27&lt;&gt;"",1,0))</f>
        <v>0</v>
      </c>
      <c r="CA26" s="135">
        <f>IF('Indicador Datos'!CA28="No Data",1,IF('Indicador Datos imputados'!CA27&lt;&gt;"",1,0))</f>
        <v>0</v>
      </c>
      <c r="CB26" s="135">
        <f>IF('Indicador Datos'!CB28="No Data",1,IF('Indicador Datos imputados'!CB27&lt;&gt;"",1,0))</f>
        <v>0</v>
      </c>
      <c r="CC26" s="135">
        <f>IF('Indicador Datos'!CC28="No Data",1,IF('Indicador Datos imputados'!CC27&lt;&gt;"",1,0))</f>
        <v>0</v>
      </c>
      <c r="CD26" s="135">
        <f>IF('Indicador Datos'!CD28="No Data",1,IF('Indicador Datos imputados'!CD27&lt;&gt;"",1,0))</f>
        <v>0</v>
      </c>
      <c r="CE26" s="135">
        <f>IF('Indicador Datos'!CE28="No Data",1,IF('Indicador Datos imputados'!CE27&lt;&gt;"",1,0))</f>
        <v>0</v>
      </c>
      <c r="CF26" s="135">
        <f>IF('Indicador Datos'!CF28="No Data",1,IF('Indicador Datos imputados'!CF27&lt;&gt;"",1,0))</f>
        <v>0</v>
      </c>
      <c r="CG26" s="135">
        <f>IF('Indicador Datos'!CG28="No Data",1,IF('Indicador Datos imputados'!CG27&lt;&gt;"",1,0))</f>
        <v>0</v>
      </c>
      <c r="CH26" s="135">
        <f>IF('Indicador Datos'!CH28="No Data",1,IF('Indicador Datos imputados'!CH27&lt;&gt;"",1,0))</f>
        <v>0</v>
      </c>
      <c r="CI26" s="135">
        <f>IF('Indicador Datos'!CI28="No Data",1,IF('Indicador Datos imputados'!CI27&lt;&gt;"",1,0))</f>
        <v>0</v>
      </c>
      <c r="CJ26" s="135">
        <f>IF('Indicador Datos'!CJ28="No Data",1,IF('Indicador Datos imputados'!CJ27&lt;&gt;"",1,0))</f>
        <v>0</v>
      </c>
      <c r="CK26" s="135">
        <f>IF('Indicador Datos'!CK28="No Data",1,IF('Indicador Datos imputados'!CK27&lt;&gt;"",1,0))</f>
        <v>0</v>
      </c>
      <c r="CL26" s="135">
        <f>IF('Indicador Datos'!CL28="No Data",1,IF('Indicador Datos imputados'!CL27&lt;&gt;"",1,0))</f>
        <v>1</v>
      </c>
      <c r="CM26" s="135">
        <f>IF('Indicador Datos'!CM28="No Data",1,IF('Indicador Datos imputados'!CM27&lt;&gt;"",1,0))</f>
        <v>1</v>
      </c>
      <c r="CN26" s="135">
        <f>IF('Indicador Datos'!CN28="No Data",1,IF('Indicador Datos imputados'!CN27&lt;&gt;"",1,0))</f>
        <v>0</v>
      </c>
      <c r="CO26" s="135">
        <f>IF('Indicador Datos'!CO28="No Data",1,IF('Indicador Datos imputados'!CO27&lt;&gt;"",1,0))</f>
        <v>0</v>
      </c>
      <c r="CP26" s="135">
        <f>IF('Indicador Datos'!CP28="No Data",1,IF('Indicador Datos imputados'!CP27&lt;&gt;"",1,0))</f>
        <v>0</v>
      </c>
      <c r="CQ26" s="135">
        <f>IF('Indicador Datos'!CQ28="No Data",1,IF('Indicador Datos imputados'!CQ27&lt;&gt;"",1,0))</f>
        <v>0</v>
      </c>
      <c r="CR26" s="135">
        <f>IF('Indicador Datos'!CR28="No Data",1,IF('Indicador Datos imputados'!CR27&lt;&gt;"",1,0))</f>
        <v>0</v>
      </c>
      <c r="CS26" s="135">
        <f>IF('Indicador Datos'!CS28="No Data",1,IF('Indicador Datos imputados'!CS27&lt;&gt;"",1,0))</f>
        <v>0</v>
      </c>
      <c r="CT26" s="135">
        <f>IF('Indicador Datos'!CT28="No Data",1,IF('Indicador Datos imputados'!CT27&lt;&gt;"",1,0))</f>
        <v>0</v>
      </c>
      <c r="CU26" s="135">
        <f>IF('Indicador Datos'!CU28="No Data",1,IF('Indicador Datos imputados'!CU27&lt;&gt;"",1,0))</f>
        <v>0</v>
      </c>
      <c r="CV26" s="144">
        <f t="shared" si="0"/>
        <v>5</v>
      </c>
      <c r="CW26" s="145">
        <f t="shared" si="1"/>
        <v>5.2083333333333336E-2</v>
      </c>
    </row>
    <row r="27" spans="1:101" x14ac:dyDescent="0.25">
      <c r="A27" s="3" t="str">
        <f>VLOOKUP(C27,Regions!B$3:H$35,7,FALSE)</f>
        <v>South America</v>
      </c>
      <c r="B27" s="94" t="s">
        <v>12</v>
      </c>
      <c r="C27" s="83" t="s">
        <v>11</v>
      </c>
      <c r="D27" s="135">
        <f>IF('Indicador Datos'!D29="No Data",1,IF('Indicador Datos imputados'!D28&lt;&gt;"",1,0))</f>
        <v>0</v>
      </c>
      <c r="E27" s="135">
        <f>IF('Indicador Datos'!E29="No Data",1,IF('Indicador Datos imputados'!E28&lt;&gt;"",1,0))</f>
        <v>0</v>
      </c>
      <c r="F27" s="135">
        <f>IF('Indicador Datos'!F29="No Data",1,IF('Indicador Datos imputados'!F28&lt;&gt;"",1,0))</f>
        <v>0</v>
      </c>
      <c r="G27" s="135">
        <f>IF('Indicador Datos'!G29="No Data",1,IF('Indicador Datos imputados'!G28&lt;&gt;"",1,0))</f>
        <v>0</v>
      </c>
      <c r="H27" s="135">
        <f>IF('Indicador Datos'!H29="No Data",1,IF('Indicador Datos imputados'!H28&lt;&gt;"",1,0))</f>
        <v>0</v>
      </c>
      <c r="I27" s="135">
        <f>IF('Indicador Datos'!I29="No Data",1,IF('Indicador Datos imputados'!I28&lt;&gt;"",1,0))</f>
        <v>0</v>
      </c>
      <c r="J27" s="135">
        <f>IF('Indicador Datos'!J29="No Data",1,IF('Indicador Datos imputados'!J28&lt;&gt;"",1,0))</f>
        <v>0</v>
      </c>
      <c r="K27" s="135">
        <f>IF('Indicador Datos'!K29="No Data",1,IF('Indicador Datos imputados'!K28&lt;&gt;"",1,0))</f>
        <v>0</v>
      </c>
      <c r="L27" s="135">
        <f>IF('Indicador Datos'!L29="No Data",1,IF('Indicador Datos imputados'!L28&lt;&gt;"",1,0))</f>
        <v>0</v>
      </c>
      <c r="M27" s="135">
        <f>IF('Indicador Datos'!M29="No Data",1,IF('Indicador Datos imputados'!M28&lt;&gt;"",1,0))</f>
        <v>0</v>
      </c>
      <c r="N27" s="135">
        <f>IF('Indicador Datos'!N29="No Data",1,IF('Indicador Datos imputados'!N28&lt;&gt;"",1,0))</f>
        <v>0</v>
      </c>
      <c r="O27" s="135">
        <f>IF('Indicador Datos'!O29="No Data",1,IF('Indicador Datos imputados'!O28&lt;&gt;"",1,0))</f>
        <v>0</v>
      </c>
      <c r="P27" s="135">
        <f>IF('Indicador Datos'!P29="No Data",1,IF('Indicador Datos imputados'!P28&lt;&gt;"",1,0))</f>
        <v>0</v>
      </c>
      <c r="Q27" s="135">
        <f>IF('Indicador Datos'!Q29="No Data",1,IF('Indicador Datos imputados'!Q28&lt;&gt;"",1,0))</f>
        <v>0</v>
      </c>
      <c r="R27" s="135">
        <f>IF('Indicador Datos'!R29="No Data",1,IF('Indicador Datos imputados'!R28&lt;&gt;"",1,0))</f>
        <v>0</v>
      </c>
      <c r="S27" s="135">
        <f>IF('Indicador Datos'!S29="No Data",1,IF('Indicador Datos imputados'!S28&lt;&gt;"",1,0))</f>
        <v>0</v>
      </c>
      <c r="T27" s="135">
        <f>IF('Indicador Datos'!T29="No Data",1,IF('Indicador Datos imputados'!T28&lt;&gt;"",1,0))</f>
        <v>0</v>
      </c>
      <c r="U27" s="135">
        <f>IF('Indicador Datos'!U29="No Data",1,IF('Indicador Datos imputados'!U28&lt;&gt;"",1,0))</f>
        <v>0</v>
      </c>
      <c r="V27" s="135">
        <f>IF('Indicador Datos'!V29="No Data",1,IF('Indicador Datos imputados'!V28&lt;&gt;"",1,0))</f>
        <v>0</v>
      </c>
      <c r="W27" s="135">
        <f>IF('Indicador Datos'!W29="No Data",1,IF('Indicador Datos imputados'!W28&lt;&gt;"",1,0))</f>
        <v>0</v>
      </c>
      <c r="X27" s="135">
        <f>IF('Indicador Datos'!X29="No Data",1,IF('Indicador Datos imputados'!X28&lt;&gt;"",1,0))</f>
        <v>0</v>
      </c>
      <c r="Y27" s="135">
        <f>IF('Indicador Datos'!Y29="No Data",1,IF('Indicador Datos imputados'!Y28&lt;&gt;"",1,0))</f>
        <v>0</v>
      </c>
      <c r="Z27" s="135">
        <f>IF('Indicador Datos'!Z29="No Data",1,IF('Indicador Datos imputados'!Z28&lt;&gt;"",1,0))</f>
        <v>0</v>
      </c>
      <c r="AA27" s="212">
        <f>IF('Indicador Datos'!AA29="No Data",1,IF('Indicador Datos imputados'!AA28&lt;&gt;"",1,0))</f>
        <v>0</v>
      </c>
      <c r="AB27" s="135">
        <f>IF('Indicador Datos'!AB29="No Data",1,IF('Indicador Datos imputados'!AB28&lt;&gt;"",1,0))</f>
        <v>1</v>
      </c>
      <c r="AC27" s="135">
        <f>IF('Indicador Datos'!AC29="No Data",1,IF('Indicador Datos imputados'!AC28&lt;&gt;"",1,0))</f>
        <v>0</v>
      </c>
      <c r="AD27" s="135">
        <f>IF('Indicador Datos'!AD29="No Data",1,IF('Indicador Datos imputados'!AD28&lt;&gt;"",1,0))</f>
        <v>0</v>
      </c>
      <c r="AE27" s="135">
        <f>IF('Indicador Datos'!AE29="No Data",1,IF('Indicador Datos imputados'!AE28&lt;&gt;"",1,0))</f>
        <v>0</v>
      </c>
      <c r="AF27" s="135">
        <f>IF('Indicador Datos'!AF29="No Data",1,IF('Indicador Datos imputados'!AF28&lt;&gt;"",1,0))</f>
        <v>0</v>
      </c>
      <c r="AG27" s="135">
        <f>IF('Indicador Datos'!AG29="No Data",1,IF('Indicador Datos imputados'!AG28&lt;&gt;"",1,0))</f>
        <v>0</v>
      </c>
      <c r="AH27" s="135">
        <f>IF('Indicador Datos'!AH29="No Data",1,IF('Indicador Datos imputados'!AH28&lt;&gt;"",1,0))</f>
        <v>0</v>
      </c>
      <c r="AI27" s="135">
        <f>IF('Indicador Datos'!AI29="No Data",1,IF('Indicador Datos imputados'!AI28&lt;&gt;"",1,0))</f>
        <v>0</v>
      </c>
      <c r="AJ27" s="135">
        <f>IF('Indicador Datos'!AJ29="No Data",1,IF('Indicador Datos imputados'!AJ28&lt;&gt;"",1,0))</f>
        <v>0</v>
      </c>
      <c r="AK27" s="135">
        <f>IF('Indicador Datos'!AK29="No Data",1,IF('Indicador Datos imputados'!AK28&lt;&gt;"",1,0))</f>
        <v>0</v>
      </c>
      <c r="AL27" s="135">
        <f>IF('Indicador Datos'!AL29="No Data",1,IF('Indicador Datos imputados'!AL28&lt;&gt;"",1,0))</f>
        <v>0</v>
      </c>
      <c r="AM27" s="135">
        <f>IF('Indicador Datos'!AM29="No Data",1,IF('Indicador Datos imputados'!AM28&lt;&gt;"",1,0))</f>
        <v>0</v>
      </c>
      <c r="AN27" s="135">
        <f>IF('Indicador Datos'!AN29="No Data",1,IF('Indicador Datos imputados'!AN28&lt;&gt;"",1,0))</f>
        <v>0</v>
      </c>
      <c r="AO27" s="135">
        <f>IF('Indicador Datos'!AO29="No Data",1,IF('Indicador Datos imputados'!AO28&lt;&gt;"",1,0))</f>
        <v>0</v>
      </c>
      <c r="AP27" s="135">
        <f>IF('Indicador Datos'!AP29="No Data",1,IF('Indicador Datos imputados'!AP28&lt;&gt;"",1,0))</f>
        <v>0</v>
      </c>
      <c r="AQ27" s="135">
        <f>IF('Indicador Datos'!AQ29="No Data",1,IF('Indicador Datos imputados'!AQ28&lt;&gt;"",1,0))</f>
        <v>0</v>
      </c>
      <c r="AR27" s="135">
        <f>IF('Indicador Datos'!AR29="No Data",1,IF('Indicador Datos imputados'!AR28&lt;&gt;"",1,0))</f>
        <v>0</v>
      </c>
      <c r="AS27" s="135">
        <f>IF('Indicador Datos'!AS29="No Data",1,IF('Indicador Datos imputados'!AS28&lt;&gt;"",1,0))</f>
        <v>0</v>
      </c>
      <c r="AT27" s="135">
        <f>IF('Indicador Datos'!AT29="No Data",1,IF('Indicador Datos imputados'!AT28&lt;&gt;"",1,0))</f>
        <v>0</v>
      </c>
      <c r="AU27" s="135">
        <f>IF('Indicador Datos'!AU29="No Data",1,IF('Indicador Datos imputados'!AU28&lt;&gt;"",1,0))</f>
        <v>0</v>
      </c>
      <c r="AV27" s="135">
        <f>IF('Indicador Datos'!AV29="No Data",1,IF('Indicador Datos imputados'!AV28&lt;&gt;"",1,0))</f>
        <v>0</v>
      </c>
      <c r="AW27" s="135">
        <f>IF('Indicador Datos'!AW29="No Data",1,IF('Indicador Datos imputados'!AW28&lt;&gt;"",1,0))</f>
        <v>0</v>
      </c>
      <c r="AX27" s="135">
        <f>IF('Indicador Datos'!AX29="No Data",1,IF('Indicador Datos imputados'!AX28&lt;&gt;"",1,0))</f>
        <v>0</v>
      </c>
      <c r="AY27" s="135">
        <f>IF('Indicador Datos'!AY29="No Data",1,IF('Indicador Datos imputados'!AY28&lt;&gt;"",1,0))</f>
        <v>0</v>
      </c>
      <c r="AZ27" s="135">
        <f>IF('Indicador Datos'!AZ29="No Data",1,IF('Indicador Datos imputados'!AZ28&lt;&gt;"",1,0))</f>
        <v>0</v>
      </c>
      <c r="BA27" s="135">
        <f>IF('Indicador Datos'!BA29="No Data",1,IF('Indicador Datos imputados'!BA28&lt;&gt;"",1,0))</f>
        <v>0</v>
      </c>
      <c r="BB27" s="135">
        <f>IF('Indicador Datos'!BB29="No Data",1,IF('Indicador Datos imputados'!BB28&lt;&gt;"",1,0))</f>
        <v>0</v>
      </c>
      <c r="BC27" s="135">
        <f>IF('Indicador Datos'!BC29="No Data",1,IF('Indicador Datos imputados'!BC28&lt;&gt;"",1,0))</f>
        <v>0</v>
      </c>
      <c r="BD27" s="135">
        <f>IF('Indicador Datos'!BD29="No Data",1,IF('Indicador Datos imputados'!BD28&lt;&gt;"",1,0))</f>
        <v>0</v>
      </c>
      <c r="BE27" s="135">
        <f>IF('Indicador Datos'!BE29="No Data",1,IF('Indicador Datos imputados'!BE28&lt;&gt;"",1,0))</f>
        <v>0</v>
      </c>
      <c r="BF27" s="135">
        <f>IF('Indicador Datos'!BF29="No Data",1,IF('Indicador Datos imputados'!BF28&lt;&gt;"",1,0))</f>
        <v>0</v>
      </c>
      <c r="BG27" s="135">
        <f>IF('Indicador Datos'!BG29="No Data",1,IF('Indicador Datos imputados'!BG28&lt;&gt;"",1,0))</f>
        <v>0</v>
      </c>
      <c r="BH27" s="135">
        <f>IF('Indicador Datos'!BH29="No Data",1,IF('Indicador Datos imputados'!BH28&lt;&gt;"",1,0))</f>
        <v>0</v>
      </c>
      <c r="BI27" s="135">
        <f>IF('Indicador Datos'!BI29="No Data",1,IF('Indicador Datos imputados'!BI28&lt;&gt;"",1,0))</f>
        <v>0</v>
      </c>
      <c r="BJ27" s="135">
        <f>IF('Indicador Datos'!BJ29="No Data",1,IF('Indicador Datos imputados'!BJ28&lt;&gt;"",1,0))</f>
        <v>0</v>
      </c>
      <c r="BK27" s="135">
        <f>IF('Indicador Datos'!BK29="No Data",1,IF('Indicador Datos imputados'!BK28&lt;&gt;"",1,0))</f>
        <v>0</v>
      </c>
      <c r="BL27" s="135">
        <f>IF('Indicador Datos'!BL29="No Data",1,IF('Indicador Datos imputados'!BL28&lt;&gt;"",1,0))</f>
        <v>0</v>
      </c>
      <c r="BM27" s="135">
        <f>IF('Indicador Datos'!BM29="No Data",1,IF('Indicador Datos imputados'!BM28&lt;&gt;"",1,0))</f>
        <v>0</v>
      </c>
      <c r="BN27" s="135">
        <f>IF('Indicador Datos'!BN29="No Data",1,IF('Indicador Datos imputados'!BN28&lt;&gt;"",1,0))</f>
        <v>0</v>
      </c>
      <c r="BO27" s="135">
        <f>IF('Indicador Datos'!BO29="No Data",1,IF('Indicador Datos imputados'!BO28&lt;&gt;"",1,0))</f>
        <v>0</v>
      </c>
      <c r="BP27" s="135">
        <f>IF('Indicador Datos'!BP29="No Data",1,IF('Indicador Datos imputados'!BP28&lt;&gt;"",1,0))</f>
        <v>0</v>
      </c>
      <c r="BQ27" s="135">
        <f>IF('Indicador Datos'!BQ29="No Data",1,IF('Indicador Datos imputados'!BQ28&lt;&gt;"",1,0))</f>
        <v>0</v>
      </c>
      <c r="BR27" s="135">
        <f>IF('Indicador Datos'!BR29="No Data",1,IF('Indicador Datos imputados'!BR28&lt;&gt;"",1,0))</f>
        <v>0</v>
      </c>
      <c r="BS27" s="135">
        <f>IF('Indicador Datos'!BS29="No Data",1,IF('Indicador Datos imputados'!BS28&lt;&gt;"",1,0))</f>
        <v>0</v>
      </c>
      <c r="BT27" s="135">
        <f>IF('Indicador Datos'!BT29="No Data",1,IF('Indicador Datos imputados'!BT28&lt;&gt;"",1,0))</f>
        <v>0</v>
      </c>
      <c r="BU27" s="135">
        <f>IF('Indicador Datos'!BU29="No Data",1,IF('Indicador Datos imputados'!BU28&lt;&gt;"",1,0))</f>
        <v>0</v>
      </c>
      <c r="BV27" s="135">
        <f>IF('Indicador Datos'!BV29="No Data",1,IF('Indicador Datos imputados'!BV28&lt;&gt;"",1,0))</f>
        <v>0</v>
      </c>
      <c r="BW27" s="135">
        <f>IF('Indicador Datos'!BW29="No Data",1,IF('Indicador Datos imputados'!BW28&lt;&gt;"",1,0))</f>
        <v>0</v>
      </c>
      <c r="BX27" s="135">
        <f>IF('Indicador Datos'!BX29="No Data",1,IF('Indicador Datos imputados'!BX28&lt;&gt;"",1,0))</f>
        <v>0</v>
      </c>
      <c r="BY27" s="135">
        <f>IF('Indicador Datos'!BY29="No Data",1,IF('Indicador Datos imputados'!BY28&lt;&gt;"",1,0))</f>
        <v>1</v>
      </c>
      <c r="BZ27" s="135">
        <f>IF('Indicador Datos'!BZ29="No Data",1,IF('Indicador Datos imputados'!BZ28&lt;&gt;"",1,0))</f>
        <v>0</v>
      </c>
      <c r="CA27" s="135">
        <f>IF('Indicador Datos'!CA29="No Data",1,IF('Indicador Datos imputados'!CA28&lt;&gt;"",1,0))</f>
        <v>0</v>
      </c>
      <c r="CB27" s="135">
        <f>IF('Indicador Datos'!CB29="No Data",1,IF('Indicador Datos imputados'!CB28&lt;&gt;"",1,0))</f>
        <v>0</v>
      </c>
      <c r="CC27" s="135">
        <f>IF('Indicador Datos'!CC29="No Data",1,IF('Indicador Datos imputados'!CC28&lt;&gt;"",1,0))</f>
        <v>0</v>
      </c>
      <c r="CD27" s="135">
        <f>IF('Indicador Datos'!CD29="No Data",1,IF('Indicador Datos imputados'!CD28&lt;&gt;"",1,0))</f>
        <v>0</v>
      </c>
      <c r="CE27" s="135">
        <f>IF('Indicador Datos'!CE29="No Data",1,IF('Indicador Datos imputados'!CE28&lt;&gt;"",1,0))</f>
        <v>0</v>
      </c>
      <c r="CF27" s="135">
        <f>IF('Indicador Datos'!CF29="No Data",1,IF('Indicador Datos imputados'!CF28&lt;&gt;"",1,0))</f>
        <v>0</v>
      </c>
      <c r="CG27" s="135">
        <f>IF('Indicador Datos'!CG29="No Data",1,IF('Indicador Datos imputados'!CG28&lt;&gt;"",1,0))</f>
        <v>0</v>
      </c>
      <c r="CH27" s="135">
        <f>IF('Indicador Datos'!CH29="No Data",1,IF('Indicador Datos imputados'!CH28&lt;&gt;"",1,0))</f>
        <v>0</v>
      </c>
      <c r="CI27" s="135">
        <f>IF('Indicador Datos'!CI29="No Data",1,IF('Indicador Datos imputados'!CI28&lt;&gt;"",1,0))</f>
        <v>0</v>
      </c>
      <c r="CJ27" s="135">
        <f>IF('Indicador Datos'!CJ29="No Data",1,IF('Indicador Datos imputados'!CJ28&lt;&gt;"",1,0))</f>
        <v>0</v>
      </c>
      <c r="CK27" s="135">
        <f>IF('Indicador Datos'!CK29="No Data",1,IF('Indicador Datos imputados'!CK28&lt;&gt;"",1,0))</f>
        <v>0</v>
      </c>
      <c r="CL27" s="135">
        <f>IF('Indicador Datos'!CL29="No Data",1,IF('Indicador Datos imputados'!CL28&lt;&gt;"",1,0))</f>
        <v>0</v>
      </c>
      <c r="CM27" s="135">
        <f>IF('Indicador Datos'!CM29="No Data",1,IF('Indicador Datos imputados'!CM28&lt;&gt;"",1,0))</f>
        <v>0</v>
      </c>
      <c r="CN27" s="135">
        <f>IF('Indicador Datos'!CN29="No Data",1,IF('Indicador Datos imputados'!CN28&lt;&gt;"",1,0))</f>
        <v>1</v>
      </c>
      <c r="CO27" s="135">
        <f>IF('Indicador Datos'!CO29="No Data",1,IF('Indicador Datos imputados'!CO28&lt;&gt;"",1,0))</f>
        <v>1</v>
      </c>
      <c r="CP27" s="135">
        <f>IF('Indicador Datos'!CP29="No Data",1,IF('Indicador Datos imputados'!CP28&lt;&gt;"",1,0))</f>
        <v>0</v>
      </c>
      <c r="CQ27" s="135">
        <f>IF('Indicador Datos'!CQ29="No Data",1,IF('Indicador Datos imputados'!CQ28&lt;&gt;"",1,0))</f>
        <v>0</v>
      </c>
      <c r="CR27" s="135">
        <f>IF('Indicador Datos'!CR29="No Data",1,IF('Indicador Datos imputados'!CR28&lt;&gt;"",1,0))</f>
        <v>0</v>
      </c>
      <c r="CS27" s="135">
        <f>IF('Indicador Datos'!CS29="No Data",1,IF('Indicador Datos imputados'!CS28&lt;&gt;"",1,0))</f>
        <v>0</v>
      </c>
      <c r="CT27" s="135">
        <f>IF('Indicador Datos'!CT29="No Data",1,IF('Indicador Datos imputados'!CT28&lt;&gt;"",1,0))</f>
        <v>0</v>
      </c>
      <c r="CU27" s="135">
        <f>IF('Indicador Datos'!CU29="No Data",1,IF('Indicador Datos imputados'!CU28&lt;&gt;"",1,0))</f>
        <v>0</v>
      </c>
      <c r="CV27" s="144">
        <f t="shared" si="0"/>
        <v>4</v>
      </c>
      <c r="CW27" s="145">
        <f t="shared" si="1"/>
        <v>4.1666666666666664E-2</v>
      </c>
    </row>
    <row r="28" spans="1:101" x14ac:dyDescent="0.25">
      <c r="A28" s="3" t="str">
        <f>VLOOKUP(C28,Regions!B$3:H$35,7,FALSE)</f>
        <v>South America</v>
      </c>
      <c r="B28" s="94" t="s">
        <v>14</v>
      </c>
      <c r="C28" s="83" t="s">
        <v>13</v>
      </c>
      <c r="D28" s="135">
        <f>IF('Indicador Datos'!D30="No Data",1,IF('Indicador Datos imputados'!D29&lt;&gt;"",1,0))</f>
        <v>0</v>
      </c>
      <c r="E28" s="135">
        <f>IF('Indicador Datos'!E30="No Data",1,IF('Indicador Datos imputados'!E29&lt;&gt;"",1,0))</f>
        <v>0</v>
      </c>
      <c r="F28" s="135">
        <f>IF('Indicador Datos'!F30="No Data",1,IF('Indicador Datos imputados'!F29&lt;&gt;"",1,0))</f>
        <v>0</v>
      </c>
      <c r="G28" s="135">
        <f>IF('Indicador Datos'!G30="No Data",1,IF('Indicador Datos imputados'!G29&lt;&gt;"",1,0))</f>
        <v>0</v>
      </c>
      <c r="H28" s="135">
        <f>IF('Indicador Datos'!H30="No Data",1,IF('Indicador Datos imputados'!H29&lt;&gt;"",1,0))</f>
        <v>0</v>
      </c>
      <c r="I28" s="135">
        <f>IF('Indicador Datos'!I30="No Data",1,IF('Indicador Datos imputados'!I29&lt;&gt;"",1,0))</f>
        <v>0</v>
      </c>
      <c r="J28" s="135">
        <f>IF('Indicador Datos'!J30="No Data",1,IF('Indicador Datos imputados'!J29&lt;&gt;"",1,0))</f>
        <v>0</v>
      </c>
      <c r="K28" s="135">
        <f>IF('Indicador Datos'!K30="No Data",1,IF('Indicador Datos imputados'!K29&lt;&gt;"",1,0))</f>
        <v>0</v>
      </c>
      <c r="L28" s="135">
        <f>IF('Indicador Datos'!L30="No Data",1,IF('Indicador Datos imputados'!L29&lt;&gt;"",1,0))</f>
        <v>0</v>
      </c>
      <c r="M28" s="135">
        <f>IF('Indicador Datos'!M30="No Data",1,IF('Indicador Datos imputados'!M29&lt;&gt;"",1,0))</f>
        <v>0</v>
      </c>
      <c r="N28" s="135">
        <f>IF('Indicador Datos'!N30="No Data",1,IF('Indicador Datos imputados'!N29&lt;&gt;"",1,0))</f>
        <v>0</v>
      </c>
      <c r="O28" s="135">
        <f>IF('Indicador Datos'!O30="No Data",1,IF('Indicador Datos imputados'!O29&lt;&gt;"",1,0))</f>
        <v>0</v>
      </c>
      <c r="P28" s="135">
        <f>IF('Indicador Datos'!P30="No Data",1,IF('Indicador Datos imputados'!P29&lt;&gt;"",1,0))</f>
        <v>1</v>
      </c>
      <c r="Q28" s="135">
        <f>IF('Indicador Datos'!Q30="No Data",1,IF('Indicador Datos imputados'!Q29&lt;&gt;"",1,0))</f>
        <v>0</v>
      </c>
      <c r="R28" s="135">
        <f>IF('Indicador Datos'!R30="No Data",1,IF('Indicador Datos imputados'!R29&lt;&gt;"",1,0))</f>
        <v>0</v>
      </c>
      <c r="S28" s="135">
        <f>IF('Indicador Datos'!S30="No Data",1,IF('Indicador Datos imputados'!S29&lt;&gt;"",1,0))</f>
        <v>0</v>
      </c>
      <c r="T28" s="135">
        <f>IF('Indicador Datos'!T30="No Data",1,IF('Indicador Datos imputados'!T29&lt;&gt;"",1,0))</f>
        <v>0</v>
      </c>
      <c r="U28" s="135">
        <f>IF('Indicador Datos'!U30="No Data",1,IF('Indicador Datos imputados'!U29&lt;&gt;"",1,0))</f>
        <v>0</v>
      </c>
      <c r="V28" s="135">
        <f>IF('Indicador Datos'!V30="No Data",1,IF('Indicador Datos imputados'!V29&lt;&gt;"",1,0))</f>
        <v>0</v>
      </c>
      <c r="W28" s="135">
        <f>IF('Indicador Datos'!W30="No Data",1,IF('Indicador Datos imputados'!W29&lt;&gt;"",1,0))</f>
        <v>0</v>
      </c>
      <c r="X28" s="135">
        <f>IF('Indicador Datos'!X30="No Data",1,IF('Indicador Datos imputados'!X29&lt;&gt;"",1,0))</f>
        <v>0</v>
      </c>
      <c r="Y28" s="135">
        <f>IF('Indicador Datos'!Y30="No Data",1,IF('Indicador Datos imputados'!Y29&lt;&gt;"",1,0))</f>
        <v>0</v>
      </c>
      <c r="Z28" s="135">
        <f>IF('Indicador Datos'!Z30="No Data",1,IF('Indicador Datos imputados'!Z29&lt;&gt;"",1,0))</f>
        <v>0</v>
      </c>
      <c r="AA28" s="212">
        <f>IF('Indicador Datos'!AA30="No Data",1,IF('Indicador Datos imputados'!AA29&lt;&gt;"",1,0))</f>
        <v>0</v>
      </c>
      <c r="AB28" s="135">
        <f>IF('Indicador Datos'!AB30="No Data",1,IF('Indicador Datos imputados'!AB29&lt;&gt;"",1,0))</f>
        <v>1</v>
      </c>
      <c r="AC28" s="135">
        <f>IF('Indicador Datos'!AC30="No Data",1,IF('Indicador Datos imputados'!AC29&lt;&gt;"",1,0))</f>
        <v>0</v>
      </c>
      <c r="AD28" s="135">
        <f>IF('Indicador Datos'!AD30="No Data",1,IF('Indicador Datos imputados'!AD29&lt;&gt;"",1,0))</f>
        <v>0</v>
      </c>
      <c r="AE28" s="135">
        <f>IF('Indicador Datos'!AE30="No Data",1,IF('Indicador Datos imputados'!AE29&lt;&gt;"",1,0))</f>
        <v>0</v>
      </c>
      <c r="AF28" s="135">
        <f>IF('Indicador Datos'!AF30="No Data",1,IF('Indicador Datos imputados'!AF29&lt;&gt;"",1,0))</f>
        <v>0</v>
      </c>
      <c r="AG28" s="135">
        <f>IF('Indicador Datos'!AG30="No Data",1,IF('Indicador Datos imputados'!AG29&lt;&gt;"",1,0))</f>
        <v>0</v>
      </c>
      <c r="AH28" s="135">
        <f>IF('Indicador Datos'!AH30="No Data",1,IF('Indicador Datos imputados'!AH29&lt;&gt;"",1,0))</f>
        <v>0</v>
      </c>
      <c r="AI28" s="135">
        <f>IF('Indicador Datos'!AI30="No Data",1,IF('Indicador Datos imputados'!AI29&lt;&gt;"",1,0))</f>
        <v>0</v>
      </c>
      <c r="AJ28" s="135">
        <f>IF('Indicador Datos'!AJ30="No Data",1,IF('Indicador Datos imputados'!AJ29&lt;&gt;"",1,0))</f>
        <v>0</v>
      </c>
      <c r="AK28" s="135">
        <f>IF('Indicador Datos'!AK30="No Data",1,IF('Indicador Datos imputados'!AK29&lt;&gt;"",1,0))</f>
        <v>0</v>
      </c>
      <c r="AL28" s="135">
        <f>IF('Indicador Datos'!AL30="No Data",1,IF('Indicador Datos imputados'!AL29&lt;&gt;"",1,0))</f>
        <v>0</v>
      </c>
      <c r="AM28" s="135">
        <f>IF('Indicador Datos'!AM30="No Data",1,IF('Indicador Datos imputados'!AM29&lt;&gt;"",1,0))</f>
        <v>1</v>
      </c>
      <c r="AN28" s="135">
        <f>IF('Indicador Datos'!AN30="No Data",1,IF('Indicador Datos imputados'!AN29&lt;&gt;"",1,0))</f>
        <v>1</v>
      </c>
      <c r="AO28" s="135">
        <f>IF('Indicador Datos'!AO30="No Data",1,IF('Indicador Datos imputados'!AO29&lt;&gt;"",1,0))</f>
        <v>0</v>
      </c>
      <c r="AP28" s="135">
        <f>IF('Indicador Datos'!AP30="No Data",1,IF('Indicador Datos imputados'!AP29&lt;&gt;"",1,0))</f>
        <v>0</v>
      </c>
      <c r="AQ28" s="135">
        <f>IF('Indicador Datos'!AQ30="No Data",1,IF('Indicador Datos imputados'!AQ29&lt;&gt;"",1,0))</f>
        <v>0</v>
      </c>
      <c r="AR28" s="135">
        <f>IF('Indicador Datos'!AR30="No Data",1,IF('Indicador Datos imputados'!AR29&lt;&gt;"",1,0))</f>
        <v>0</v>
      </c>
      <c r="AS28" s="135">
        <f>IF('Indicador Datos'!AS30="No Data",1,IF('Indicador Datos imputados'!AS29&lt;&gt;"",1,0))</f>
        <v>0</v>
      </c>
      <c r="AT28" s="135">
        <f>IF('Indicador Datos'!AT30="No Data",1,IF('Indicador Datos imputados'!AT29&lt;&gt;"",1,0))</f>
        <v>0</v>
      </c>
      <c r="AU28" s="135">
        <f>IF('Indicador Datos'!AU30="No Data",1,IF('Indicador Datos imputados'!AU29&lt;&gt;"",1,0))</f>
        <v>0</v>
      </c>
      <c r="AV28" s="135">
        <f>IF('Indicador Datos'!AV30="No Data",1,IF('Indicador Datos imputados'!AV29&lt;&gt;"",1,0))</f>
        <v>0</v>
      </c>
      <c r="AW28" s="135">
        <f>IF('Indicador Datos'!AW30="No Data",1,IF('Indicador Datos imputados'!AW29&lt;&gt;"",1,0))</f>
        <v>0</v>
      </c>
      <c r="AX28" s="135">
        <f>IF('Indicador Datos'!AX30="No Data",1,IF('Indicador Datos imputados'!AX29&lt;&gt;"",1,0))</f>
        <v>0</v>
      </c>
      <c r="AY28" s="135">
        <f>IF('Indicador Datos'!AY30="No Data",1,IF('Indicador Datos imputados'!AY29&lt;&gt;"",1,0))</f>
        <v>0</v>
      </c>
      <c r="AZ28" s="135">
        <f>IF('Indicador Datos'!AZ30="No Data",1,IF('Indicador Datos imputados'!AZ29&lt;&gt;"",1,0))</f>
        <v>0</v>
      </c>
      <c r="BA28" s="135">
        <f>IF('Indicador Datos'!BA30="No Data",1,IF('Indicador Datos imputados'!BA29&lt;&gt;"",1,0))</f>
        <v>0</v>
      </c>
      <c r="BB28" s="135">
        <f>IF('Indicador Datos'!BB30="No Data",1,IF('Indicador Datos imputados'!BB29&lt;&gt;"",1,0))</f>
        <v>0</v>
      </c>
      <c r="BC28" s="135">
        <f>IF('Indicador Datos'!BC30="No Data",1,IF('Indicador Datos imputados'!BC29&lt;&gt;"",1,0))</f>
        <v>0</v>
      </c>
      <c r="BD28" s="135">
        <f>IF('Indicador Datos'!BD30="No Data",1,IF('Indicador Datos imputados'!BD29&lt;&gt;"",1,0))</f>
        <v>0</v>
      </c>
      <c r="BE28" s="135">
        <f>IF('Indicador Datos'!BE30="No Data",1,IF('Indicador Datos imputados'!BE29&lt;&gt;"",1,0))</f>
        <v>0</v>
      </c>
      <c r="BF28" s="135">
        <f>IF('Indicador Datos'!BF30="No Data",1,IF('Indicador Datos imputados'!BF29&lt;&gt;"",1,0))</f>
        <v>0</v>
      </c>
      <c r="BG28" s="135">
        <f>IF('Indicador Datos'!BG30="No Data",1,IF('Indicador Datos imputados'!BG29&lt;&gt;"",1,0))</f>
        <v>0</v>
      </c>
      <c r="BH28" s="135">
        <f>IF('Indicador Datos'!BH30="No Data",1,IF('Indicador Datos imputados'!BH29&lt;&gt;"",1,0))</f>
        <v>0</v>
      </c>
      <c r="BI28" s="135">
        <f>IF('Indicador Datos'!BI30="No Data",1,IF('Indicador Datos imputados'!BI29&lt;&gt;"",1,0))</f>
        <v>0</v>
      </c>
      <c r="BJ28" s="135">
        <f>IF('Indicador Datos'!BJ30="No Data",1,IF('Indicador Datos imputados'!BJ29&lt;&gt;"",1,0))</f>
        <v>0</v>
      </c>
      <c r="BK28" s="135">
        <f>IF('Indicador Datos'!BK30="No Data",1,IF('Indicador Datos imputados'!BK29&lt;&gt;"",1,0))</f>
        <v>0</v>
      </c>
      <c r="BL28" s="135">
        <f>IF('Indicador Datos'!BL30="No Data",1,IF('Indicador Datos imputados'!BL29&lt;&gt;"",1,0))</f>
        <v>0</v>
      </c>
      <c r="BM28" s="135">
        <f>IF('Indicador Datos'!BM30="No Data",1,IF('Indicador Datos imputados'!BM29&lt;&gt;"",1,0))</f>
        <v>0</v>
      </c>
      <c r="BN28" s="135">
        <f>IF('Indicador Datos'!BN30="No Data",1,IF('Indicador Datos imputados'!BN29&lt;&gt;"",1,0))</f>
        <v>0</v>
      </c>
      <c r="BO28" s="135">
        <f>IF('Indicador Datos'!BO30="No Data",1,IF('Indicador Datos imputados'!BO29&lt;&gt;"",1,0))</f>
        <v>0</v>
      </c>
      <c r="BP28" s="135">
        <f>IF('Indicador Datos'!BP30="No Data",1,IF('Indicador Datos imputados'!BP29&lt;&gt;"",1,0))</f>
        <v>0</v>
      </c>
      <c r="BQ28" s="135">
        <f>IF('Indicador Datos'!BQ30="No Data",1,IF('Indicador Datos imputados'!BQ29&lt;&gt;"",1,0))</f>
        <v>0</v>
      </c>
      <c r="BR28" s="135">
        <f>IF('Indicador Datos'!BR30="No Data",1,IF('Indicador Datos imputados'!BR29&lt;&gt;"",1,0))</f>
        <v>0</v>
      </c>
      <c r="BS28" s="135">
        <f>IF('Indicador Datos'!BS30="No Data",1,IF('Indicador Datos imputados'!BS29&lt;&gt;"",1,0))</f>
        <v>0</v>
      </c>
      <c r="BT28" s="135">
        <f>IF('Indicador Datos'!BT30="No Data",1,IF('Indicador Datos imputados'!BT29&lt;&gt;"",1,0))</f>
        <v>0</v>
      </c>
      <c r="BU28" s="135">
        <f>IF('Indicador Datos'!BU30="No Data",1,IF('Indicador Datos imputados'!BU29&lt;&gt;"",1,0))</f>
        <v>0</v>
      </c>
      <c r="BV28" s="135">
        <f>IF('Indicador Datos'!BV30="No Data",1,IF('Indicador Datos imputados'!BV29&lt;&gt;"",1,0))</f>
        <v>0</v>
      </c>
      <c r="BW28" s="135">
        <f>IF('Indicador Datos'!BW30="No Data",1,IF('Indicador Datos imputados'!BW29&lt;&gt;"",1,0))</f>
        <v>0</v>
      </c>
      <c r="BX28" s="135">
        <f>IF('Indicador Datos'!BX30="No Data",1,IF('Indicador Datos imputados'!BX29&lt;&gt;"",1,0))</f>
        <v>0</v>
      </c>
      <c r="BY28" s="135">
        <f>IF('Indicador Datos'!BY30="No Data",1,IF('Indicador Datos imputados'!BY29&lt;&gt;"",1,0))</f>
        <v>0</v>
      </c>
      <c r="BZ28" s="135">
        <f>IF('Indicador Datos'!BZ30="No Data",1,IF('Indicador Datos imputados'!BZ29&lt;&gt;"",1,0))</f>
        <v>0</v>
      </c>
      <c r="CA28" s="135">
        <f>IF('Indicador Datos'!CA30="No Data",1,IF('Indicador Datos imputados'!CA29&lt;&gt;"",1,0))</f>
        <v>0</v>
      </c>
      <c r="CB28" s="135">
        <f>IF('Indicador Datos'!CB30="No Data",1,IF('Indicador Datos imputados'!CB29&lt;&gt;"",1,0))</f>
        <v>0</v>
      </c>
      <c r="CC28" s="135">
        <f>IF('Indicador Datos'!CC30="No Data",1,IF('Indicador Datos imputados'!CC29&lt;&gt;"",1,0))</f>
        <v>0</v>
      </c>
      <c r="CD28" s="135">
        <f>IF('Indicador Datos'!CD30="No Data",1,IF('Indicador Datos imputados'!CD29&lt;&gt;"",1,0))</f>
        <v>0</v>
      </c>
      <c r="CE28" s="135">
        <f>IF('Indicador Datos'!CE30="No Data",1,IF('Indicador Datos imputados'!CE29&lt;&gt;"",1,0))</f>
        <v>0</v>
      </c>
      <c r="CF28" s="135">
        <f>IF('Indicador Datos'!CF30="No Data",1,IF('Indicador Datos imputados'!CF29&lt;&gt;"",1,0))</f>
        <v>0</v>
      </c>
      <c r="CG28" s="135">
        <f>IF('Indicador Datos'!CG30="No Data",1,IF('Indicador Datos imputados'!CG29&lt;&gt;"",1,0))</f>
        <v>0</v>
      </c>
      <c r="CH28" s="135">
        <f>IF('Indicador Datos'!CH30="No Data",1,IF('Indicador Datos imputados'!CH29&lt;&gt;"",1,0))</f>
        <v>0</v>
      </c>
      <c r="CI28" s="135">
        <f>IF('Indicador Datos'!CI30="No Data",1,IF('Indicador Datos imputados'!CI29&lt;&gt;"",1,0))</f>
        <v>0</v>
      </c>
      <c r="CJ28" s="135">
        <f>IF('Indicador Datos'!CJ30="No Data",1,IF('Indicador Datos imputados'!CJ29&lt;&gt;"",1,0))</f>
        <v>0</v>
      </c>
      <c r="CK28" s="135">
        <f>IF('Indicador Datos'!CK30="No Data",1,IF('Indicador Datos imputados'!CK29&lt;&gt;"",1,0))</f>
        <v>0</v>
      </c>
      <c r="CL28" s="135">
        <f>IF('Indicador Datos'!CL30="No Data",1,IF('Indicador Datos imputados'!CL29&lt;&gt;"",1,0))</f>
        <v>0</v>
      </c>
      <c r="CM28" s="135">
        <f>IF('Indicador Datos'!CM30="No Data",1,IF('Indicador Datos imputados'!CM29&lt;&gt;"",1,0))</f>
        <v>0</v>
      </c>
      <c r="CN28" s="135">
        <f>IF('Indicador Datos'!CN30="No Data",1,IF('Indicador Datos imputados'!CN29&lt;&gt;"",1,0))</f>
        <v>0</v>
      </c>
      <c r="CO28" s="135">
        <f>IF('Indicador Datos'!CO30="No Data",1,IF('Indicador Datos imputados'!CO29&lt;&gt;"",1,0))</f>
        <v>0</v>
      </c>
      <c r="CP28" s="135">
        <f>IF('Indicador Datos'!CP30="No Data",1,IF('Indicador Datos imputados'!CP29&lt;&gt;"",1,0))</f>
        <v>0</v>
      </c>
      <c r="CQ28" s="135">
        <f>IF('Indicador Datos'!CQ30="No Data",1,IF('Indicador Datos imputados'!CQ29&lt;&gt;"",1,0))</f>
        <v>0</v>
      </c>
      <c r="CR28" s="135">
        <f>IF('Indicador Datos'!CR30="No Data",1,IF('Indicador Datos imputados'!CR29&lt;&gt;"",1,0))</f>
        <v>0</v>
      </c>
      <c r="CS28" s="135">
        <f>IF('Indicador Datos'!CS30="No Data",1,IF('Indicador Datos imputados'!CS29&lt;&gt;"",1,0))</f>
        <v>0</v>
      </c>
      <c r="CT28" s="135">
        <f>IF('Indicador Datos'!CT30="No Data",1,IF('Indicador Datos imputados'!CT29&lt;&gt;"",1,0))</f>
        <v>0</v>
      </c>
      <c r="CU28" s="135">
        <f>IF('Indicador Datos'!CU30="No Data",1,IF('Indicador Datos imputados'!CU29&lt;&gt;"",1,0))</f>
        <v>0</v>
      </c>
      <c r="CV28" s="144">
        <f t="shared" si="0"/>
        <v>4</v>
      </c>
      <c r="CW28" s="145">
        <f t="shared" si="1"/>
        <v>4.1666666666666664E-2</v>
      </c>
    </row>
    <row r="29" spans="1:101" x14ac:dyDescent="0.25">
      <c r="A29" s="3" t="str">
        <f>VLOOKUP(C29,Regions!B$3:H$35,7,FALSE)</f>
        <v>South America</v>
      </c>
      <c r="B29" s="94" t="s">
        <v>16</v>
      </c>
      <c r="C29" s="83" t="s">
        <v>15</v>
      </c>
      <c r="D29" s="135">
        <f>IF('Indicador Datos'!D31="No Data",1,IF('Indicador Datos imputados'!D30&lt;&gt;"",1,0))</f>
        <v>0</v>
      </c>
      <c r="E29" s="135">
        <f>IF('Indicador Datos'!E31="No Data",1,IF('Indicador Datos imputados'!E30&lt;&gt;"",1,0))</f>
        <v>0</v>
      </c>
      <c r="F29" s="135">
        <f>IF('Indicador Datos'!F31="No Data",1,IF('Indicador Datos imputados'!F30&lt;&gt;"",1,0))</f>
        <v>0</v>
      </c>
      <c r="G29" s="135">
        <f>IF('Indicador Datos'!G31="No Data",1,IF('Indicador Datos imputados'!G30&lt;&gt;"",1,0))</f>
        <v>0</v>
      </c>
      <c r="H29" s="135">
        <f>IF('Indicador Datos'!H31="No Data",1,IF('Indicador Datos imputados'!H30&lt;&gt;"",1,0))</f>
        <v>0</v>
      </c>
      <c r="I29" s="135">
        <f>IF('Indicador Datos'!I31="No Data",1,IF('Indicador Datos imputados'!I30&lt;&gt;"",1,0))</f>
        <v>0</v>
      </c>
      <c r="J29" s="135">
        <f>IF('Indicador Datos'!J31="No Data",1,IF('Indicador Datos imputados'!J30&lt;&gt;"",1,0))</f>
        <v>0</v>
      </c>
      <c r="K29" s="135">
        <f>IF('Indicador Datos'!K31="No Data",1,IF('Indicador Datos imputados'!K30&lt;&gt;"",1,0))</f>
        <v>0</v>
      </c>
      <c r="L29" s="135">
        <f>IF('Indicador Datos'!L31="No Data",1,IF('Indicador Datos imputados'!L30&lt;&gt;"",1,0))</f>
        <v>0</v>
      </c>
      <c r="M29" s="135">
        <f>IF('Indicador Datos'!M31="No Data",1,IF('Indicador Datos imputados'!M30&lt;&gt;"",1,0))</f>
        <v>0</v>
      </c>
      <c r="N29" s="135">
        <f>IF('Indicador Datos'!N31="No Data",1,IF('Indicador Datos imputados'!N30&lt;&gt;"",1,0))</f>
        <v>0</v>
      </c>
      <c r="O29" s="135">
        <f>IF('Indicador Datos'!O31="No Data",1,IF('Indicador Datos imputados'!O30&lt;&gt;"",1,0))</f>
        <v>0</v>
      </c>
      <c r="P29" s="135">
        <f>IF('Indicador Datos'!P31="No Data",1,IF('Indicador Datos imputados'!P30&lt;&gt;"",1,0))</f>
        <v>0</v>
      </c>
      <c r="Q29" s="135">
        <f>IF('Indicador Datos'!Q31="No Data",1,IF('Indicador Datos imputados'!Q30&lt;&gt;"",1,0))</f>
        <v>0</v>
      </c>
      <c r="R29" s="135">
        <f>IF('Indicador Datos'!R31="No Data",1,IF('Indicador Datos imputados'!R30&lt;&gt;"",1,0))</f>
        <v>0</v>
      </c>
      <c r="S29" s="135">
        <f>IF('Indicador Datos'!S31="No Data",1,IF('Indicador Datos imputados'!S30&lt;&gt;"",1,0))</f>
        <v>0</v>
      </c>
      <c r="T29" s="135">
        <f>IF('Indicador Datos'!T31="No Data",1,IF('Indicador Datos imputados'!T30&lt;&gt;"",1,0))</f>
        <v>0</v>
      </c>
      <c r="U29" s="135">
        <f>IF('Indicador Datos'!U31="No Data",1,IF('Indicador Datos imputados'!U30&lt;&gt;"",1,0))</f>
        <v>0</v>
      </c>
      <c r="V29" s="135">
        <f>IF('Indicador Datos'!V31="No Data",1,IF('Indicador Datos imputados'!V30&lt;&gt;"",1,0))</f>
        <v>0</v>
      </c>
      <c r="W29" s="135">
        <f>IF('Indicador Datos'!W31="No Data",1,IF('Indicador Datos imputados'!W30&lt;&gt;"",1,0))</f>
        <v>0</v>
      </c>
      <c r="X29" s="135">
        <f>IF('Indicador Datos'!X31="No Data",1,IF('Indicador Datos imputados'!X30&lt;&gt;"",1,0))</f>
        <v>0</v>
      </c>
      <c r="Y29" s="135">
        <f>IF('Indicador Datos'!Y31="No Data",1,IF('Indicador Datos imputados'!Y30&lt;&gt;"",1,0))</f>
        <v>0</v>
      </c>
      <c r="Z29" s="135">
        <f>IF('Indicador Datos'!Z31="No Data",1,IF('Indicador Datos imputados'!Z30&lt;&gt;"",1,0))</f>
        <v>0</v>
      </c>
      <c r="AA29" s="212">
        <f>IF('Indicador Datos'!AA31="No Data",1,IF('Indicador Datos imputados'!AA30&lt;&gt;"",1,0))</f>
        <v>0</v>
      </c>
      <c r="AB29" s="135">
        <f>IF('Indicador Datos'!AB31="No Data",1,IF('Indicador Datos imputados'!AB30&lt;&gt;"",1,0))</f>
        <v>0</v>
      </c>
      <c r="AC29" s="135">
        <f>IF('Indicador Datos'!AC31="No Data",1,IF('Indicador Datos imputados'!AC30&lt;&gt;"",1,0))</f>
        <v>0</v>
      </c>
      <c r="AD29" s="135">
        <f>IF('Indicador Datos'!AD31="No Data",1,IF('Indicador Datos imputados'!AD30&lt;&gt;"",1,0))</f>
        <v>0</v>
      </c>
      <c r="AE29" s="135">
        <f>IF('Indicador Datos'!AE31="No Data",1,IF('Indicador Datos imputados'!AE30&lt;&gt;"",1,0))</f>
        <v>0</v>
      </c>
      <c r="AF29" s="135">
        <f>IF('Indicador Datos'!AF31="No Data",1,IF('Indicador Datos imputados'!AF30&lt;&gt;"",1,0))</f>
        <v>0</v>
      </c>
      <c r="AG29" s="135">
        <f>IF('Indicador Datos'!AG31="No Data",1,IF('Indicador Datos imputados'!AG30&lt;&gt;"",1,0))</f>
        <v>0</v>
      </c>
      <c r="AH29" s="135">
        <f>IF('Indicador Datos'!AH31="No Data",1,IF('Indicador Datos imputados'!AH30&lt;&gt;"",1,0))</f>
        <v>0</v>
      </c>
      <c r="AI29" s="135">
        <f>IF('Indicador Datos'!AI31="No Data",1,IF('Indicador Datos imputados'!AI30&lt;&gt;"",1,0))</f>
        <v>0</v>
      </c>
      <c r="AJ29" s="135">
        <f>IF('Indicador Datos'!AJ31="No Data",1,IF('Indicador Datos imputados'!AJ30&lt;&gt;"",1,0))</f>
        <v>0</v>
      </c>
      <c r="AK29" s="135">
        <f>IF('Indicador Datos'!AK31="No Data",1,IF('Indicador Datos imputados'!AK30&lt;&gt;"",1,0))</f>
        <v>0</v>
      </c>
      <c r="AL29" s="135">
        <f>IF('Indicador Datos'!AL31="No Data",1,IF('Indicador Datos imputados'!AL30&lt;&gt;"",1,0))</f>
        <v>0</v>
      </c>
      <c r="AM29" s="135">
        <f>IF('Indicador Datos'!AM31="No Data",1,IF('Indicador Datos imputados'!AM30&lt;&gt;"",1,0))</f>
        <v>0</v>
      </c>
      <c r="AN29" s="135">
        <f>IF('Indicador Datos'!AN31="No Data",1,IF('Indicador Datos imputados'!AN30&lt;&gt;"",1,0))</f>
        <v>0</v>
      </c>
      <c r="AO29" s="135">
        <f>IF('Indicador Datos'!AO31="No Data",1,IF('Indicador Datos imputados'!AO30&lt;&gt;"",1,0))</f>
        <v>0</v>
      </c>
      <c r="AP29" s="135">
        <f>IF('Indicador Datos'!AP31="No Data",1,IF('Indicador Datos imputados'!AP30&lt;&gt;"",1,0))</f>
        <v>0</v>
      </c>
      <c r="AQ29" s="135">
        <f>IF('Indicador Datos'!AQ31="No Data",1,IF('Indicador Datos imputados'!AQ30&lt;&gt;"",1,0))</f>
        <v>0</v>
      </c>
      <c r="AR29" s="135">
        <f>IF('Indicador Datos'!AR31="No Data",1,IF('Indicador Datos imputados'!AR30&lt;&gt;"",1,0))</f>
        <v>0</v>
      </c>
      <c r="AS29" s="135">
        <f>IF('Indicador Datos'!AS31="No Data",1,IF('Indicador Datos imputados'!AS30&lt;&gt;"",1,0))</f>
        <v>0</v>
      </c>
      <c r="AT29" s="135">
        <f>IF('Indicador Datos'!AT31="No Data",1,IF('Indicador Datos imputados'!AT30&lt;&gt;"",1,0))</f>
        <v>0</v>
      </c>
      <c r="AU29" s="135">
        <f>IF('Indicador Datos'!AU31="No Data",1,IF('Indicador Datos imputados'!AU30&lt;&gt;"",1,0))</f>
        <v>0</v>
      </c>
      <c r="AV29" s="135">
        <f>IF('Indicador Datos'!AV31="No Data",1,IF('Indicador Datos imputados'!AV30&lt;&gt;"",1,0))</f>
        <v>0</v>
      </c>
      <c r="AW29" s="135">
        <f>IF('Indicador Datos'!AW31="No Data",1,IF('Indicador Datos imputados'!AW30&lt;&gt;"",1,0))</f>
        <v>0</v>
      </c>
      <c r="AX29" s="135">
        <f>IF('Indicador Datos'!AX31="No Data",1,IF('Indicador Datos imputados'!AX30&lt;&gt;"",1,0))</f>
        <v>0</v>
      </c>
      <c r="AY29" s="135">
        <f>IF('Indicador Datos'!AY31="No Data",1,IF('Indicador Datos imputados'!AY30&lt;&gt;"",1,0))</f>
        <v>0</v>
      </c>
      <c r="AZ29" s="135">
        <f>IF('Indicador Datos'!AZ31="No Data",1,IF('Indicador Datos imputados'!AZ30&lt;&gt;"",1,0))</f>
        <v>0</v>
      </c>
      <c r="BA29" s="135">
        <f>IF('Indicador Datos'!BA31="No Data",1,IF('Indicador Datos imputados'!BA30&lt;&gt;"",1,0))</f>
        <v>0</v>
      </c>
      <c r="BB29" s="135">
        <f>IF('Indicador Datos'!BB31="No Data",1,IF('Indicador Datos imputados'!BB30&lt;&gt;"",1,0))</f>
        <v>0</v>
      </c>
      <c r="BC29" s="135">
        <f>IF('Indicador Datos'!BC31="No Data",1,IF('Indicador Datos imputados'!BC30&lt;&gt;"",1,0))</f>
        <v>1</v>
      </c>
      <c r="BD29" s="135">
        <f>IF('Indicador Datos'!BD31="No Data",1,IF('Indicador Datos imputados'!BD30&lt;&gt;"",1,0))</f>
        <v>0</v>
      </c>
      <c r="BE29" s="135">
        <f>IF('Indicador Datos'!BE31="No Data",1,IF('Indicador Datos imputados'!BE30&lt;&gt;"",1,0))</f>
        <v>0</v>
      </c>
      <c r="BF29" s="135">
        <f>IF('Indicador Datos'!BF31="No Data",1,IF('Indicador Datos imputados'!BF30&lt;&gt;"",1,0))</f>
        <v>0</v>
      </c>
      <c r="BG29" s="135">
        <f>IF('Indicador Datos'!BG31="No Data",1,IF('Indicador Datos imputados'!BG30&lt;&gt;"",1,0))</f>
        <v>0</v>
      </c>
      <c r="BH29" s="135">
        <f>IF('Indicador Datos'!BH31="No Data",1,IF('Indicador Datos imputados'!BH30&lt;&gt;"",1,0))</f>
        <v>0</v>
      </c>
      <c r="BI29" s="135">
        <f>IF('Indicador Datos'!BI31="No Data",1,IF('Indicador Datos imputados'!BI30&lt;&gt;"",1,0))</f>
        <v>0</v>
      </c>
      <c r="BJ29" s="135">
        <f>IF('Indicador Datos'!BJ31="No Data",1,IF('Indicador Datos imputados'!BJ30&lt;&gt;"",1,0))</f>
        <v>0</v>
      </c>
      <c r="BK29" s="135">
        <f>IF('Indicador Datos'!BK31="No Data",1,IF('Indicador Datos imputados'!BK30&lt;&gt;"",1,0))</f>
        <v>0</v>
      </c>
      <c r="BL29" s="135">
        <f>IF('Indicador Datos'!BL31="No Data",1,IF('Indicador Datos imputados'!BL30&lt;&gt;"",1,0))</f>
        <v>0</v>
      </c>
      <c r="BM29" s="135">
        <f>IF('Indicador Datos'!BM31="No Data",1,IF('Indicador Datos imputados'!BM30&lt;&gt;"",1,0))</f>
        <v>0</v>
      </c>
      <c r="BN29" s="135">
        <f>IF('Indicador Datos'!BN31="No Data",1,IF('Indicador Datos imputados'!BN30&lt;&gt;"",1,0))</f>
        <v>0</v>
      </c>
      <c r="BO29" s="135">
        <f>IF('Indicador Datos'!BO31="No Data",1,IF('Indicador Datos imputados'!BO30&lt;&gt;"",1,0))</f>
        <v>0</v>
      </c>
      <c r="BP29" s="135">
        <f>IF('Indicador Datos'!BP31="No Data",1,IF('Indicador Datos imputados'!BP30&lt;&gt;"",1,0))</f>
        <v>0</v>
      </c>
      <c r="BQ29" s="135">
        <f>IF('Indicador Datos'!BQ31="No Data",1,IF('Indicador Datos imputados'!BQ30&lt;&gt;"",1,0))</f>
        <v>0</v>
      </c>
      <c r="BR29" s="135">
        <f>IF('Indicador Datos'!BR31="No Data",1,IF('Indicador Datos imputados'!BR30&lt;&gt;"",1,0))</f>
        <v>0</v>
      </c>
      <c r="BS29" s="135">
        <f>IF('Indicador Datos'!BS31="No Data",1,IF('Indicador Datos imputados'!BS30&lt;&gt;"",1,0))</f>
        <v>0</v>
      </c>
      <c r="BT29" s="135">
        <f>IF('Indicador Datos'!BT31="No Data",1,IF('Indicador Datos imputados'!BT30&lt;&gt;"",1,0))</f>
        <v>0</v>
      </c>
      <c r="BU29" s="135">
        <f>IF('Indicador Datos'!BU31="No Data",1,IF('Indicador Datos imputados'!BU30&lt;&gt;"",1,0))</f>
        <v>0</v>
      </c>
      <c r="BV29" s="135">
        <f>IF('Indicador Datos'!BV31="No Data",1,IF('Indicador Datos imputados'!BV30&lt;&gt;"",1,0))</f>
        <v>0</v>
      </c>
      <c r="BW29" s="135">
        <f>IF('Indicador Datos'!BW31="No Data",1,IF('Indicador Datos imputados'!BW30&lt;&gt;"",1,0))</f>
        <v>0</v>
      </c>
      <c r="BX29" s="135">
        <f>IF('Indicador Datos'!BX31="No Data",1,IF('Indicador Datos imputados'!BX30&lt;&gt;"",1,0))</f>
        <v>0</v>
      </c>
      <c r="BY29" s="135">
        <f>IF('Indicador Datos'!BY31="No Data",1,IF('Indicador Datos imputados'!BY30&lt;&gt;"",1,0))</f>
        <v>0</v>
      </c>
      <c r="BZ29" s="135">
        <f>IF('Indicador Datos'!BZ31="No Data",1,IF('Indicador Datos imputados'!BZ30&lt;&gt;"",1,0))</f>
        <v>0</v>
      </c>
      <c r="CA29" s="135">
        <f>IF('Indicador Datos'!CA31="No Data",1,IF('Indicador Datos imputados'!CA30&lt;&gt;"",1,0))</f>
        <v>0</v>
      </c>
      <c r="CB29" s="135">
        <f>IF('Indicador Datos'!CB31="No Data",1,IF('Indicador Datos imputados'!CB30&lt;&gt;"",1,0))</f>
        <v>0</v>
      </c>
      <c r="CC29" s="135">
        <f>IF('Indicador Datos'!CC31="No Data",1,IF('Indicador Datos imputados'!CC30&lt;&gt;"",1,0))</f>
        <v>0</v>
      </c>
      <c r="CD29" s="135">
        <f>IF('Indicador Datos'!CD31="No Data",1,IF('Indicador Datos imputados'!CD30&lt;&gt;"",1,0))</f>
        <v>0</v>
      </c>
      <c r="CE29" s="135">
        <f>IF('Indicador Datos'!CE31="No Data",1,IF('Indicador Datos imputados'!CE30&lt;&gt;"",1,0))</f>
        <v>0</v>
      </c>
      <c r="CF29" s="135">
        <f>IF('Indicador Datos'!CF31="No Data",1,IF('Indicador Datos imputados'!CF30&lt;&gt;"",1,0))</f>
        <v>0</v>
      </c>
      <c r="CG29" s="135">
        <f>IF('Indicador Datos'!CG31="No Data",1,IF('Indicador Datos imputados'!CG30&lt;&gt;"",1,0))</f>
        <v>0</v>
      </c>
      <c r="CH29" s="135">
        <f>IF('Indicador Datos'!CH31="No Data",1,IF('Indicador Datos imputados'!CH30&lt;&gt;"",1,0))</f>
        <v>0</v>
      </c>
      <c r="CI29" s="135">
        <f>IF('Indicador Datos'!CI31="No Data",1,IF('Indicador Datos imputados'!CI30&lt;&gt;"",1,0))</f>
        <v>0</v>
      </c>
      <c r="CJ29" s="135">
        <f>IF('Indicador Datos'!CJ31="No Data",1,IF('Indicador Datos imputados'!CJ30&lt;&gt;"",1,0))</f>
        <v>0</v>
      </c>
      <c r="CK29" s="135">
        <f>IF('Indicador Datos'!CK31="No Data",1,IF('Indicador Datos imputados'!CK30&lt;&gt;"",1,0))</f>
        <v>0</v>
      </c>
      <c r="CL29" s="135">
        <f>IF('Indicador Datos'!CL31="No Data",1,IF('Indicador Datos imputados'!CL30&lt;&gt;"",1,0))</f>
        <v>0</v>
      </c>
      <c r="CM29" s="135">
        <f>IF('Indicador Datos'!CM31="No Data",1,IF('Indicador Datos imputados'!CM30&lt;&gt;"",1,0))</f>
        <v>0</v>
      </c>
      <c r="CN29" s="135">
        <f>IF('Indicador Datos'!CN31="No Data",1,IF('Indicador Datos imputados'!CN30&lt;&gt;"",1,0))</f>
        <v>0</v>
      </c>
      <c r="CO29" s="135">
        <f>IF('Indicador Datos'!CO31="No Data",1,IF('Indicador Datos imputados'!CO30&lt;&gt;"",1,0))</f>
        <v>0</v>
      </c>
      <c r="CP29" s="135">
        <f>IF('Indicador Datos'!CP31="No Data",1,IF('Indicador Datos imputados'!CP30&lt;&gt;"",1,0))</f>
        <v>0</v>
      </c>
      <c r="CQ29" s="135">
        <f>IF('Indicador Datos'!CQ31="No Data",1,IF('Indicador Datos imputados'!CQ30&lt;&gt;"",1,0))</f>
        <v>0</v>
      </c>
      <c r="CR29" s="135">
        <f>IF('Indicador Datos'!CR31="No Data",1,IF('Indicador Datos imputados'!CR30&lt;&gt;"",1,0))</f>
        <v>0</v>
      </c>
      <c r="CS29" s="135">
        <f>IF('Indicador Datos'!CS31="No Data",1,IF('Indicador Datos imputados'!CS30&lt;&gt;"",1,0))</f>
        <v>0</v>
      </c>
      <c r="CT29" s="135">
        <f>IF('Indicador Datos'!CT31="No Data",1,IF('Indicador Datos imputados'!CT30&lt;&gt;"",1,0))</f>
        <v>0</v>
      </c>
      <c r="CU29" s="135">
        <f>IF('Indicador Datos'!CU31="No Data",1,IF('Indicador Datos imputados'!CU30&lt;&gt;"",1,0))</f>
        <v>0</v>
      </c>
      <c r="CV29" s="144">
        <f t="shared" si="0"/>
        <v>1</v>
      </c>
      <c r="CW29" s="145">
        <f t="shared" si="1"/>
        <v>1.0416666666666666E-2</v>
      </c>
    </row>
    <row r="30" spans="1:101" x14ac:dyDescent="0.25">
      <c r="A30" s="3" t="str">
        <f>VLOOKUP(C30,Regions!B$3:H$35,7,FALSE)</f>
        <v>South America</v>
      </c>
      <c r="B30" s="94" t="s">
        <v>26</v>
      </c>
      <c r="C30" s="83" t="s">
        <v>25</v>
      </c>
      <c r="D30" s="135">
        <f>IF('Indicador Datos'!D32="No Data",1,IF('Indicador Datos imputados'!D31&lt;&gt;"",1,0))</f>
        <v>0</v>
      </c>
      <c r="E30" s="135">
        <f>IF('Indicador Datos'!E32="No Data",1,IF('Indicador Datos imputados'!E31&lt;&gt;"",1,0))</f>
        <v>0</v>
      </c>
      <c r="F30" s="135">
        <f>IF('Indicador Datos'!F32="No Data",1,IF('Indicador Datos imputados'!F31&lt;&gt;"",1,0))</f>
        <v>0</v>
      </c>
      <c r="G30" s="135">
        <f>IF('Indicador Datos'!G32="No Data",1,IF('Indicador Datos imputados'!G31&lt;&gt;"",1,0))</f>
        <v>0</v>
      </c>
      <c r="H30" s="135">
        <f>IF('Indicador Datos'!H32="No Data",1,IF('Indicador Datos imputados'!H31&lt;&gt;"",1,0))</f>
        <v>0</v>
      </c>
      <c r="I30" s="135">
        <f>IF('Indicador Datos'!I32="No Data",1,IF('Indicador Datos imputados'!I31&lt;&gt;"",1,0))</f>
        <v>0</v>
      </c>
      <c r="J30" s="135">
        <f>IF('Indicador Datos'!J32="No Data",1,IF('Indicador Datos imputados'!J31&lt;&gt;"",1,0))</f>
        <v>0</v>
      </c>
      <c r="K30" s="135">
        <f>IF('Indicador Datos'!K32="No Data",1,IF('Indicador Datos imputados'!K31&lt;&gt;"",1,0))</f>
        <v>0</v>
      </c>
      <c r="L30" s="135">
        <f>IF('Indicador Datos'!L32="No Data",1,IF('Indicador Datos imputados'!L31&lt;&gt;"",1,0))</f>
        <v>0</v>
      </c>
      <c r="M30" s="135">
        <f>IF('Indicador Datos'!M32="No Data",1,IF('Indicador Datos imputados'!M31&lt;&gt;"",1,0))</f>
        <v>0</v>
      </c>
      <c r="N30" s="135">
        <f>IF('Indicador Datos'!N32="No Data",1,IF('Indicador Datos imputados'!N31&lt;&gt;"",1,0))</f>
        <v>0</v>
      </c>
      <c r="O30" s="135">
        <f>IF('Indicador Datos'!O32="No Data",1,IF('Indicador Datos imputados'!O31&lt;&gt;"",1,0))</f>
        <v>0</v>
      </c>
      <c r="P30" s="135">
        <f>IF('Indicador Datos'!P32="No Data",1,IF('Indicador Datos imputados'!P31&lt;&gt;"",1,0))</f>
        <v>1</v>
      </c>
      <c r="Q30" s="135">
        <f>IF('Indicador Datos'!Q32="No Data",1,IF('Indicador Datos imputados'!Q31&lt;&gt;"",1,0))</f>
        <v>0</v>
      </c>
      <c r="R30" s="135">
        <f>IF('Indicador Datos'!R32="No Data",1,IF('Indicador Datos imputados'!R31&lt;&gt;"",1,0))</f>
        <v>0</v>
      </c>
      <c r="S30" s="135">
        <f>IF('Indicador Datos'!S32="No Data",1,IF('Indicador Datos imputados'!S31&lt;&gt;"",1,0))</f>
        <v>0</v>
      </c>
      <c r="T30" s="135">
        <f>IF('Indicador Datos'!T32="No Data",1,IF('Indicador Datos imputados'!T31&lt;&gt;"",1,0))</f>
        <v>0</v>
      </c>
      <c r="U30" s="135">
        <f>IF('Indicador Datos'!U32="No Data",1,IF('Indicador Datos imputados'!U31&lt;&gt;"",1,0))</f>
        <v>0</v>
      </c>
      <c r="V30" s="135">
        <f>IF('Indicador Datos'!V32="No Data",1,IF('Indicador Datos imputados'!V31&lt;&gt;"",1,0))</f>
        <v>0</v>
      </c>
      <c r="W30" s="135">
        <f>IF('Indicador Datos'!W32="No Data",1,IF('Indicador Datos imputados'!W31&lt;&gt;"",1,0))</f>
        <v>0</v>
      </c>
      <c r="X30" s="135">
        <f>IF('Indicador Datos'!X32="No Data",1,IF('Indicador Datos imputados'!X31&lt;&gt;"",1,0))</f>
        <v>0</v>
      </c>
      <c r="Y30" s="135">
        <f>IF('Indicador Datos'!Y32="No Data",1,IF('Indicador Datos imputados'!Y31&lt;&gt;"",1,0))</f>
        <v>0</v>
      </c>
      <c r="Z30" s="135">
        <f>IF('Indicador Datos'!Z32="No Data",1,IF('Indicador Datos imputados'!Z31&lt;&gt;"",1,0))</f>
        <v>0</v>
      </c>
      <c r="AA30" s="212">
        <f>IF('Indicador Datos'!AA32="No Data",1,IF('Indicador Datos imputados'!AA31&lt;&gt;"",1,0))</f>
        <v>0</v>
      </c>
      <c r="AB30" s="135">
        <f>IF('Indicador Datos'!AB32="No Data",1,IF('Indicador Datos imputados'!AB31&lt;&gt;"",1,0))</f>
        <v>0</v>
      </c>
      <c r="AC30" s="135">
        <f>IF('Indicador Datos'!AC32="No Data",1,IF('Indicador Datos imputados'!AC31&lt;&gt;"",1,0))</f>
        <v>0</v>
      </c>
      <c r="AD30" s="135">
        <f>IF('Indicador Datos'!AD32="No Data",1,IF('Indicador Datos imputados'!AD31&lt;&gt;"",1,0))</f>
        <v>0</v>
      </c>
      <c r="AE30" s="135">
        <f>IF('Indicador Datos'!AE32="No Data",1,IF('Indicador Datos imputados'!AE31&lt;&gt;"",1,0))</f>
        <v>0</v>
      </c>
      <c r="AF30" s="135">
        <f>IF('Indicador Datos'!AF32="No Data",1,IF('Indicador Datos imputados'!AF31&lt;&gt;"",1,0))</f>
        <v>0</v>
      </c>
      <c r="AG30" s="135">
        <f>IF('Indicador Datos'!AG32="No Data",1,IF('Indicador Datos imputados'!AG31&lt;&gt;"",1,0))</f>
        <v>0</v>
      </c>
      <c r="AH30" s="135">
        <f>IF('Indicador Datos'!AH32="No Data",1,IF('Indicador Datos imputados'!AH31&lt;&gt;"",1,0))</f>
        <v>0</v>
      </c>
      <c r="AI30" s="135">
        <f>IF('Indicador Datos'!AI32="No Data",1,IF('Indicador Datos imputados'!AI31&lt;&gt;"",1,0))</f>
        <v>0</v>
      </c>
      <c r="AJ30" s="135">
        <f>IF('Indicador Datos'!AJ32="No Data",1,IF('Indicador Datos imputados'!AJ31&lt;&gt;"",1,0))</f>
        <v>0</v>
      </c>
      <c r="AK30" s="135">
        <f>IF('Indicador Datos'!AK32="No Data",1,IF('Indicador Datos imputados'!AK31&lt;&gt;"",1,0))</f>
        <v>0</v>
      </c>
      <c r="AL30" s="135">
        <f>IF('Indicador Datos'!AL32="No Data",1,IF('Indicador Datos imputados'!AL31&lt;&gt;"",1,0))</f>
        <v>0</v>
      </c>
      <c r="AM30" s="135">
        <f>IF('Indicador Datos'!AM32="No Data",1,IF('Indicador Datos imputados'!AM31&lt;&gt;"",1,0))</f>
        <v>0</v>
      </c>
      <c r="AN30" s="135">
        <f>IF('Indicador Datos'!AN32="No Data",1,IF('Indicador Datos imputados'!AN31&lt;&gt;"",1,0))</f>
        <v>0</v>
      </c>
      <c r="AO30" s="135">
        <f>IF('Indicador Datos'!AO32="No Data",1,IF('Indicador Datos imputados'!AO31&lt;&gt;"",1,0))</f>
        <v>0</v>
      </c>
      <c r="AP30" s="135">
        <f>IF('Indicador Datos'!AP32="No Data",1,IF('Indicador Datos imputados'!AP31&lt;&gt;"",1,0))</f>
        <v>0</v>
      </c>
      <c r="AQ30" s="135">
        <f>IF('Indicador Datos'!AQ32="No Data",1,IF('Indicador Datos imputados'!AQ31&lt;&gt;"",1,0))</f>
        <v>0</v>
      </c>
      <c r="AR30" s="135">
        <f>IF('Indicador Datos'!AR32="No Data",1,IF('Indicador Datos imputados'!AR31&lt;&gt;"",1,0))</f>
        <v>0</v>
      </c>
      <c r="AS30" s="135">
        <f>IF('Indicador Datos'!AS32="No Data",1,IF('Indicador Datos imputados'!AS31&lt;&gt;"",1,0))</f>
        <v>0</v>
      </c>
      <c r="AT30" s="135">
        <f>IF('Indicador Datos'!AT32="No Data",1,IF('Indicador Datos imputados'!AT31&lt;&gt;"",1,0))</f>
        <v>0</v>
      </c>
      <c r="AU30" s="135">
        <f>IF('Indicador Datos'!AU32="No Data",1,IF('Indicador Datos imputados'!AU31&lt;&gt;"",1,0))</f>
        <v>0</v>
      </c>
      <c r="AV30" s="135">
        <f>IF('Indicador Datos'!AV32="No Data",1,IF('Indicador Datos imputados'!AV31&lt;&gt;"",1,0))</f>
        <v>0</v>
      </c>
      <c r="AW30" s="135">
        <f>IF('Indicador Datos'!AW32="No Data",1,IF('Indicador Datos imputados'!AW31&lt;&gt;"",1,0))</f>
        <v>0</v>
      </c>
      <c r="AX30" s="135">
        <f>IF('Indicador Datos'!AX32="No Data",1,IF('Indicador Datos imputados'!AX31&lt;&gt;"",1,0))</f>
        <v>0</v>
      </c>
      <c r="AY30" s="135">
        <f>IF('Indicador Datos'!AY32="No Data",1,IF('Indicador Datos imputados'!AY31&lt;&gt;"",1,0))</f>
        <v>0</v>
      </c>
      <c r="AZ30" s="135">
        <f>IF('Indicador Datos'!AZ32="No Data",1,IF('Indicador Datos imputados'!AZ31&lt;&gt;"",1,0))</f>
        <v>0</v>
      </c>
      <c r="BA30" s="135">
        <f>IF('Indicador Datos'!BA32="No Data",1,IF('Indicador Datos imputados'!BA31&lt;&gt;"",1,0))</f>
        <v>0</v>
      </c>
      <c r="BB30" s="135">
        <f>IF('Indicador Datos'!BB32="No Data",1,IF('Indicador Datos imputados'!BB31&lt;&gt;"",1,0))</f>
        <v>0</v>
      </c>
      <c r="BC30" s="135">
        <f>IF('Indicador Datos'!BC32="No Data",1,IF('Indicador Datos imputados'!BC31&lt;&gt;"",1,0))</f>
        <v>0</v>
      </c>
      <c r="BD30" s="135">
        <f>IF('Indicador Datos'!BD32="No Data",1,IF('Indicador Datos imputados'!BD31&lt;&gt;"",1,0))</f>
        <v>0</v>
      </c>
      <c r="BE30" s="135">
        <f>IF('Indicador Datos'!BE32="No Data",1,IF('Indicador Datos imputados'!BE31&lt;&gt;"",1,0))</f>
        <v>0</v>
      </c>
      <c r="BF30" s="135">
        <f>IF('Indicador Datos'!BF32="No Data",1,IF('Indicador Datos imputados'!BF31&lt;&gt;"",1,0))</f>
        <v>0</v>
      </c>
      <c r="BG30" s="135">
        <f>IF('Indicador Datos'!BG32="No Data",1,IF('Indicador Datos imputados'!BG31&lt;&gt;"",1,0))</f>
        <v>0</v>
      </c>
      <c r="BH30" s="135">
        <f>IF('Indicador Datos'!BH32="No Data",1,IF('Indicador Datos imputados'!BH31&lt;&gt;"",1,0))</f>
        <v>0</v>
      </c>
      <c r="BI30" s="135">
        <f>IF('Indicador Datos'!BI32="No Data",1,IF('Indicador Datos imputados'!BI31&lt;&gt;"",1,0))</f>
        <v>0</v>
      </c>
      <c r="BJ30" s="135">
        <f>IF('Indicador Datos'!BJ32="No Data",1,IF('Indicador Datos imputados'!BJ31&lt;&gt;"",1,0))</f>
        <v>0</v>
      </c>
      <c r="BK30" s="135">
        <f>IF('Indicador Datos'!BK32="No Data",1,IF('Indicador Datos imputados'!BK31&lt;&gt;"",1,0))</f>
        <v>0</v>
      </c>
      <c r="BL30" s="135">
        <f>IF('Indicador Datos'!BL32="No Data",1,IF('Indicador Datos imputados'!BL31&lt;&gt;"",1,0))</f>
        <v>0</v>
      </c>
      <c r="BM30" s="135">
        <f>IF('Indicador Datos'!BM32="No Data",1,IF('Indicador Datos imputados'!BM31&lt;&gt;"",1,0))</f>
        <v>0</v>
      </c>
      <c r="BN30" s="135">
        <f>IF('Indicador Datos'!BN32="No Data",1,IF('Indicador Datos imputados'!BN31&lt;&gt;"",1,0))</f>
        <v>0</v>
      </c>
      <c r="BO30" s="135">
        <f>IF('Indicador Datos'!BO32="No Data",1,IF('Indicador Datos imputados'!BO31&lt;&gt;"",1,0))</f>
        <v>0</v>
      </c>
      <c r="BP30" s="135">
        <f>IF('Indicador Datos'!BP32="No Data",1,IF('Indicador Datos imputados'!BP31&lt;&gt;"",1,0))</f>
        <v>0</v>
      </c>
      <c r="BQ30" s="135">
        <f>IF('Indicador Datos'!BQ32="No Data",1,IF('Indicador Datos imputados'!BQ31&lt;&gt;"",1,0))</f>
        <v>0</v>
      </c>
      <c r="BR30" s="135">
        <f>IF('Indicador Datos'!BR32="No Data",1,IF('Indicador Datos imputados'!BR31&lt;&gt;"",1,0))</f>
        <v>0</v>
      </c>
      <c r="BS30" s="135">
        <f>IF('Indicador Datos'!BS32="No Data",1,IF('Indicador Datos imputados'!BS31&lt;&gt;"",1,0))</f>
        <v>1</v>
      </c>
      <c r="BT30" s="135">
        <f>IF('Indicador Datos'!BT32="No Data",1,IF('Indicador Datos imputados'!BT31&lt;&gt;"",1,0))</f>
        <v>0</v>
      </c>
      <c r="BU30" s="135">
        <f>IF('Indicador Datos'!BU32="No Data",1,IF('Indicador Datos imputados'!BU31&lt;&gt;"",1,0))</f>
        <v>0</v>
      </c>
      <c r="BV30" s="135">
        <f>IF('Indicador Datos'!BV32="No Data",1,IF('Indicador Datos imputados'!BV31&lt;&gt;"",1,0))</f>
        <v>0</v>
      </c>
      <c r="BW30" s="135">
        <f>IF('Indicador Datos'!BW32="No Data",1,IF('Indicador Datos imputados'!BW31&lt;&gt;"",1,0))</f>
        <v>0</v>
      </c>
      <c r="BX30" s="135">
        <f>IF('Indicador Datos'!BX32="No Data",1,IF('Indicador Datos imputados'!BX31&lt;&gt;"",1,0))</f>
        <v>0</v>
      </c>
      <c r="BY30" s="135">
        <f>IF('Indicador Datos'!BY32="No Data",1,IF('Indicador Datos imputados'!BY31&lt;&gt;"",1,0))</f>
        <v>0</v>
      </c>
      <c r="BZ30" s="135">
        <f>IF('Indicador Datos'!BZ32="No Data",1,IF('Indicador Datos imputados'!BZ31&lt;&gt;"",1,0))</f>
        <v>0</v>
      </c>
      <c r="CA30" s="135">
        <f>IF('Indicador Datos'!CA32="No Data",1,IF('Indicador Datos imputados'!CA31&lt;&gt;"",1,0))</f>
        <v>0</v>
      </c>
      <c r="CB30" s="135">
        <f>IF('Indicador Datos'!CB32="No Data",1,IF('Indicador Datos imputados'!CB31&lt;&gt;"",1,0))</f>
        <v>0</v>
      </c>
      <c r="CC30" s="135">
        <f>IF('Indicador Datos'!CC32="No Data",1,IF('Indicador Datos imputados'!CC31&lt;&gt;"",1,0))</f>
        <v>0</v>
      </c>
      <c r="CD30" s="135">
        <f>IF('Indicador Datos'!CD32="No Data",1,IF('Indicador Datos imputados'!CD31&lt;&gt;"",1,0))</f>
        <v>0</v>
      </c>
      <c r="CE30" s="135">
        <f>IF('Indicador Datos'!CE32="No Data",1,IF('Indicador Datos imputados'!CE31&lt;&gt;"",1,0))</f>
        <v>0</v>
      </c>
      <c r="CF30" s="135">
        <f>IF('Indicador Datos'!CF32="No Data",1,IF('Indicador Datos imputados'!CF31&lt;&gt;"",1,0))</f>
        <v>0</v>
      </c>
      <c r="CG30" s="135">
        <f>IF('Indicador Datos'!CG32="No Data",1,IF('Indicador Datos imputados'!CG31&lt;&gt;"",1,0))</f>
        <v>0</v>
      </c>
      <c r="CH30" s="135">
        <f>IF('Indicador Datos'!CH32="No Data",1,IF('Indicador Datos imputados'!CH31&lt;&gt;"",1,0))</f>
        <v>0</v>
      </c>
      <c r="CI30" s="135">
        <f>IF('Indicador Datos'!CI32="No Data",1,IF('Indicador Datos imputados'!CI31&lt;&gt;"",1,0))</f>
        <v>0</v>
      </c>
      <c r="CJ30" s="135">
        <f>IF('Indicador Datos'!CJ32="No Data",1,IF('Indicador Datos imputados'!CJ31&lt;&gt;"",1,0))</f>
        <v>0</v>
      </c>
      <c r="CK30" s="135">
        <f>IF('Indicador Datos'!CK32="No Data",1,IF('Indicador Datos imputados'!CK31&lt;&gt;"",1,0))</f>
        <v>0</v>
      </c>
      <c r="CL30" s="135">
        <f>IF('Indicador Datos'!CL32="No Data",1,IF('Indicador Datos imputados'!CL31&lt;&gt;"",1,0))</f>
        <v>0</v>
      </c>
      <c r="CM30" s="135">
        <f>IF('Indicador Datos'!CM32="No Data",1,IF('Indicador Datos imputados'!CM31&lt;&gt;"",1,0))</f>
        <v>0</v>
      </c>
      <c r="CN30" s="135">
        <f>IF('Indicador Datos'!CN32="No Data",1,IF('Indicador Datos imputados'!CN31&lt;&gt;"",1,0))</f>
        <v>0</v>
      </c>
      <c r="CO30" s="135">
        <f>IF('Indicador Datos'!CO32="No Data",1,IF('Indicador Datos imputados'!CO31&lt;&gt;"",1,0))</f>
        <v>0</v>
      </c>
      <c r="CP30" s="135">
        <f>IF('Indicador Datos'!CP32="No Data",1,IF('Indicador Datos imputados'!CP31&lt;&gt;"",1,0))</f>
        <v>0</v>
      </c>
      <c r="CQ30" s="135">
        <f>IF('Indicador Datos'!CQ32="No Data",1,IF('Indicador Datos imputados'!CQ31&lt;&gt;"",1,0))</f>
        <v>0</v>
      </c>
      <c r="CR30" s="135">
        <f>IF('Indicador Datos'!CR32="No Data",1,IF('Indicador Datos imputados'!CR31&lt;&gt;"",1,0))</f>
        <v>0</v>
      </c>
      <c r="CS30" s="135">
        <f>IF('Indicador Datos'!CS32="No Data",1,IF('Indicador Datos imputados'!CS31&lt;&gt;"",1,0))</f>
        <v>0</v>
      </c>
      <c r="CT30" s="135">
        <f>IF('Indicador Datos'!CT32="No Data",1,IF('Indicador Datos imputados'!CT31&lt;&gt;"",1,0))</f>
        <v>0</v>
      </c>
      <c r="CU30" s="135">
        <f>IF('Indicador Datos'!CU32="No Data",1,IF('Indicador Datos imputados'!CU31&lt;&gt;"",1,0))</f>
        <v>0</v>
      </c>
      <c r="CV30" s="144">
        <f t="shared" si="0"/>
        <v>2</v>
      </c>
      <c r="CW30" s="145">
        <f t="shared" si="1"/>
        <v>2.0833333333333332E-2</v>
      </c>
    </row>
    <row r="31" spans="1:101" x14ac:dyDescent="0.25">
      <c r="A31" s="3" t="str">
        <f>VLOOKUP(C31,Regions!B$3:H$35,7,FALSE)</f>
        <v>South America</v>
      </c>
      <c r="B31" s="94" t="s">
        <v>34</v>
      </c>
      <c r="C31" s="83" t="s">
        <v>33</v>
      </c>
      <c r="D31" s="135">
        <f>IF('Indicador Datos'!D33="No Data",1,IF('Indicador Datos imputados'!D32&lt;&gt;"",1,0))</f>
        <v>0</v>
      </c>
      <c r="E31" s="135">
        <f>IF('Indicador Datos'!E33="No Data",1,IF('Indicador Datos imputados'!E32&lt;&gt;"",1,0))</f>
        <v>0</v>
      </c>
      <c r="F31" s="135">
        <f>IF('Indicador Datos'!F33="No Data",1,IF('Indicador Datos imputados'!F32&lt;&gt;"",1,0))</f>
        <v>0</v>
      </c>
      <c r="G31" s="135">
        <f>IF('Indicador Datos'!G33="No Data",1,IF('Indicador Datos imputados'!G32&lt;&gt;"",1,0))</f>
        <v>0</v>
      </c>
      <c r="H31" s="135">
        <f>IF('Indicador Datos'!H33="No Data",1,IF('Indicador Datos imputados'!H32&lt;&gt;"",1,0))</f>
        <v>0</v>
      </c>
      <c r="I31" s="135">
        <f>IF('Indicador Datos'!I33="No Data",1,IF('Indicador Datos imputados'!I32&lt;&gt;"",1,0))</f>
        <v>0</v>
      </c>
      <c r="J31" s="135">
        <f>IF('Indicador Datos'!J33="No Data",1,IF('Indicador Datos imputados'!J32&lt;&gt;"",1,0))</f>
        <v>0</v>
      </c>
      <c r="K31" s="135">
        <f>IF('Indicador Datos'!K33="No Data",1,IF('Indicador Datos imputados'!K32&lt;&gt;"",1,0))</f>
        <v>0</v>
      </c>
      <c r="L31" s="135">
        <f>IF('Indicador Datos'!L33="No Data",1,IF('Indicador Datos imputados'!L32&lt;&gt;"",1,0))</f>
        <v>0</v>
      </c>
      <c r="M31" s="135">
        <f>IF('Indicador Datos'!M33="No Data",1,IF('Indicador Datos imputados'!M32&lt;&gt;"",1,0))</f>
        <v>0</v>
      </c>
      <c r="N31" s="135">
        <f>IF('Indicador Datos'!N33="No Data",1,IF('Indicador Datos imputados'!N32&lt;&gt;"",1,0))</f>
        <v>0</v>
      </c>
      <c r="O31" s="135">
        <f>IF('Indicador Datos'!O33="No Data",1,IF('Indicador Datos imputados'!O32&lt;&gt;"",1,0))</f>
        <v>0</v>
      </c>
      <c r="P31" s="135">
        <f>IF('Indicador Datos'!P33="No Data",1,IF('Indicador Datos imputados'!P32&lt;&gt;"",1,0))</f>
        <v>0</v>
      </c>
      <c r="Q31" s="135">
        <f>IF('Indicador Datos'!Q33="No Data",1,IF('Indicador Datos imputados'!Q32&lt;&gt;"",1,0))</f>
        <v>0</v>
      </c>
      <c r="R31" s="135">
        <f>IF('Indicador Datos'!R33="No Data",1,IF('Indicador Datos imputados'!R32&lt;&gt;"",1,0))</f>
        <v>0</v>
      </c>
      <c r="S31" s="135">
        <f>IF('Indicador Datos'!S33="No Data",1,IF('Indicador Datos imputados'!S32&lt;&gt;"",1,0))</f>
        <v>0</v>
      </c>
      <c r="T31" s="135">
        <f>IF('Indicador Datos'!T33="No Data",1,IF('Indicador Datos imputados'!T32&lt;&gt;"",1,0))</f>
        <v>0</v>
      </c>
      <c r="U31" s="135">
        <f>IF('Indicador Datos'!U33="No Data",1,IF('Indicador Datos imputados'!U32&lt;&gt;"",1,0))</f>
        <v>0</v>
      </c>
      <c r="V31" s="135">
        <f>IF('Indicador Datos'!V33="No Data",1,IF('Indicador Datos imputados'!V32&lt;&gt;"",1,0))</f>
        <v>0</v>
      </c>
      <c r="W31" s="135">
        <f>IF('Indicador Datos'!W33="No Data",1,IF('Indicador Datos imputados'!W32&lt;&gt;"",1,0))</f>
        <v>0</v>
      </c>
      <c r="X31" s="135">
        <f>IF('Indicador Datos'!X33="No Data",1,IF('Indicador Datos imputados'!X32&lt;&gt;"",1,0))</f>
        <v>0</v>
      </c>
      <c r="Y31" s="135">
        <f>IF('Indicador Datos'!Y33="No Data",1,IF('Indicador Datos imputados'!Y32&lt;&gt;"",1,0))</f>
        <v>0</v>
      </c>
      <c r="Z31" s="135">
        <f>IF('Indicador Datos'!Z33="No Data",1,IF('Indicador Datos imputados'!Z32&lt;&gt;"",1,0))</f>
        <v>0</v>
      </c>
      <c r="AA31" s="212">
        <f>IF('Indicador Datos'!AA33="No Data",1,IF('Indicador Datos imputados'!AA32&lt;&gt;"",1,0))</f>
        <v>0</v>
      </c>
      <c r="AB31" s="135">
        <f>IF('Indicador Datos'!AB33="No Data",1,IF('Indicador Datos imputados'!AB32&lt;&gt;"",1,0))</f>
        <v>0</v>
      </c>
      <c r="AC31" s="135">
        <f>IF('Indicador Datos'!AC33="No Data",1,IF('Indicador Datos imputados'!AC32&lt;&gt;"",1,0))</f>
        <v>1</v>
      </c>
      <c r="AD31" s="135">
        <f>IF('Indicador Datos'!AD33="No Data",1,IF('Indicador Datos imputados'!AD32&lt;&gt;"",1,0))</f>
        <v>0</v>
      </c>
      <c r="AE31" s="135">
        <f>IF('Indicador Datos'!AE33="No Data",1,IF('Indicador Datos imputados'!AE32&lt;&gt;"",1,0))</f>
        <v>0</v>
      </c>
      <c r="AF31" s="135">
        <f>IF('Indicador Datos'!AF33="No Data",1,IF('Indicador Datos imputados'!AF32&lt;&gt;"",1,0))</f>
        <v>0</v>
      </c>
      <c r="AG31" s="135">
        <f>IF('Indicador Datos'!AG33="No Data",1,IF('Indicador Datos imputados'!AG32&lt;&gt;"",1,0))</f>
        <v>0</v>
      </c>
      <c r="AH31" s="135">
        <f>IF('Indicador Datos'!AH33="No Data",1,IF('Indicador Datos imputados'!AH32&lt;&gt;"",1,0))</f>
        <v>0</v>
      </c>
      <c r="AI31" s="135">
        <f>IF('Indicador Datos'!AI33="No Data",1,IF('Indicador Datos imputados'!AI32&lt;&gt;"",1,0))</f>
        <v>0</v>
      </c>
      <c r="AJ31" s="135">
        <f>IF('Indicador Datos'!AJ33="No Data",1,IF('Indicador Datos imputados'!AJ32&lt;&gt;"",1,0))</f>
        <v>0</v>
      </c>
      <c r="AK31" s="135">
        <f>IF('Indicador Datos'!AK33="No Data",1,IF('Indicador Datos imputados'!AK32&lt;&gt;"",1,0))</f>
        <v>0</v>
      </c>
      <c r="AL31" s="135">
        <f>IF('Indicador Datos'!AL33="No Data",1,IF('Indicador Datos imputados'!AL32&lt;&gt;"",1,0))</f>
        <v>0</v>
      </c>
      <c r="AM31" s="135">
        <f>IF('Indicador Datos'!AM33="No Data",1,IF('Indicador Datos imputados'!AM32&lt;&gt;"",1,0))</f>
        <v>0</v>
      </c>
      <c r="AN31" s="135">
        <f>IF('Indicador Datos'!AN33="No Data",1,IF('Indicador Datos imputados'!AN32&lt;&gt;"",1,0))</f>
        <v>0</v>
      </c>
      <c r="AO31" s="135">
        <f>IF('Indicador Datos'!AO33="No Data",1,IF('Indicador Datos imputados'!AO32&lt;&gt;"",1,0))</f>
        <v>1</v>
      </c>
      <c r="AP31" s="135">
        <f>IF('Indicador Datos'!AP33="No Data",1,IF('Indicador Datos imputados'!AP32&lt;&gt;"",1,0))</f>
        <v>0</v>
      </c>
      <c r="AQ31" s="135">
        <f>IF('Indicador Datos'!AQ33="No Data",1,IF('Indicador Datos imputados'!AQ32&lt;&gt;"",1,0))</f>
        <v>0</v>
      </c>
      <c r="AR31" s="135">
        <f>IF('Indicador Datos'!AR33="No Data",1,IF('Indicador Datos imputados'!AR32&lt;&gt;"",1,0))</f>
        <v>0</v>
      </c>
      <c r="AS31" s="135">
        <f>IF('Indicador Datos'!AS33="No Data",1,IF('Indicador Datos imputados'!AS32&lt;&gt;"",1,0))</f>
        <v>0</v>
      </c>
      <c r="AT31" s="135">
        <f>IF('Indicador Datos'!AT33="No Data",1,IF('Indicador Datos imputados'!AT32&lt;&gt;"",1,0))</f>
        <v>0</v>
      </c>
      <c r="AU31" s="135">
        <f>IF('Indicador Datos'!AU33="No Data",1,IF('Indicador Datos imputados'!AU32&lt;&gt;"",1,0))</f>
        <v>0</v>
      </c>
      <c r="AV31" s="135">
        <f>IF('Indicador Datos'!AV33="No Data",1,IF('Indicador Datos imputados'!AV32&lt;&gt;"",1,0))</f>
        <v>0</v>
      </c>
      <c r="AW31" s="135">
        <f>IF('Indicador Datos'!AW33="No Data",1,IF('Indicador Datos imputados'!AW32&lt;&gt;"",1,0))</f>
        <v>0</v>
      </c>
      <c r="AX31" s="135">
        <f>IF('Indicador Datos'!AX33="No Data",1,IF('Indicador Datos imputados'!AX32&lt;&gt;"",1,0))</f>
        <v>0</v>
      </c>
      <c r="AY31" s="135">
        <f>IF('Indicador Datos'!AY33="No Data",1,IF('Indicador Datos imputados'!AY32&lt;&gt;"",1,0))</f>
        <v>0</v>
      </c>
      <c r="AZ31" s="135">
        <f>IF('Indicador Datos'!AZ33="No Data",1,IF('Indicador Datos imputados'!AZ32&lt;&gt;"",1,0))</f>
        <v>0</v>
      </c>
      <c r="BA31" s="135">
        <f>IF('Indicador Datos'!BA33="No Data",1,IF('Indicador Datos imputados'!BA32&lt;&gt;"",1,0))</f>
        <v>0</v>
      </c>
      <c r="BB31" s="135">
        <f>IF('Indicador Datos'!BB33="No Data",1,IF('Indicador Datos imputados'!BB32&lt;&gt;"",1,0))</f>
        <v>0</v>
      </c>
      <c r="BC31" s="135">
        <f>IF('Indicador Datos'!BC33="No Data",1,IF('Indicador Datos imputados'!BC32&lt;&gt;"",1,0))</f>
        <v>0</v>
      </c>
      <c r="BD31" s="135">
        <f>IF('Indicador Datos'!BD33="No Data",1,IF('Indicador Datos imputados'!BD32&lt;&gt;"",1,0))</f>
        <v>0</v>
      </c>
      <c r="BE31" s="135">
        <f>IF('Indicador Datos'!BE33="No Data",1,IF('Indicador Datos imputados'!BE32&lt;&gt;"",1,0))</f>
        <v>0</v>
      </c>
      <c r="BF31" s="135">
        <f>IF('Indicador Datos'!BF33="No Data",1,IF('Indicador Datos imputados'!BF32&lt;&gt;"",1,0))</f>
        <v>0</v>
      </c>
      <c r="BG31" s="135">
        <f>IF('Indicador Datos'!BG33="No Data",1,IF('Indicador Datos imputados'!BG32&lt;&gt;"",1,0))</f>
        <v>0</v>
      </c>
      <c r="BH31" s="135">
        <f>IF('Indicador Datos'!BH33="No Data",1,IF('Indicador Datos imputados'!BH32&lt;&gt;"",1,0))</f>
        <v>0</v>
      </c>
      <c r="BI31" s="135">
        <f>IF('Indicador Datos'!BI33="No Data",1,IF('Indicador Datos imputados'!BI32&lt;&gt;"",1,0))</f>
        <v>0</v>
      </c>
      <c r="BJ31" s="135">
        <f>IF('Indicador Datos'!BJ33="No Data",1,IF('Indicador Datos imputados'!BJ32&lt;&gt;"",1,0))</f>
        <v>0</v>
      </c>
      <c r="BK31" s="135">
        <f>IF('Indicador Datos'!BK33="No Data",1,IF('Indicador Datos imputados'!BK32&lt;&gt;"",1,0))</f>
        <v>1</v>
      </c>
      <c r="BL31" s="135">
        <f>IF('Indicador Datos'!BL33="No Data",1,IF('Indicador Datos imputados'!BL32&lt;&gt;"",1,0))</f>
        <v>0</v>
      </c>
      <c r="BM31" s="135">
        <f>IF('Indicador Datos'!BM33="No Data",1,IF('Indicador Datos imputados'!BM32&lt;&gt;"",1,0))</f>
        <v>0</v>
      </c>
      <c r="BN31" s="135">
        <f>IF('Indicador Datos'!BN33="No Data",1,IF('Indicador Datos imputados'!BN32&lt;&gt;"",1,0))</f>
        <v>0</v>
      </c>
      <c r="BO31" s="135">
        <f>IF('Indicador Datos'!BO33="No Data",1,IF('Indicador Datos imputados'!BO32&lt;&gt;"",1,0))</f>
        <v>0</v>
      </c>
      <c r="BP31" s="135">
        <f>IF('Indicador Datos'!BP33="No Data",1,IF('Indicador Datos imputados'!BP32&lt;&gt;"",1,0))</f>
        <v>0</v>
      </c>
      <c r="BQ31" s="135">
        <f>IF('Indicador Datos'!BQ33="No Data",1,IF('Indicador Datos imputados'!BQ32&lt;&gt;"",1,0))</f>
        <v>0</v>
      </c>
      <c r="BR31" s="135">
        <f>IF('Indicador Datos'!BR33="No Data",1,IF('Indicador Datos imputados'!BR32&lt;&gt;"",1,0))</f>
        <v>0</v>
      </c>
      <c r="BS31" s="135">
        <f>IF('Indicador Datos'!BS33="No Data",1,IF('Indicador Datos imputados'!BS32&lt;&gt;"",1,0))</f>
        <v>0</v>
      </c>
      <c r="BT31" s="135">
        <f>IF('Indicador Datos'!BT33="No Data",1,IF('Indicador Datos imputados'!BT32&lt;&gt;"",1,0))</f>
        <v>0</v>
      </c>
      <c r="BU31" s="135">
        <f>IF('Indicador Datos'!BU33="No Data",1,IF('Indicador Datos imputados'!BU32&lt;&gt;"",1,0))</f>
        <v>0</v>
      </c>
      <c r="BV31" s="135">
        <f>IF('Indicador Datos'!BV33="No Data",1,IF('Indicador Datos imputados'!BV32&lt;&gt;"",1,0))</f>
        <v>0</v>
      </c>
      <c r="BW31" s="135">
        <f>IF('Indicador Datos'!BW33="No Data",1,IF('Indicador Datos imputados'!BW32&lt;&gt;"",1,0))</f>
        <v>0</v>
      </c>
      <c r="BX31" s="135">
        <f>IF('Indicador Datos'!BX33="No Data",1,IF('Indicador Datos imputados'!BX32&lt;&gt;"",1,0))</f>
        <v>1</v>
      </c>
      <c r="BY31" s="135">
        <f>IF('Indicador Datos'!BY33="No Data",1,IF('Indicador Datos imputados'!BY32&lt;&gt;"",1,0))</f>
        <v>1</v>
      </c>
      <c r="BZ31" s="135">
        <f>IF('Indicador Datos'!BZ33="No Data",1,IF('Indicador Datos imputados'!BZ32&lt;&gt;"",1,0))</f>
        <v>0</v>
      </c>
      <c r="CA31" s="135">
        <f>IF('Indicador Datos'!CA33="No Data",1,IF('Indicador Datos imputados'!CA32&lt;&gt;"",1,0))</f>
        <v>0</v>
      </c>
      <c r="CB31" s="135">
        <f>IF('Indicador Datos'!CB33="No Data",1,IF('Indicador Datos imputados'!CB32&lt;&gt;"",1,0))</f>
        <v>1</v>
      </c>
      <c r="CC31" s="135">
        <f>IF('Indicador Datos'!CC33="No Data",1,IF('Indicador Datos imputados'!CC32&lt;&gt;"",1,0))</f>
        <v>1</v>
      </c>
      <c r="CD31" s="135">
        <f>IF('Indicador Datos'!CD33="No Data",1,IF('Indicador Datos imputados'!CD32&lt;&gt;"",1,0))</f>
        <v>1</v>
      </c>
      <c r="CE31" s="135">
        <f>IF('Indicador Datos'!CE33="No Data",1,IF('Indicador Datos imputados'!CE32&lt;&gt;"",1,0))</f>
        <v>0</v>
      </c>
      <c r="CF31" s="135">
        <f>IF('Indicador Datos'!CF33="No Data",1,IF('Indicador Datos imputados'!CF32&lt;&gt;"",1,0))</f>
        <v>0</v>
      </c>
      <c r="CG31" s="135">
        <f>IF('Indicador Datos'!CG33="No Data",1,IF('Indicador Datos imputados'!CG32&lt;&gt;"",1,0))</f>
        <v>0</v>
      </c>
      <c r="CH31" s="135">
        <f>IF('Indicador Datos'!CH33="No Data",1,IF('Indicador Datos imputados'!CH32&lt;&gt;"",1,0))</f>
        <v>0</v>
      </c>
      <c r="CI31" s="135">
        <f>IF('Indicador Datos'!CI33="No Data",1,IF('Indicador Datos imputados'!CI32&lt;&gt;"",1,0))</f>
        <v>0</v>
      </c>
      <c r="CJ31" s="135">
        <f>IF('Indicador Datos'!CJ33="No Data",1,IF('Indicador Datos imputados'!CJ32&lt;&gt;"",1,0))</f>
        <v>0</v>
      </c>
      <c r="CK31" s="135">
        <f>IF('Indicador Datos'!CK33="No Data",1,IF('Indicador Datos imputados'!CK32&lt;&gt;"",1,0))</f>
        <v>0</v>
      </c>
      <c r="CL31" s="135">
        <f>IF('Indicador Datos'!CL33="No Data",1,IF('Indicador Datos imputados'!CL32&lt;&gt;"",1,0))</f>
        <v>0</v>
      </c>
      <c r="CM31" s="135">
        <f>IF('Indicador Datos'!CM33="No Data",1,IF('Indicador Datos imputados'!CM32&lt;&gt;"",1,0))</f>
        <v>0</v>
      </c>
      <c r="CN31" s="135">
        <f>IF('Indicador Datos'!CN33="No Data",1,IF('Indicador Datos imputados'!CN32&lt;&gt;"",1,0))</f>
        <v>0</v>
      </c>
      <c r="CO31" s="135">
        <f>IF('Indicador Datos'!CO33="No Data",1,IF('Indicador Datos imputados'!CO32&lt;&gt;"",1,0))</f>
        <v>1</v>
      </c>
      <c r="CP31" s="135">
        <f>IF('Indicador Datos'!CP33="No Data",1,IF('Indicador Datos imputados'!CP32&lt;&gt;"",1,0))</f>
        <v>1</v>
      </c>
      <c r="CQ31" s="135">
        <f>IF('Indicador Datos'!CQ33="No Data",1,IF('Indicador Datos imputados'!CQ32&lt;&gt;"",1,0))</f>
        <v>0</v>
      </c>
      <c r="CR31" s="135">
        <f>IF('Indicador Datos'!CR33="No Data",1,IF('Indicador Datos imputados'!CR32&lt;&gt;"",1,0))</f>
        <v>1</v>
      </c>
      <c r="CS31" s="135">
        <f>IF('Indicador Datos'!CS33="No Data",1,IF('Indicador Datos imputados'!CS32&lt;&gt;"",1,0))</f>
        <v>0</v>
      </c>
      <c r="CT31" s="135">
        <f>IF('Indicador Datos'!CT33="No Data",1,IF('Indicador Datos imputados'!CT32&lt;&gt;"",1,0))</f>
        <v>0</v>
      </c>
      <c r="CU31" s="135">
        <f>IF('Indicador Datos'!CU33="No Data",1,IF('Indicador Datos imputados'!CU32&lt;&gt;"",1,0))</f>
        <v>0</v>
      </c>
      <c r="CV31" s="144">
        <f t="shared" si="0"/>
        <v>11</v>
      </c>
      <c r="CW31" s="145">
        <f t="shared" si="1"/>
        <v>0.11458333333333333</v>
      </c>
    </row>
    <row r="32" spans="1:101" x14ac:dyDescent="0.25">
      <c r="A32" s="3" t="str">
        <f>VLOOKUP(C32,Regions!B$3:H$35,7,FALSE)</f>
        <v>South America</v>
      </c>
      <c r="B32" s="94" t="s">
        <v>48</v>
      </c>
      <c r="C32" s="83" t="s">
        <v>47</v>
      </c>
      <c r="D32" s="135">
        <f>IF('Indicador Datos'!D34="No Data",1,IF('Indicador Datos imputados'!D33&lt;&gt;"",1,0))</f>
        <v>0</v>
      </c>
      <c r="E32" s="135">
        <f>IF('Indicador Datos'!E34="No Data",1,IF('Indicador Datos imputados'!E33&lt;&gt;"",1,0))</f>
        <v>0</v>
      </c>
      <c r="F32" s="135">
        <f>IF('Indicador Datos'!F34="No Data",1,IF('Indicador Datos imputados'!F33&lt;&gt;"",1,0))</f>
        <v>0</v>
      </c>
      <c r="G32" s="135">
        <f>IF('Indicador Datos'!G34="No Data",1,IF('Indicador Datos imputados'!G33&lt;&gt;"",1,0))</f>
        <v>0</v>
      </c>
      <c r="H32" s="135">
        <f>IF('Indicador Datos'!H34="No Data",1,IF('Indicador Datos imputados'!H33&lt;&gt;"",1,0))</f>
        <v>0</v>
      </c>
      <c r="I32" s="135">
        <f>IF('Indicador Datos'!I34="No Data",1,IF('Indicador Datos imputados'!I33&lt;&gt;"",1,0))</f>
        <v>0</v>
      </c>
      <c r="J32" s="135">
        <f>IF('Indicador Datos'!J34="No Data",1,IF('Indicador Datos imputados'!J33&lt;&gt;"",1,0))</f>
        <v>0</v>
      </c>
      <c r="K32" s="135">
        <f>IF('Indicador Datos'!K34="No Data",1,IF('Indicador Datos imputados'!K33&lt;&gt;"",1,0))</f>
        <v>0</v>
      </c>
      <c r="L32" s="135">
        <f>IF('Indicador Datos'!L34="No Data",1,IF('Indicador Datos imputados'!L33&lt;&gt;"",1,0))</f>
        <v>0</v>
      </c>
      <c r="M32" s="135">
        <f>IF('Indicador Datos'!M34="No Data",1,IF('Indicador Datos imputados'!M33&lt;&gt;"",1,0))</f>
        <v>0</v>
      </c>
      <c r="N32" s="135">
        <f>IF('Indicador Datos'!N34="No Data",1,IF('Indicador Datos imputados'!N33&lt;&gt;"",1,0))</f>
        <v>0</v>
      </c>
      <c r="O32" s="135">
        <f>IF('Indicador Datos'!O34="No Data",1,IF('Indicador Datos imputados'!O33&lt;&gt;"",1,0))</f>
        <v>0</v>
      </c>
      <c r="P32" s="135">
        <f>IF('Indicador Datos'!P34="No Data",1,IF('Indicador Datos imputados'!P33&lt;&gt;"",1,0))</f>
        <v>0</v>
      </c>
      <c r="Q32" s="135">
        <f>IF('Indicador Datos'!Q34="No Data",1,IF('Indicador Datos imputados'!Q33&lt;&gt;"",1,0))</f>
        <v>0</v>
      </c>
      <c r="R32" s="135">
        <f>IF('Indicador Datos'!R34="No Data",1,IF('Indicador Datos imputados'!R33&lt;&gt;"",1,0))</f>
        <v>0</v>
      </c>
      <c r="S32" s="135">
        <f>IF('Indicador Datos'!S34="No Data",1,IF('Indicador Datos imputados'!S33&lt;&gt;"",1,0))</f>
        <v>0</v>
      </c>
      <c r="T32" s="135">
        <f>IF('Indicador Datos'!T34="No Data",1,IF('Indicador Datos imputados'!T33&lt;&gt;"",1,0))</f>
        <v>0</v>
      </c>
      <c r="U32" s="135">
        <f>IF('Indicador Datos'!U34="No Data",1,IF('Indicador Datos imputados'!U33&lt;&gt;"",1,0))</f>
        <v>0</v>
      </c>
      <c r="V32" s="135">
        <f>IF('Indicador Datos'!V34="No Data",1,IF('Indicador Datos imputados'!V33&lt;&gt;"",1,0))</f>
        <v>0</v>
      </c>
      <c r="W32" s="135">
        <f>IF('Indicador Datos'!W34="No Data",1,IF('Indicador Datos imputados'!W33&lt;&gt;"",1,0))</f>
        <v>0</v>
      </c>
      <c r="X32" s="135">
        <f>IF('Indicador Datos'!X34="No Data",1,IF('Indicador Datos imputados'!X33&lt;&gt;"",1,0))</f>
        <v>0</v>
      </c>
      <c r="Y32" s="135">
        <f>IF('Indicador Datos'!Y34="No Data",1,IF('Indicador Datos imputados'!Y33&lt;&gt;"",1,0))</f>
        <v>0</v>
      </c>
      <c r="Z32" s="135">
        <f>IF('Indicador Datos'!Z34="No Data",1,IF('Indicador Datos imputados'!Z33&lt;&gt;"",1,0))</f>
        <v>0</v>
      </c>
      <c r="AA32" s="212">
        <f>IF('Indicador Datos'!AA34="No Data",1,IF('Indicador Datos imputados'!AA33&lt;&gt;"",1,0))</f>
        <v>0</v>
      </c>
      <c r="AB32" s="135">
        <f>IF('Indicador Datos'!AB34="No Data",1,IF('Indicador Datos imputados'!AB33&lt;&gt;"",1,0))</f>
        <v>0</v>
      </c>
      <c r="AC32" s="135">
        <f>IF('Indicador Datos'!AC34="No Data",1,IF('Indicador Datos imputados'!AC33&lt;&gt;"",1,0))</f>
        <v>0</v>
      </c>
      <c r="AD32" s="135">
        <f>IF('Indicador Datos'!AD34="No Data",1,IF('Indicador Datos imputados'!AD33&lt;&gt;"",1,0))</f>
        <v>0</v>
      </c>
      <c r="AE32" s="135">
        <f>IF('Indicador Datos'!AE34="No Data",1,IF('Indicador Datos imputados'!AE33&lt;&gt;"",1,0))</f>
        <v>0</v>
      </c>
      <c r="AF32" s="135">
        <f>IF('Indicador Datos'!AF34="No Data",1,IF('Indicador Datos imputados'!AF33&lt;&gt;"",1,0))</f>
        <v>0</v>
      </c>
      <c r="AG32" s="135">
        <f>IF('Indicador Datos'!AG34="No Data",1,IF('Indicador Datos imputados'!AG33&lt;&gt;"",1,0))</f>
        <v>0</v>
      </c>
      <c r="AH32" s="135">
        <f>IF('Indicador Datos'!AH34="No Data",1,IF('Indicador Datos imputados'!AH33&lt;&gt;"",1,0))</f>
        <v>0</v>
      </c>
      <c r="AI32" s="135">
        <f>IF('Indicador Datos'!AI34="No Data",1,IF('Indicador Datos imputados'!AI33&lt;&gt;"",1,0))</f>
        <v>0</v>
      </c>
      <c r="AJ32" s="135">
        <f>IF('Indicador Datos'!AJ34="No Data",1,IF('Indicador Datos imputados'!AJ33&lt;&gt;"",1,0))</f>
        <v>0</v>
      </c>
      <c r="AK32" s="135">
        <f>IF('Indicador Datos'!AK34="No Data",1,IF('Indicador Datos imputados'!AK33&lt;&gt;"",1,0))</f>
        <v>0</v>
      </c>
      <c r="AL32" s="135">
        <f>IF('Indicador Datos'!AL34="No Data",1,IF('Indicador Datos imputados'!AL33&lt;&gt;"",1,0))</f>
        <v>0</v>
      </c>
      <c r="AM32" s="135">
        <f>IF('Indicador Datos'!AM34="No Data",1,IF('Indicador Datos imputados'!AM33&lt;&gt;"",1,0))</f>
        <v>0</v>
      </c>
      <c r="AN32" s="135">
        <f>IF('Indicador Datos'!AN34="No Data",1,IF('Indicador Datos imputados'!AN33&lt;&gt;"",1,0))</f>
        <v>0</v>
      </c>
      <c r="AO32" s="135">
        <f>IF('Indicador Datos'!AO34="No Data",1,IF('Indicador Datos imputados'!AO33&lt;&gt;"",1,0))</f>
        <v>0</v>
      </c>
      <c r="AP32" s="135">
        <f>IF('Indicador Datos'!AP34="No Data",1,IF('Indicador Datos imputados'!AP33&lt;&gt;"",1,0))</f>
        <v>0</v>
      </c>
      <c r="AQ32" s="135">
        <f>IF('Indicador Datos'!AQ34="No Data",1,IF('Indicador Datos imputados'!AQ33&lt;&gt;"",1,0))</f>
        <v>0</v>
      </c>
      <c r="AR32" s="135">
        <f>IF('Indicador Datos'!AR34="No Data",1,IF('Indicador Datos imputados'!AR33&lt;&gt;"",1,0))</f>
        <v>0</v>
      </c>
      <c r="AS32" s="135">
        <f>IF('Indicador Datos'!AS34="No Data",1,IF('Indicador Datos imputados'!AS33&lt;&gt;"",1,0))</f>
        <v>0</v>
      </c>
      <c r="AT32" s="135">
        <f>IF('Indicador Datos'!AT34="No Data",1,IF('Indicador Datos imputados'!AT33&lt;&gt;"",1,0))</f>
        <v>0</v>
      </c>
      <c r="AU32" s="135">
        <f>IF('Indicador Datos'!AU34="No Data",1,IF('Indicador Datos imputados'!AU33&lt;&gt;"",1,0))</f>
        <v>0</v>
      </c>
      <c r="AV32" s="135">
        <f>IF('Indicador Datos'!AV34="No Data",1,IF('Indicador Datos imputados'!AV33&lt;&gt;"",1,0))</f>
        <v>0</v>
      </c>
      <c r="AW32" s="135">
        <f>IF('Indicador Datos'!AW34="No Data",1,IF('Indicador Datos imputados'!AW33&lt;&gt;"",1,0))</f>
        <v>0</v>
      </c>
      <c r="AX32" s="135">
        <f>IF('Indicador Datos'!AX34="No Data",1,IF('Indicador Datos imputados'!AX33&lt;&gt;"",1,0))</f>
        <v>0</v>
      </c>
      <c r="AY32" s="135">
        <f>IF('Indicador Datos'!AY34="No Data",1,IF('Indicador Datos imputados'!AY33&lt;&gt;"",1,0))</f>
        <v>0</v>
      </c>
      <c r="AZ32" s="135">
        <f>IF('Indicador Datos'!AZ34="No Data",1,IF('Indicador Datos imputados'!AZ33&lt;&gt;"",1,0))</f>
        <v>0</v>
      </c>
      <c r="BA32" s="135">
        <f>IF('Indicador Datos'!BA34="No Data",1,IF('Indicador Datos imputados'!BA33&lt;&gt;"",1,0))</f>
        <v>0</v>
      </c>
      <c r="BB32" s="135">
        <f>IF('Indicador Datos'!BB34="No Data",1,IF('Indicador Datos imputados'!BB33&lt;&gt;"",1,0))</f>
        <v>0</v>
      </c>
      <c r="BC32" s="135">
        <f>IF('Indicador Datos'!BC34="No Data",1,IF('Indicador Datos imputados'!BC33&lt;&gt;"",1,0))</f>
        <v>0</v>
      </c>
      <c r="BD32" s="135">
        <f>IF('Indicador Datos'!BD34="No Data",1,IF('Indicador Datos imputados'!BD33&lt;&gt;"",1,0))</f>
        <v>0</v>
      </c>
      <c r="BE32" s="135">
        <f>IF('Indicador Datos'!BE34="No Data",1,IF('Indicador Datos imputados'!BE33&lt;&gt;"",1,0))</f>
        <v>0</v>
      </c>
      <c r="BF32" s="135">
        <f>IF('Indicador Datos'!BF34="No Data",1,IF('Indicador Datos imputados'!BF33&lt;&gt;"",1,0))</f>
        <v>0</v>
      </c>
      <c r="BG32" s="135">
        <f>IF('Indicador Datos'!BG34="No Data",1,IF('Indicador Datos imputados'!BG33&lt;&gt;"",1,0))</f>
        <v>0</v>
      </c>
      <c r="BH32" s="135">
        <f>IF('Indicador Datos'!BH34="No Data",1,IF('Indicador Datos imputados'!BH33&lt;&gt;"",1,0))</f>
        <v>0</v>
      </c>
      <c r="BI32" s="135">
        <f>IF('Indicador Datos'!BI34="No Data",1,IF('Indicador Datos imputados'!BI33&lt;&gt;"",1,0))</f>
        <v>0</v>
      </c>
      <c r="BJ32" s="135">
        <f>IF('Indicador Datos'!BJ34="No Data",1,IF('Indicador Datos imputados'!BJ33&lt;&gt;"",1,0))</f>
        <v>0</v>
      </c>
      <c r="BK32" s="135">
        <f>IF('Indicador Datos'!BK34="No Data",1,IF('Indicador Datos imputados'!BK33&lt;&gt;"",1,0))</f>
        <v>0</v>
      </c>
      <c r="BL32" s="135">
        <f>IF('Indicador Datos'!BL34="No Data",1,IF('Indicador Datos imputados'!BL33&lt;&gt;"",1,0))</f>
        <v>0</v>
      </c>
      <c r="BM32" s="135">
        <f>IF('Indicador Datos'!BM34="No Data",1,IF('Indicador Datos imputados'!BM33&lt;&gt;"",1,0))</f>
        <v>0</v>
      </c>
      <c r="BN32" s="135">
        <f>IF('Indicador Datos'!BN34="No Data",1,IF('Indicador Datos imputados'!BN33&lt;&gt;"",1,0))</f>
        <v>0</v>
      </c>
      <c r="BO32" s="135">
        <f>IF('Indicador Datos'!BO34="No Data",1,IF('Indicador Datos imputados'!BO33&lt;&gt;"",1,0))</f>
        <v>0</v>
      </c>
      <c r="BP32" s="135">
        <f>IF('Indicador Datos'!BP34="No Data",1,IF('Indicador Datos imputados'!BP33&lt;&gt;"",1,0))</f>
        <v>0</v>
      </c>
      <c r="BQ32" s="135">
        <f>IF('Indicador Datos'!BQ34="No Data",1,IF('Indicador Datos imputados'!BQ33&lt;&gt;"",1,0))</f>
        <v>0</v>
      </c>
      <c r="BR32" s="135">
        <f>IF('Indicador Datos'!BR34="No Data",1,IF('Indicador Datos imputados'!BR33&lt;&gt;"",1,0))</f>
        <v>0</v>
      </c>
      <c r="BS32" s="135">
        <f>IF('Indicador Datos'!BS34="No Data",1,IF('Indicador Datos imputados'!BS33&lt;&gt;"",1,0))</f>
        <v>0</v>
      </c>
      <c r="BT32" s="135">
        <f>IF('Indicador Datos'!BT34="No Data",1,IF('Indicador Datos imputados'!BT33&lt;&gt;"",1,0))</f>
        <v>0</v>
      </c>
      <c r="BU32" s="135">
        <f>IF('Indicador Datos'!BU34="No Data",1,IF('Indicador Datos imputados'!BU33&lt;&gt;"",1,0))</f>
        <v>0</v>
      </c>
      <c r="BV32" s="135">
        <f>IF('Indicador Datos'!BV34="No Data",1,IF('Indicador Datos imputados'!BV33&lt;&gt;"",1,0))</f>
        <v>0</v>
      </c>
      <c r="BW32" s="135">
        <f>IF('Indicador Datos'!BW34="No Data",1,IF('Indicador Datos imputados'!BW33&lt;&gt;"",1,0))</f>
        <v>0</v>
      </c>
      <c r="BX32" s="135">
        <f>IF('Indicador Datos'!BX34="No Data",1,IF('Indicador Datos imputados'!BX33&lt;&gt;"",1,0))</f>
        <v>0</v>
      </c>
      <c r="BY32" s="135">
        <f>IF('Indicador Datos'!BY34="No Data",1,IF('Indicador Datos imputados'!BY33&lt;&gt;"",1,0))</f>
        <v>0</v>
      </c>
      <c r="BZ32" s="135">
        <f>IF('Indicador Datos'!BZ34="No Data",1,IF('Indicador Datos imputados'!BZ33&lt;&gt;"",1,0))</f>
        <v>0</v>
      </c>
      <c r="CA32" s="135">
        <f>IF('Indicador Datos'!CA34="No Data",1,IF('Indicador Datos imputados'!CA33&lt;&gt;"",1,0))</f>
        <v>0</v>
      </c>
      <c r="CB32" s="135">
        <f>IF('Indicador Datos'!CB34="No Data",1,IF('Indicador Datos imputados'!CB33&lt;&gt;"",1,0))</f>
        <v>0</v>
      </c>
      <c r="CC32" s="135">
        <f>IF('Indicador Datos'!CC34="No Data",1,IF('Indicador Datos imputados'!CC33&lt;&gt;"",1,0))</f>
        <v>0</v>
      </c>
      <c r="CD32" s="135">
        <f>IF('Indicador Datos'!CD34="No Data",1,IF('Indicador Datos imputados'!CD33&lt;&gt;"",1,0))</f>
        <v>0</v>
      </c>
      <c r="CE32" s="135">
        <f>IF('Indicador Datos'!CE34="No Data",1,IF('Indicador Datos imputados'!CE33&lt;&gt;"",1,0))</f>
        <v>0</v>
      </c>
      <c r="CF32" s="135">
        <f>IF('Indicador Datos'!CF34="No Data",1,IF('Indicador Datos imputados'!CF33&lt;&gt;"",1,0))</f>
        <v>0</v>
      </c>
      <c r="CG32" s="135">
        <f>IF('Indicador Datos'!CG34="No Data",1,IF('Indicador Datos imputados'!CG33&lt;&gt;"",1,0))</f>
        <v>0</v>
      </c>
      <c r="CH32" s="135">
        <f>IF('Indicador Datos'!CH34="No Data",1,IF('Indicador Datos imputados'!CH33&lt;&gt;"",1,0))</f>
        <v>0</v>
      </c>
      <c r="CI32" s="135">
        <f>IF('Indicador Datos'!CI34="No Data",1,IF('Indicador Datos imputados'!CI33&lt;&gt;"",1,0))</f>
        <v>0</v>
      </c>
      <c r="CJ32" s="135">
        <f>IF('Indicador Datos'!CJ34="No Data",1,IF('Indicador Datos imputados'!CJ33&lt;&gt;"",1,0))</f>
        <v>0</v>
      </c>
      <c r="CK32" s="135">
        <f>IF('Indicador Datos'!CK34="No Data",1,IF('Indicador Datos imputados'!CK33&lt;&gt;"",1,0))</f>
        <v>0</v>
      </c>
      <c r="CL32" s="135">
        <f>IF('Indicador Datos'!CL34="No Data",1,IF('Indicador Datos imputados'!CL33&lt;&gt;"",1,0))</f>
        <v>0</v>
      </c>
      <c r="CM32" s="135">
        <f>IF('Indicador Datos'!CM34="No Data",1,IF('Indicador Datos imputados'!CM33&lt;&gt;"",1,0))</f>
        <v>0</v>
      </c>
      <c r="CN32" s="135">
        <f>IF('Indicador Datos'!CN34="No Data",1,IF('Indicador Datos imputados'!CN33&lt;&gt;"",1,0))</f>
        <v>0</v>
      </c>
      <c r="CO32" s="135">
        <f>IF('Indicador Datos'!CO34="No Data",1,IF('Indicador Datos imputados'!CO33&lt;&gt;"",1,0))</f>
        <v>0</v>
      </c>
      <c r="CP32" s="135">
        <f>IF('Indicador Datos'!CP34="No Data",1,IF('Indicador Datos imputados'!CP33&lt;&gt;"",1,0))</f>
        <v>0</v>
      </c>
      <c r="CQ32" s="135">
        <f>IF('Indicador Datos'!CQ34="No Data",1,IF('Indicador Datos imputados'!CQ33&lt;&gt;"",1,0))</f>
        <v>0</v>
      </c>
      <c r="CR32" s="135">
        <f>IF('Indicador Datos'!CR34="No Data",1,IF('Indicador Datos imputados'!CR33&lt;&gt;"",1,0))</f>
        <v>1</v>
      </c>
      <c r="CS32" s="135">
        <f>IF('Indicador Datos'!CS34="No Data",1,IF('Indicador Datos imputados'!CS33&lt;&gt;"",1,0))</f>
        <v>0</v>
      </c>
      <c r="CT32" s="135">
        <f>IF('Indicador Datos'!CT34="No Data",1,IF('Indicador Datos imputados'!CT33&lt;&gt;"",1,0))</f>
        <v>0</v>
      </c>
      <c r="CU32" s="135">
        <f>IF('Indicador Datos'!CU34="No Data",1,IF('Indicador Datos imputados'!CU33&lt;&gt;"",1,0))</f>
        <v>0</v>
      </c>
      <c r="CV32" s="144">
        <f t="shared" si="0"/>
        <v>1</v>
      </c>
      <c r="CW32" s="145">
        <f t="shared" si="1"/>
        <v>1.0416666666666666E-2</v>
      </c>
    </row>
    <row r="33" spans="1:101" x14ac:dyDescent="0.25">
      <c r="A33" s="3" t="str">
        <f>VLOOKUP(C33,Regions!B$3:H$35,7,FALSE)</f>
        <v>South America</v>
      </c>
      <c r="B33" s="94" t="s">
        <v>50</v>
      </c>
      <c r="C33" s="83" t="s">
        <v>49</v>
      </c>
      <c r="D33" s="135">
        <f>IF('Indicador Datos'!D35="No Data",1,IF('Indicador Datos imputados'!D34&lt;&gt;"",1,0))</f>
        <v>0</v>
      </c>
      <c r="E33" s="135">
        <f>IF('Indicador Datos'!E35="No Data",1,IF('Indicador Datos imputados'!E34&lt;&gt;"",1,0))</f>
        <v>0</v>
      </c>
      <c r="F33" s="135">
        <f>IF('Indicador Datos'!F35="No Data",1,IF('Indicador Datos imputados'!F34&lt;&gt;"",1,0))</f>
        <v>0</v>
      </c>
      <c r="G33" s="135">
        <f>IF('Indicador Datos'!G35="No Data",1,IF('Indicador Datos imputados'!G34&lt;&gt;"",1,0))</f>
        <v>0</v>
      </c>
      <c r="H33" s="135">
        <f>IF('Indicador Datos'!H35="No Data",1,IF('Indicador Datos imputados'!H34&lt;&gt;"",1,0))</f>
        <v>0</v>
      </c>
      <c r="I33" s="135">
        <f>IF('Indicador Datos'!I35="No Data",1,IF('Indicador Datos imputados'!I34&lt;&gt;"",1,0))</f>
        <v>0</v>
      </c>
      <c r="J33" s="135">
        <f>IF('Indicador Datos'!J35="No Data",1,IF('Indicador Datos imputados'!J34&lt;&gt;"",1,0))</f>
        <v>0</v>
      </c>
      <c r="K33" s="135">
        <f>IF('Indicador Datos'!K35="No Data",1,IF('Indicador Datos imputados'!K34&lt;&gt;"",1,0))</f>
        <v>0</v>
      </c>
      <c r="L33" s="135">
        <f>IF('Indicador Datos'!L35="No Data",1,IF('Indicador Datos imputados'!L34&lt;&gt;"",1,0))</f>
        <v>0</v>
      </c>
      <c r="M33" s="135">
        <f>IF('Indicador Datos'!M35="No Data",1,IF('Indicador Datos imputados'!M34&lt;&gt;"",1,0))</f>
        <v>0</v>
      </c>
      <c r="N33" s="135">
        <f>IF('Indicador Datos'!N35="No Data",1,IF('Indicador Datos imputados'!N34&lt;&gt;"",1,0))</f>
        <v>0</v>
      </c>
      <c r="O33" s="135">
        <f>IF('Indicador Datos'!O35="No Data",1,IF('Indicador Datos imputados'!O34&lt;&gt;"",1,0))</f>
        <v>0</v>
      </c>
      <c r="P33" s="135">
        <f>IF('Indicador Datos'!P35="No Data",1,IF('Indicador Datos imputados'!P34&lt;&gt;"",1,0))</f>
        <v>0</v>
      </c>
      <c r="Q33" s="135">
        <f>IF('Indicador Datos'!Q35="No Data",1,IF('Indicador Datos imputados'!Q34&lt;&gt;"",1,0))</f>
        <v>0</v>
      </c>
      <c r="R33" s="135">
        <f>IF('Indicador Datos'!R35="No Data",1,IF('Indicador Datos imputados'!R34&lt;&gt;"",1,0))</f>
        <v>0</v>
      </c>
      <c r="S33" s="135">
        <f>IF('Indicador Datos'!S35="No Data",1,IF('Indicador Datos imputados'!S34&lt;&gt;"",1,0))</f>
        <v>0</v>
      </c>
      <c r="T33" s="135">
        <f>IF('Indicador Datos'!T35="No Data",1,IF('Indicador Datos imputados'!T34&lt;&gt;"",1,0))</f>
        <v>0</v>
      </c>
      <c r="U33" s="135">
        <f>IF('Indicador Datos'!U35="No Data",1,IF('Indicador Datos imputados'!U34&lt;&gt;"",1,0))</f>
        <v>0</v>
      </c>
      <c r="V33" s="135">
        <f>IF('Indicador Datos'!V35="No Data",1,IF('Indicador Datos imputados'!V34&lt;&gt;"",1,0))</f>
        <v>0</v>
      </c>
      <c r="W33" s="135">
        <f>IF('Indicador Datos'!W35="No Data",1,IF('Indicador Datos imputados'!W34&lt;&gt;"",1,0))</f>
        <v>0</v>
      </c>
      <c r="X33" s="135">
        <f>IF('Indicador Datos'!X35="No Data",1,IF('Indicador Datos imputados'!X34&lt;&gt;"",1,0))</f>
        <v>0</v>
      </c>
      <c r="Y33" s="135">
        <f>IF('Indicador Datos'!Y35="No Data",1,IF('Indicador Datos imputados'!Y34&lt;&gt;"",1,0))</f>
        <v>0</v>
      </c>
      <c r="Z33" s="135">
        <f>IF('Indicador Datos'!Z35="No Data",1,IF('Indicador Datos imputados'!Z34&lt;&gt;"",1,0))</f>
        <v>0</v>
      </c>
      <c r="AA33" s="212">
        <f>IF('Indicador Datos'!AA35="No Data",1,IF('Indicador Datos imputados'!AA34&lt;&gt;"",1,0))</f>
        <v>0</v>
      </c>
      <c r="AB33" s="135">
        <f>IF('Indicador Datos'!AB35="No Data",1,IF('Indicador Datos imputados'!AB34&lt;&gt;"",1,0))</f>
        <v>1</v>
      </c>
      <c r="AC33" s="135">
        <f>IF('Indicador Datos'!AC35="No Data",1,IF('Indicador Datos imputados'!AC34&lt;&gt;"",1,0))</f>
        <v>0</v>
      </c>
      <c r="AD33" s="135">
        <f>IF('Indicador Datos'!AD35="No Data",1,IF('Indicador Datos imputados'!AD34&lt;&gt;"",1,0))</f>
        <v>0</v>
      </c>
      <c r="AE33" s="135">
        <f>IF('Indicador Datos'!AE35="No Data",1,IF('Indicador Datos imputados'!AE34&lt;&gt;"",1,0))</f>
        <v>0</v>
      </c>
      <c r="AF33" s="135">
        <f>IF('Indicador Datos'!AF35="No Data",1,IF('Indicador Datos imputados'!AF34&lt;&gt;"",1,0))</f>
        <v>0</v>
      </c>
      <c r="AG33" s="135">
        <f>IF('Indicador Datos'!AG35="No Data",1,IF('Indicador Datos imputados'!AG34&lt;&gt;"",1,0))</f>
        <v>0</v>
      </c>
      <c r="AH33" s="135">
        <f>IF('Indicador Datos'!AH35="No Data",1,IF('Indicador Datos imputados'!AH34&lt;&gt;"",1,0))</f>
        <v>0</v>
      </c>
      <c r="AI33" s="135">
        <f>IF('Indicador Datos'!AI35="No Data",1,IF('Indicador Datos imputados'!AI34&lt;&gt;"",1,0))</f>
        <v>0</v>
      </c>
      <c r="AJ33" s="135">
        <f>IF('Indicador Datos'!AJ35="No Data",1,IF('Indicador Datos imputados'!AJ34&lt;&gt;"",1,0))</f>
        <v>0</v>
      </c>
      <c r="AK33" s="135">
        <f>IF('Indicador Datos'!AK35="No Data",1,IF('Indicador Datos imputados'!AK34&lt;&gt;"",1,0))</f>
        <v>0</v>
      </c>
      <c r="AL33" s="135">
        <f>IF('Indicador Datos'!AL35="No Data",1,IF('Indicador Datos imputados'!AL34&lt;&gt;"",1,0))</f>
        <v>0</v>
      </c>
      <c r="AM33" s="135">
        <f>IF('Indicador Datos'!AM35="No Data",1,IF('Indicador Datos imputados'!AM34&lt;&gt;"",1,0))</f>
        <v>0</v>
      </c>
      <c r="AN33" s="135">
        <f>IF('Indicador Datos'!AN35="No Data",1,IF('Indicador Datos imputados'!AN34&lt;&gt;"",1,0))</f>
        <v>0</v>
      </c>
      <c r="AO33" s="135">
        <f>IF('Indicador Datos'!AO35="No Data",1,IF('Indicador Datos imputados'!AO34&lt;&gt;"",1,0))</f>
        <v>0</v>
      </c>
      <c r="AP33" s="135">
        <f>IF('Indicador Datos'!AP35="No Data",1,IF('Indicador Datos imputados'!AP34&lt;&gt;"",1,0))</f>
        <v>0</v>
      </c>
      <c r="AQ33" s="135">
        <f>IF('Indicador Datos'!AQ35="No Data",1,IF('Indicador Datos imputados'!AQ34&lt;&gt;"",1,0))</f>
        <v>0</v>
      </c>
      <c r="AR33" s="135">
        <f>IF('Indicador Datos'!AR35="No Data",1,IF('Indicador Datos imputados'!AR34&lt;&gt;"",1,0))</f>
        <v>0</v>
      </c>
      <c r="AS33" s="135">
        <f>IF('Indicador Datos'!AS35="No Data",1,IF('Indicador Datos imputados'!AS34&lt;&gt;"",1,0))</f>
        <v>0</v>
      </c>
      <c r="AT33" s="135">
        <f>IF('Indicador Datos'!AT35="No Data",1,IF('Indicador Datos imputados'!AT34&lt;&gt;"",1,0))</f>
        <v>0</v>
      </c>
      <c r="AU33" s="135">
        <f>IF('Indicador Datos'!AU35="No Data",1,IF('Indicador Datos imputados'!AU34&lt;&gt;"",1,0))</f>
        <v>0</v>
      </c>
      <c r="AV33" s="135">
        <f>IF('Indicador Datos'!AV35="No Data",1,IF('Indicador Datos imputados'!AV34&lt;&gt;"",1,0))</f>
        <v>0</v>
      </c>
      <c r="AW33" s="135">
        <f>IF('Indicador Datos'!AW35="No Data",1,IF('Indicador Datos imputados'!AW34&lt;&gt;"",1,0))</f>
        <v>0</v>
      </c>
      <c r="AX33" s="135">
        <f>IF('Indicador Datos'!AX35="No Data",1,IF('Indicador Datos imputados'!AX34&lt;&gt;"",1,0))</f>
        <v>0</v>
      </c>
      <c r="AY33" s="135">
        <f>IF('Indicador Datos'!AY35="No Data",1,IF('Indicador Datos imputados'!AY34&lt;&gt;"",1,0))</f>
        <v>0</v>
      </c>
      <c r="AZ33" s="135">
        <f>IF('Indicador Datos'!AZ35="No Data",1,IF('Indicador Datos imputados'!AZ34&lt;&gt;"",1,0))</f>
        <v>0</v>
      </c>
      <c r="BA33" s="135">
        <f>IF('Indicador Datos'!BA35="No Data",1,IF('Indicador Datos imputados'!BA34&lt;&gt;"",1,0))</f>
        <v>0</v>
      </c>
      <c r="BB33" s="135">
        <f>IF('Indicador Datos'!BB35="No Data",1,IF('Indicador Datos imputados'!BB34&lt;&gt;"",1,0))</f>
        <v>0</v>
      </c>
      <c r="BC33" s="135">
        <f>IF('Indicador Datos'!BC35="No Data",1,IF('Indicador Datos imputados'!BC34&lt;&gt;"",1,0))</f>
        <v>0</v>
      </c>
      <c r="BD33" s="135">
        <f>IF('Indicador Datos'!BD35="No Data",1,IF('Indicador Datos imputados'!BD34&lt;&gt;"",1,0))</f>
        <v>0</v>
      </c>
      <c r="BE33" s="135">
        <f>IF('Indicador Datos'!BE35="No Data",1,IF('Indicador Datos imputados'!BE34&lt;&gt;"",1,0))</f>
        <v>0</v>
      </c>
      <c r="BF33" s="135">
        <f>IF('Indicador Datos'!BF35="No Data",1,IF('Indicador Datos imputados'!BF34&lt;&gt;"",1,0))</f>
        <v>0</v>
      </c>
      <c r="BG33" s="135">
        <f>IF('Indicador Datos'!BG35="No Data",1,IF('Indicador Datos imputados'!BG34&lt;&gt;"",1,0))</f>
        <v>0</v>
      </c>
      <c r="BH33" s="135">
        <f>IF('Indicador Datos'!BH35="No Data",1,IF('Indicador Datos imputados'!BH34&lt;&gt;"",1,0))</f>
        <v>0</v>
      </c>
      <c r="BI33" s="135">
        <f>IF('Indicador Datos'!BI35="No Data",1,IF('Indicador Datos imputados'!BI34&lt;&gt;"",1,0))</f>
        <v>0</v>
      </c>
      <c r="BJ33" s="135">
        <f>IF('Indicador Datos'!BJ35="No Data",1,IF('Indicador Datos imputados'!BJ34&lt;&gt;"",1,0))</f>
        <v>0</v>
      </c>
      <c r="BK33" s="135">
        <f>IF('Indicador Datos'!BK35="No Data",1,IF('Indicador Datos imputados'!BK34&lt;&gt;"",1,0))</f>
        <v>0</v>
      </c>
      <c r="BL33" s="135">
        <f>IF('Indicador Datos'!BL35="No Data",1,IF('Indicador Datos imputados'!BL34&lt;&gt;"",1,0))</f>
        <v>0</v>
      </c>
      <c r="BM33" s="135">
        <f>IF('Indicador Datos'!BM35="No Data",1,IF('Indicador Datos imputados'!BM34&lt;&gt;"",1,0))</f>
        <v>0</v>
      </c>
      <c r="BN33" s="135">
        <f>IF('Indicador Datos'!BN35="No Data",1,IF('Indicador Datos imputados'!BN34&lt;&gt;"",1,0))</f>
        <v>0</v>
      </c>
      <c r="BO33" s="135">
        <f>IF('Indicador Datos'!BO35="No Data",1,IF('Indicador Datos imputados'!BO34&lt;&gt;"",1,0))</f>
        <v>0</v>
      </c>
      <c r="BP33" s="135">
        <f>IF('Indicador Datos'!BP35="No Data",1,IF('Indicador Datos imputados'!BP34&lt;&gt;"",1,0))</f>
        <v>0</v>
      </c>
      <c r="BQ33" s="135">
        <f>IF('Indicador Datos'!BQ35="No Data",1,IF('Indicador Datos imputados'!BQ34&lt;&gt;"",1,0))</f>
        <v>0</v>
      </c>
      <c r="BR33" s="135">
        <f>IF('Indicador Datos'!BR35="No Data",1,IF('Indicador Datos imputados'!BR34&lt;&gt;"",1,0))</f>
        <v>0</v>
      </c>
      <c r="BS33" s="135">
        <f>IF('Indicador Datos'!BS35="No Data",1,IF('Indicador Datos imputados'!BS34&lt;&gt;"",1,0))</f>
        <v>0</v>
      </c>
      <c r="BT33" s="135">
        <f>IF('Indicador Datos'!BT35="No Data",1,IF('Indicador Datos imputados'!BT34&lt;&gt;"",1,0))</f>
        <v>0</v>
      </c>
      <c r="BU33" s="135">
        <f>IF('Indicador Datos'!BU35="No Data",1,IF('Indicador Datos imputados'!BU34&lt;&gt;"",1,0))</f>
        <v>0</v>
      </c>
      <c r="BV33" s="135">
        <f>IF('Indicador Datos'!BV35="No Data",1,IF('Indicador Datos imputados'!BV34&lt;&gt;"",1,0))</f>
        <v>0</v>
      </c>
      <c r="BW33" s="135">
        <f>IF('Indicador Datos'!BW35="No Data",1,IF('Indicador Datos imputados'!BW34&lt;&gt;"",1,0))</f>
        <v>0</v>
      </c>
      <c r="BX33" s="135">
        <f>IF('Indicador Datos'!BX35="No Data",1,IF('Indicador Datos imputados'!BX34&lt;&gt;"",1,0))</f>
        <v>0</v>
      </c>
      <c r="BY33" s="135">
        <f>IF('Indicador Datos'!BY35="No Data",1,IF('Indicador Datos imputados'!BY34&lt;&gt;"",1,0))</f>
        <v>0</v>
      </c>
      <c r="BZ33" s="135">
        <f>IF('Indicador Datos'!BZ35="No Data",1,IF('Indicador Datos imputados'!BZ34&lt;&gt;"",1,0))</f>
        <v>0</v>
      </c>
      <c r="CA33" s="135">
        <f>IF('Indicador Datos'!CA35="No Data",1,IF('Indicador Datos imputados'!CA34&lt;&gt;"",1,0))</f>
        <v>0</v>
      </c>
      <c r="CB33" s="135">
        <f>IF('Indicador Datos'!CB35="No Data",1,IF('Indicador Datos imputados'!CB34&lt;&gt;"",1,0))</f>
        <v>0</v>
      </c>
      <c r="CC33" s="135">
        <f>IF('Indicador Datos'!CC35="No Data",1,IF('Indicador Datos imputados'!CC34&lt;&gt;"",1,0))</f>
        <v>0</v>
      </c>
      <c r="CD33" s="135">
        <f>IF('Indicador Datos'!CD35="No Data",1,IF('Indicador Datos imputados'!CD34&lt;&gt;"",1,0))</f>
        <v>0</v>
      </c>
      <c r="CE33" s="135">
        <f>IF('Indicador Datos'!CE35="No Data",1,IF('Indicador Datos imputados'!CE34&lt;&gt;"",1,0))</f>
        <v>0</v>
      </c>
      <c r="CF33" s="135">
        <f>IF('Indicador Datos'!CF35="No Data",1,IF('Indicador Datos imputados'!CF34&lt;&gt;"",1,0))</f>
        <v>0</v>
      </c>
      <c r="CG33" s="135">
        <f>IF('Indicador Datos'!CG35="No Data",1,IF('Indicador Datos imputados'!CG34&lt;&gt;"",1,0))</f>
        <v>0</v>
      </c>
      <c r="CH33" s="135">
        <f>IF('Indicador Datos'!CH35="No Data",1,IF('Indicador Datos imputados'!CH34&lt;&gt;"",1,0))</f>
        <v>0</v>
      </c>
      <c r="CI33" s="135">
        <f>IF('Indicador Datos'!CI35="No Data",1,IF('Indicador Datos imputados'!CI34&lt;&gt;"",1,0))</f>
        <v>0</v>
      </c>
      <c r="CJ33" s="135">
        <f>IF('Indicador Datos'!CJ35="No Data",1,IF('Indicador Datos imputados'!CJ34&lt;&gt;"",1,0))</f>
        <v>0</v>
      </c>
      <c r="CK33" s="135">
        <f>IF('Indicador Datos'!CK35="No Data",1,IF('Indicador Datos imputados'!CK34&lt;&gt;"",1,0))</f>
        <v>0</v>
      </c>
      <c r="CL33" s="135">
        <f>IF('Indicador Datos'!CL35="No Data",1,IF('Indicador Datos imputados'!CL34&lt;&gt;"",1,0))</f>
        <v>0</v>
      </c>
      <c r="CM33" s="135">
        <f>IF('Indicador Datos'!CM35="No Data",1,IF('Indicador Datos imputados'!CM34&lt;&gt;"",1,0))</f>
        <v>0</v>
      </c>
      <c r="CN33" s="135">
        <f>IF('Indicador Datos'!CN35="No Data",1,IF('Indicador Datos imputados'!CN34&lt;&gt;"",1,0))</f>
        <v>0</v>
      </c>
      <c r="CO33" s="135">
        <f>IF('Indicador Datos'!CO35="No Data",1,IF('Indicador Datos imputados'!CO34&lt;&gt;"",1,0))</f>
        <v>0</v>
      </c>
      <c r="CP33" s="135">
        <f>IF('Indicador Datos'!CP35="No Data",1,IF('Indicador Datos imputados'!CP34&lt;&gt;"",1,0))</f>
        <v>0</v>
      </c>
      <c r="CQ33" s="135">
        <f>IF('Indicador Datos'!CQ35="No Data",1,IF('Indicador Datos imputados'!CQ34&lt;&gt;"",1,0))</f>
        <v>0</v>
      </c>
      <c r="CR33" s="135">
        <f>IF('Indicador Datos'!CR35="No Data",1,IF('Indicador Datos imputados'!CR34&lt;&gt;"",1,0))</f>
        <v>0</v>
      </c>
      <c r="CS33" s="135">
        <f>IF('Indicador Datos'!CS35="No Data",1,IF('Indicador Datos imputados'!CS34&lt;&gt;"",1,0))</f>
        <v>0</v>
      </c>
      <c r="CT33" s="135">
        <f>IF('Indicador Datos'!CT35="No Data",1,IF('Indicador Datos imputados'!CT34&lt;&gt;"",1,0))</f>
        <v>0</v>
      </c>
      <c r="CU33" s="135">
        <f>IF('Indicador Datos'!CU35="No Data",1,IF('Indicador Datos imputados'!CU34&lt;&gt;"",1,0))</f>
        <v>0</v>
      </c>
      <c r="CV33" s="144">
        <f t="shared" si="0"/>
        <v>1</v>
      </c>
      <c r="CW33" s="145">
        <f t="shared" si="1"/>
        <v>1.0416666666666666E-2</v>
      </c>
    </row>
    <row r="34" spans="1:101" x14ac:dyDescent="0.25">
      <c r="A34" s="3" t="str">
        <f>VLOOKUP(C34,Regions!B$3:H$35,7,FALSE)</f>
        <v>South America</v>
      </c>
      <c r="B34" s="94" t="s">
        <v>58</v>
      </c>
      <c r="C34" s="83" t="s">
        <v>57</v>
      </c>
      <c r="D34" s="135">
        <f>IF('Indicador Datos'!D36="No Data",1,IF('Indicador Datos imputados'!D35&lt;&gt;"",1,0))</f>
        <v>0</v>
      </c>
      <c r="E34" s="135">
        <f>IF('Indicador Datos'!E36="No Data",1,IF('Indicador Datos imputados'!E35&lt;&gt;"",1,0))</f>
        <v>0</v>
      </c>
      <c r="F34" s="135">
        <f>IF('Indicador Datos'!F36="No Data",1,IF('Indicador Datos imputados'!F35&lt;&gt;"",1,0))</f>
        <v>0</v>
      </c>
      <c r="G34" s="135">
        <f>IF('Indicador Datos'!G36="No Data",1,IF('Indicador Datos imputados'!G35&lt;&gt;"",1,0))</f>
        <v>0</v>
      </c>
      <c r="H34" s="135">
        <f>IF('Indicador Datos'!H36="No Data",1,IF('Indicador Datos imputados'!H35&lt;&gt;"",1,0))</f>
        <v>0</v>
      </c>
      <c r="I34" s="135">
        <f>IF('Indicador Datos'!I36="No Data",1,IF('Indicador Datos imputados'!I35&lt;&gt;"",1,0))</f>
        <v>0</v>
      </c>
      <c r="J34" s="135">
        <f>IF('Indicador Datos'!J36="No Data",1,IF('Indicador Datos imputados'!J35&lt;&gt;"",1,0))</f>
        <v>0</v>
      </c>
      <c r="K34" s="135">
        <f>IF('Indicador Datos'!K36="No Data",1,IF('Indicador Datos imputados'!K35&lt;&gt;"",1,0))</f>
        <v>0</v>
      </c>
      <c r="L34" s="135">
        <f>IF('Indicador Datos'!L36="No Data",1,IF('Indicador Datos imputados'!L35&lt;&gt;"",1,0))</f>
        <v>0</v>
      </c>
      <c r="M34" s="135">
        <f>IF('Indicador Datos'!M36="No Data",1,IF('Indicador Datos imputados'!M35&lt;&gt;"",1,0))</f>
        <v>0</v>
      </c>
      <c r="N34" s="135">
        <f>IF('Indicador Datos'!N36="No Data",1,IF('Indicador Datos imputados'!N35&lt;&gt;"",1,0))</f>
        <v>0</v>
      </c>
      <c r="O34" s="135">
        <f>IF('Indicador Datos'!O36="No Data",1,IF('Indicador Datos imputados'!O35&lt;&gt;"",1,0))</f>
        <v>0</v>
      </c>
      <c r="P34" s="135">
        <f>IF('Indicador Datos'!P36="No Data",1,IF('Indicador Datos imputados'!P35&lt;&gt;"",1,0))</f>
        <v>1</v>
      </c>
      <c r="Q34" s="135">
        <f>IF('Indicador Datos'!Q36="No Data",1,IF('Indicador Datos imputados'!Q35&lt;&gt;"",1,0))</f>
        <v>0</v>
      </c>
      <c r="R34" s="135">
        <f>IF('Indicador Datos'!R36="No Data",1,IF('Indicador Datos imputados'!R35&lt;&gt;"",1,0))</f>
        <v>0</v>
      </c>
      <c r="S34" s="135">
        <f>IF('Indicador Datos'!S36="No Data",1,IF('Indicador Datos imputados'!S35&lt;&gt;"",1,0))</f>
        <v>0</v>
      </c>
      <c r="T34" s="135">
        <f>IF('Indicador Datos'!T36="No Data",1,IF('Indicador Datos imputados'!T35&lt;&gt;"",1,0))</f>
        <v>0</v>
      </c>
      <c r="U34" s="135">
        <f>IF('Indicador Datos'!U36="No Data",1,IF('Indicador Datos imputados'!U35&lt;&gt;"",1,0))</f>
        <v>0</v>
      </c>
      <c r="V34" s="135">
        <f>IF('Indicador Datos'!V36="No Data",1,IF('Indicador Datos imputados'!V35&lt;&gt;"",1,0))</f>
        <v>0</v>
      </c>
      <c r="W34" s="135">
        <f>IF('Indicador Datos'!W36="No Data",1,IF('Indicador Datos imputados'!W35&lt;&gt;"",1,0))</f>
        <v>0</v>
      </c>
      <c r="X34" s="135">
        <f>IF('Indicador Datos'!X36="No Data",1,IF('Indicador Datos imputados'!X35&lt;&gt;"",1,0))</f>
        <v>0</v>
      </c>
      <c r="Y34" s="135">
        <f>IF('Indicador Datos'!Y36="No Data",1,IF('Indicador Datos imputados'!Y35&lt;&gt;"",1,0))</f>
        <v>0</v>
      </c>
      <c r="Z34" s="135">
        <f>IF('Indicador Datos'!Z36="No Data",1,IF('Indicador Datos imputados'!Z35&lt;&gt;"",1,0))</f>
        <v>0</v>
      </c>
      <c r="AA34" s="212">
        <f>IF('Indicador Datos'!AA36="No Data",1,IF('Indicador Datos imputados'!AA35&lt;&gt;"",1,0))</f>
        <v>0</v>
      </c>
      <c r="AB34" s="135">
        <f>IF('Indicador Datos'!AB36="No Data",1,IF('Indicador Datos imputados'!AB35&lt;&gt;"",1,0))</f>
        <v>0</v>
      </c>
      <c r="AC34" s="135">
        <f>IF('Indicador Datos'!AC36="No Data",1,IF('Indicador Datos imputados'!AC35&lt;&gt;"",1,0))</f>
        <v>0</v>
      </c>
      <c r="AD34" s="135">
        <f>IF('Indicador Datos'!AD36="No Data",1,IF('Indicador Datos imputados'!AD35&lt;&gt;"",1,0))</f>
        <v>0</v>
      </c>
      <c r="AE34" s="135">
        <f>IF('Indicador Datos'!AE36="No Data",1,IF('Indicador Datos imputados'!AE35&lt;&gt;"",1,0))</f>
        <v>0</v>
      </c>
      <c r="AF34" s="135">
        <f>IF('Indicador Datos'!AF36="No Data",1,IF('Indicador Datos imputados'!AF35&lt;&gt;"",1,0))</f>
        <v>0</v>
      </c>
      <c r="AG34" s="135">
        <f>IF('Indicador Datos'!AG36="No Data",1,IF('Indicador Datos imputados'!AG35&lt;&gt;"",1,0))</f>
        <v>0</v>
      </c>
      <c r="AH34" s="135">
        <f>IF('Indicador Datos'!AH36="No Data",1,IF('Indicador Datos imputados'!AH35&lt;&gt;"",1,0))</f>
        <v>0</v>
      </c>
      <c r="AI34" s="135">
        <f>IF('Indicador Datos'!AI36="No Data",1,IF('Indicador Datos imputados'!AI35&lt;&gt;"",1,0))</f>
        <v>0</v>
      </c>
      <c r="AJ34" s="135">
        <f>IF('Indicador Datos'!AJ36="No Data",1,IF('Indicador Datos imputados'!AJ35&lt;&gt;"",1,0))</f>
        <v>0</v>
      </c>
      <c r="AK34" s="135">
        <f>IF('Indicador Datos'!AK36="No Data",1,IF('Indicador Datos imputados'!AK35&lt;&gt;"",1,0))</f>
        <v>0</v>
      </c>
      <c r="AL34" s="135">
        <f>IF('Indicador Datos'!AL36="No Data",1,IF('Indicador Datos imputados'!AL35&lt;&gt;"",1,0))</f>
        <v>0</v>
      </c>
      <c r="AM34" s="135">
        <f>IF('Indicador Datos'!AM36="No Data",1,IF('Indicador Datos imputados'!AM35&lt;&gt;"",1,0))</f>
        <v>0</v>
      </c>
      <c r="AN34" s="135">
        <f>IF('Indicador Datos'!AN36="No Data",1,IF('Indicador Datos imputados'!AN35&lt;&gt;"",1,0))</f>
        <v>0</v>
      </c>
      <c r="AO34" s="135">
        <f>IF('Indicador Datos'!AO36="No Data",1,IF('Indicador Datos imputados'!AO35&lt;&gt;"",1,0))</f>
        <v>0</v>
      </c>
      <c r="AP34" s="135">
        <f>IF('Indicador Datos'!AP36="No Data",1,IF('Indicador Datos imputados'!AP35&lt;&gt;"",1,0))</f>
        <v>0</v>
      </c>
      <c r="AQ34" s="135">
        <f>IF('Indicador Datos'!AQ36="No Data",1,IF('Indicador Datos imputados'!AQ35&lt;&gt;"",1,0))</f>
        <v>0</v>
      </c>
      <c r="AR34" s="135">
        <f>IF('Indicador Datos'!AR36="No Data",1,IF('Indicador Datos imputados'!AR35&lt;&gt;"",1,0))</f>
        <v>0</v>
      </c>
      <c r="AS34" s="135">
        <f>IF('Indicador Datos'!AS36="No Data",1,IF('Indicador Datos imputados'!AS35&lt;&gt;"",1,0))</f>
        <v>0</v>
      </c>
      <c r="AT34" s="135">
        <f>IF('Indicador Datos'!AT36="No Data",1,IF('Indicador Datos imputados'!AT35&lt;&gt;"",1,0))</f>
        <v>0</v>
      </c>
      <c r="AU34" s="135">
        <f>IF('Indicador Datos'!AU36="No Data",1,IF('Indicador Datos imputados'!AU35&lt;&gt;"",1,0))</f>
        <v>0</v>
      </c>
      <c r="AV34" s="135">
        <f>IF('Indicador Datos'!AV36="No Data",1,IF('Indicador Datos imputados'!AV35&lt;&gt;"",1,0))</f>
        <v>0</v>
      </c>
      <c r="AW34" s="135">
        <f>IF('Indicador Datos'!AW36="No Data",1,IF('Indicador Datos imputados'!AW35&lt;&gt;"",1,0))</f>
        <v>0</v>
      </c>
      <c r="AX34" s="135">
        <f>IF('Indicador Datos'!AX36="No Data",1,IF('Indicador Datos imputados'!AX35&lt;&gt;"",1,0))</f>
        <v>0</v>
      </c>
      <c r="AY34" s="135">
        <f>IF('Indicador Datos'!AY36="No Data",1,IF('Indicador Datos imputados'!AY35&lt;&gt;"",1,0))</f>
        <v>0</v>
      </c>
      <c r="AZ34" s="135">
        <f>IF('Indicador Datos'!AZ36="No Data",1,IF('Indicador Datos imputados'!AZ35&lt;&gt;"",1,0))</f>
        <v>1</v>
      </c>
      <c r="BA34" s="135">
        <f>IF('Indicador Datos'!BA36="No Data",1,IF('Indicador Datos imputados'!BA35&lt;&gt;"",1,0))</f>
        <v>0</v>
      </c>
      <c r="BB34" s="135">
        <f>IF('Indicador Datos'!BB36="No Data",1,IF('Indicador Datos imputados'!BB35&lt;&gt;"",1,0))</f>
        <v>0</v>
      </c>
      <c r="BC34" s="135">
        <f>IF('Indicador Datos'!BC36="No Data",1,IF('Indicador Datos imputados'!BC35&lt;&gt;"",1,0))</f>
        <v>0</v>
      </c>
      <c r="BD34" s="135">
        <f>IF('Indicador Datos'!BD36="No Data",1,IF('Indicador Datos imputados'!BD35&lt;&gt;"",1,0))</f>
        <v>0</v>
      </c>
      <c r="BE34" s="135">
        <f>IF('Indicador Datos'!BE36="No Data",1,IF('Indicador Datos imputados'!BE35&lt;&gt;"",1,0))</f>
        <v>0</v>
      </c>
      <c r="BF34" s="135">
        <f>IF('Indicador Datos'!BF36="No Data",1,IF('Indicador Datos imputados'!BF35&lt;&gt;"",1,0))</f>
        <v>0</v>
      </c>
      <c r="BG34" s="135">
        <f>IF('Indicador Datos'!BG36="No Data",1,IF('Indicador Datos imputados'!BG35&lt;&gt;"",1,0))</f>
        <v>0</v>
      </c>
      <c r="BH34" s="135">
        <f>IF('Indicador Datos'!BH36="No Data",1,IF('Indicador Datos imputados'!BH35&lt;&gt;"",1,0))</f>
        <v>0</v>
      </c>
      <c r="BI34" s="135">
        <f>IF('Indicador Datos'!BI36="No Data",1,IF('Indicador Datos imputados'!BI35&lt;&gt;"",1,0))</f>
        <v>0</v>
      </c>
      <c r="BJ34" s="135">
        <f>IF('Indicador Datos'!BJ36="No Data",1,IF('Indicador Datos imputados'!BJ35&lt;&gt;"",1,0))</f>
        <v>0</v>
      </c>
      <c r="BK34" s="135">
        <f>IF('Indicador Datos'!BK36="No Data",1,IF('Indicador Datos imputados'!BK35&lt;&gt;"",1,0))</f>
        <v>1</v>
      </c>
      <c r="BL34" s="135">
        <f>IF('Indicador Datos'!BL36="No Data",1,IF('Indicador Datos imputados'!BL35&lt;&gt;"",1,0))</f>
        <v>0</v>
      </c>
      <c r="BM34" s="135">
        <f>IF('Indicador Datos'!BM36="No Data",1,IF('Indicador Datos imputados'!BM35&lt;&gt;"",1,0))</f>
        <v>0</v>
      </c>
      <c r="BN34" s="135">
        <f>IF('Indicador Datos'!BN36="No Data",1,IF('Indicador Datos imputados'!BN35&lt;&gt;"",1,0))</f>
        <v>0</v>
      </c>
      <c r="BO34" s="135">
        <f>IF('Indicador Datos'!BO36="No Data",1,IF('Indicador Datos imputados'!BO35&lt;&gt;"",1,0))</f>
        <v>0</v>
      </c>
      <c r="BP34" s="135">
        <f>IF('Indicador Datos'!BP36="No Data",1,IF('Indicador Datos imputados'!BP35&lt;&gt;"",1,0))</f>
        <v>0</v>
      </c>
      <c r="BQ34" s="135">
        <f>IF('Indicador Datos'!BQ36="No Data",1,IF('Indicador Datos imputados'!BQ35&lt;&gt;"",1,0))</f>
        <v>0</v>
      </c>
      <c r="BR34" s="135">
        <f>IF('Indicador Datos'!BR36="No Data",1,IF('Indicador Datos imputados'!BR35&lt;&gt;"",1,0))</f>
        <v>0</v>
      </c>
      <c r="BS34" s="135">
        <f>IF('Indicador Datos'!BS36="No Data",1,IF('Indicador Datos imputados'!BS35&lt;&gt;"",1,0))</f>
        <v>0</v>
      </c>
      <c r="BT34" s="135">
        <f>IF('Indicador Datos'!BT36="No Data",1,IF('Indicador Datos imputados'!BT35&lt;&gt;"",1,0))</f>
        <v>0</v>
      </c>
      <c r="BU34" s="135">
        <f>IF('Indicador Datos'!BU36="No Data",1,IF('Indicador Datos imputados'!BU35&lt;&gt;"",1,0))</f>
        <v>0</v>
      </c>
      <c r="BV34" s="135">
        <f>IF('Indicador Datos'!BV36="No Data",1,IF('Indicador Datos imputados'!BV35&lt;&gt;"",1,0))</f>
        <v>0</v>
      </c>
      <c r="BW34" s="135">
        <f>IF('Indicador Datos'!BW36="No Data",1,IF('Indicador Datos imputados'!BW35&lt;&gt;"",1,0))</f>
        <v>0</v>
      </c>
      <c r="BX34" s="135">
        <f>IF('Indicador Datos'!BX36="No Data",1,IF('Indicador Datos imputados'!BX35&lt;&gt;"",1,0))</f>
        <v>1</v>
      </c>
      <c r="BY34" s="135">
        <f>IF('Indicador Datos'!BY36="No Data",1,IF('Indicador Datos imputados'!BY35&lt;&gt;"",1,0))</f>
        <v>0</v>
      </c>
      <c r="BZ34" s="135">
        <f>IF('Indicador Datos'!BZ36="No Data",1,IF('Indicador Datos imputados'!BZ35&lt;&gt;"",1,0))</f>
        <v>0</v>
      </c>
      <c r="CA34" s="135">
        <f>IF('Indicador Datos'!CA36="No Data",1,IF('Indicador Datos imputados'!CA35&lt;&gt;"",1,0))</f>
        <v>0</v>
      </c>
      <c r="CB34" s="135">
        <f>IF('Indicador Datos'!CB36="No Data",1,IF('Indicador Datos imputados'!CB35&lt;&gt;"",1,0))</f>
        <v>1</v>
      </c>
      <c r="CC34" s="135">
        <f>IF('Indicador Datos'!CC36="No Data",1,IF('Indicador Datos imputados'!CC35&lt;&gt;"",1,0))</f>
        <v>1</v>
      </c>
      <c r="CD34" s="135">
        <f>IF('Indicador Datos'!CD36="No Data",1,IF('Indicador Datos imputados'!CD35&lt;&gt;"",1,0))</f>
        <v>1</v>
      </c>
      <c r="CE34" s="135">
        <f>IF('Indicador Datos'!CE36="No Data",1,IF('Indicador Datos imputados'!CE35&lt;&gt;"",1,0))</f>
        <v>1</v>
      </c>
      <c r="CF34" s="135">
        <f>IF('Indicador Datos'!CF36="No Data",1,IF('Indicador Datos imputados'!CF35&lt;&gt;"",1,0))</f>
        <v>0</v>
      </c>
      <c r="CG34" s="135">
        <f>IF('Indicador Datos'!CG36="No Data",1,IF('Indicador Datos imputados'!CG35&lt;&gt;"",1,0))</f>
        <v>0</v>
      </c>
      <c r="CH34" s="135">
        <f>IF('Indicador Datos'!CH36="No Data",1,IF('Indicador Datos imputados'!CH35&lt;&gt;"",1,0))</f>
        <v>0</v>
      </c>
      <c r="CI34" s="135">
        <f>IF('Indicador Datos'!CI36="No Data",1,IF('Indicador Datos imputados'!CI35&lt;&gt;"",1,0))</f>
        <v>0</v>
      </c>
      <c r="CJ34" s="135">
        <f>IF('Indicador Datos'!CJ36="No Data",1,IF('Indicador Datos imputados'!CJ35&lt;&gt;"",1,0))</f>
        <v>0</v>
      </c>
      <c r="CK34" s="135">
        <f>IF('Indicador Datos'!CK36="No Data",1,IF('Indicador Datos imputados'!CK35&lt;&gt;"",1,0))</f>
        <v>0</v>
      </c>
      <c r="CL34" s="135">
        <f>IF('Indicador Datos'!CL36="No Data",1,IF('Indicador Datos imputados'!CL35&lt;&gt;"",1,0))</f>
        <v>1</v>
      </c>
      <c r="CM34" s="135">
        <f>IF('Indicador Datos'!CM36="No Data",1,IF('Indicador Datos imputados'!CM35&lt;&gt;"",1,0))</f>
        <v>1</v>
      </c>
      <c r="CN34" s="135">
        <f>IF('Indicador Datos'!CN36="No Data",1,IF('Indicador Datos imputados'!CN35&lt;&gt;"",1,0))</f>
        <v>0</v>
      </c>
      <c r="CO34" s="135">
        <f>IF('Indicador Datos'!CO36="No Data",1,IF('Indicador Datos imputados'!CO35&lt;&gt;"",1,0))</f>
        <v>0</v>
      </c>
      <c r="CP34" s="135">
        <f>IF('Indicador Datos'!CP36="No Data",1,IF('Indicador Datos imputados'!CP35&lt;&gt;"",1,0))</f>
        <v>0</v>
      </c>
      <c r="CQ34" s="135">
        <f>IF('Indicador Datos'!CQ36="No Data",1,IF('Indicador Datos imputados'!CQ35&lt;&gt;"",1,0))</f>
        <v>0</v>
      </c>
      <c r="CR34" s="135">
        <f>IF('Indicador Datos'!CR36="No Data",1,IF('Indicador Datos imputados'!CR35&lt;&gt;"",1,0))</f>
        <v>0</v>
      </c>
      <c r="CS34" s="135">
        <f>IF('Indicador Datos'!CS36="No Data",1,IF('Indicador Datos imputados'!CS35&lt;&gt;"",1,0))</f>
        <v>0</v>
      </c>
      <c r="CT34" s="135">
        <f>IF('Indicador Datos'!CT36="No Data",1,IF('Indicador Datos imputados'!CT35&lt;&gt;"",1,0))</f>
        <v>0</v>
      </c>
      <c r="CU34" s="135">
        <f>IF('Indicador Datos'!CU36="No Data",1,IF('Indicador Datos imputados'!CU35&lt;&gt;"",1,0))</f>
        <v>0</v>
      </c>
      <c r="CV34" s="144">
        <f t="shared" si="0"/>
        <v>10</v>
      </c>
      <c r="CW34" s="145">
        <f t="shared" si="1"/>
        <v>0.10416666666666667</v>
      </c>
    </row>
    <row r="35" spans="1:101" x14ac:dyDescent="0.25">
      <c r="A35" s="3" t="str">
        <f>VLOOKUP(C35,Regions!B$3:H$35,7,FALSE)</f>
        <v>South America</v>
      </c>
      <c r="B35" s="94" t="s">
        <v>62</v>
      </c>
      <c r="C35" s="83" t="s">
        <v>61</v>
      </c>
      <c r="D35" s="135">
        <f>IF('Indicador Datos'!D37="No Data",1,IF('Indicador Datos imputados'!D36&lt;&gt;"",1,0))</f>
        <v>0</v>
      </c>
      <c r="E35" s="135">
        <f>IF('Indicador Datos'!E37="No Data",1,IF('Indicador Datos imputados'!E36&lt;&gt;"",1,0))</f>
        <v>0</v>
      </c>
      <c r="F35" s="135">
        <f>IF('Indicador Datos'!F37="No Data",1,IF('Indicador Datos imputados'!F36&lt;&gt;"",1,0))</f>
        <v>0</v>
      </c>
      <c r="G35" s="135">
        <f>IF('Indicador Datos'!G37="No Data",1,IF('Indicador Datos imputados'!G36&lt;&gt;"",1,0))</f>
        <v>0</v>
      </c>
      <c r="H35" s="135">
        <f>IF('Indicador Datos'!H37="No Data",1,IF('Indicador Datos imputados'!H36&lt;&gt;"",1,0))</f>
        <v>0</v>
      </c>
      <c r="I35" s="135">
        <f>IF('Indicador Datos'!I37="No Data",1,IF('Indicador Datos imputados'!I36&lt;&gt;"",1,0))</f>
        <v>0</v>
      </c>
      <c r="J35" s="135">
        <f>IF('Indicador Datos'!J37="No Data",1,IF('Indicador Datos imputados'!J36&lt;&gt;"",1,0))</f>
        <v>0</v>
      </c>
      <c r="K35" s="135">
        <f>IF('Indicador Datos'!K37="No Data",1,IF('Indicador Datos imputados'!K36&lt;&gt;"",1,0))</f>
        <v>0</v>
      </c>
      <c r="L35" s="135">
        <f>IF('Indicador Datos'!L37="No Data",1,IF('Indicador Datos imputados'!L36&lt;&gt;"",1,0))</f>
        <v>0</v>
      </c>
      <c r="M35" s="135">
        <f>IF('Indicador Datos'!M37="No Data",1,IF('Indicador Datos imputados'!M36&lt;&gt;"",1,0))</f>
        <v>0</v>
      </c>
      <c r="N35" s="135">
        <f>IF('Indicador Datos'!N37="No Data",1,IF('Indicador Datos imputados'!N36&lt;&gt;"",1,0))</f>
        <v>0</v>
      </c>
      <c r="O35" s="135">
        <f>IF('Indicador Datos'!O37="No Data",1,IF('Indicador Datos imputados'!O36&lt;&gt;"",1,0))</f>
        <v>0</v>
      </c>
      <c r="P35" s="135">
        <f>IF('Indicador Datos'!P37="No Data",1,IF('Indicador Datos imputados'!P36&lt;&gt;"",1,0))</f>
        <v>1</v>
      </c>
      <c r="Q35" s="135">
        <f>IF('Indicador Datos'!Q37="No Data",1,IF('Indicador Datos imputados'!Q36&lt;&gt;"",1,0))</f>
        <v>0</v>
      </c>
      <c r="R35" s="135">
        <f>IF('Indicador Datos'!R37="No Data",1,IF('Indicador Datos imputados'!R36&lt;&gt;"",1,0))</f>
        <v>0</v>
      </c>
      <c r="S35" s="135">
        <f>IF('Indicador Datos'!S37="No Data",1,IF('Indicador Datos imputados'!S36&lt;&gt;"",1,0))</f>
        <v>0</v>
      </c>
      <c r="T35" s="135">
        <f>IF('Indicador Datos'!T37="No Data",1,IF('Indicador Datos imputados'!T36&lt;&gt;"",1,0))</f>
        <v>0</v>
      </c>
      <c r="U35" s="135">
        <f>IF('Indicador Datos'!U37="No Data",1,IF('Indicador Datos imputados'!U36&lt;&gt;"",1,0))</f>
        <v>0</v>
      </c>
      <c r="V35" s="135">
        <f>IF('Indicador Datos'!V37="No Data",1,IF('Indicador Datos imputados'!V36&lt;&gt;"",1,0))</f>
        <v>0</v>
      </c>
      <c r="W35" s="135">
        <f>IF('Indicador Datos'!W37="No Data",1,IF('Indicador Datos imputados'!W36&lt;&gt;"",1,0))</f>
        <v>0</v>
      </c>
      <c r="X35" s="135">
        <f>IF('Indicador Datos'!X37="No Data",1,IF('Indicador Datos imputados'!X36&lt;&gt;"",1,0))</f>
        <v>0</v>
      </c>
      <c r="Y35" s="135">
        <f>IF('Indicador Datos'!Y37="No Data",1,IF('Indicador Datos imputados'!Y36&lt;&gt;"",1,0))</f>
        <v>0</v>
      </c>
      <c r="Z35" s="135">
        <f>IF('Indicador Datos'!Z37="No Data",1,IF('Indicador Datos imputados'!Z36&lt;&gt;"",1,0))</f>
        <v>0</v>
      </c>
      <c r="AA35" s="212">
        <f>IF('Indicador Datos'!AA37="No Data",1,IF('Indicador Datos imputados'!AA36&lt;&gt;"",1,0))</f>
        <v>0</v>
      </c>
      <c r="AB35" s="135">
        <f>IF('Indicador Datos'!AB37="No Data",1,IF('Indicador Datos imputados'!AB36&lt;&gt;"",1,0))</f>
        <v>1</v>
      </c>
      <c r="AC35" s="135">
        <f>IF('Indicador Datos'!AC37="No Data",1,IF('Indicador Datos imputados'!AC36&lt;&gt;"",1,0))</f>
        <v>0</v>
      </c>
      <c r="AD35" s="135">
        <f>IF('Indicador Datos'!AD37="No Data",1,IF('Indicador Datos imputados'!AD36&lt;&gt;"",1,0))</f>
        <v>0</v>
      </c>
      <c r="AE35" s="135">
        <f>IF('Indicador Datos'!AE37="No Data",1,IF('Indicador Datos imputados'!AE36&lt;&gt;"",1,0))</f>
        <v>0</v>
      </c>
      <c r="AF35" s="135">
        <f>IF('Indicador Datos'!AF37="No Data",1,IF('Indicador Datos imputados'!AF36&lt;&gt;"",1,0))</f>
        <v>0</v>
      </c>
      <c r="AG35" s="135">
        <f>IF('Indicador Datos'!AG37="No Data",1,IF('Indicador Datos imputados'!AG36&lt;&gt;"",1,0))</f>
        <v>0</v>
      </c>
      <c r="AH35" s="135">
        <f>IF('Indicador Datos'!AH37="No Data",1,IF('Indicador Datos imputados'!AH36&lt;&gt;"",1,0))</f>
        <v>0</v>
      </c>
      <c r="AI35" s="135">
        <f>IF('Indicador Datos'!AI37="No Data",1,IF('Indicador Datos imputados'!AI36&lt;&gt;"",1,0))</f>
        <v>0</v>
      </c>
      <c r="AJ35" s="135">
        <f>IF('Indicador Datos'!AJ37="No Data",1,IF('Indicador Datos imputados'!AJ36&lt;&gt;"",1,0))</f>
        <v>0</v>
      </c>
      <c r="AK35" s="135">
        <f>IF('Indicador Datos'!AK37="No Data",1,IF('Indicador Datos imputados'!AK36&lt;&gt;"",1,0))</f>
        <v>0</v>
      </c>
      <c r="AL35" s="135">
        <f>IF('Indicador Datos'!AL37="No Data",1,IF('Indicador Datos imputados'!AL36&lt;&gt;"",1,0))</f>
        <v>0</v>
      </c>
      <c r="AM35" s="135">
        <f>IF('Indicador Datos'!AM37="No Data",1,IF('Indicador Datos imputados'!AM36&lt;&gt;"",1,0))</f>
        <v>1</v>
      </c>
      <c r="AN35" s="135">
        <f>IF('Indicador Datos'!AN37="No Data",1,IF('Indicador Datos imputados'!AN36&lt;&gt;"",1,0))</f>
        <v>1</v>
      </c>
      <c r="AO35" s="135">
        <f>IF('Indicador Datos'!AO37="No Data",1,IF('Indicador Datos imputados'!AO36&lt;&gt;"",1,0))</f>
        <v>0</v>
      </c>
      <c r="AP35" s="135">
        <f>IF('Indicador Datos'!AP37="No Data",1,IF('Indicador Datos imputados'!AP36&lt;&gt;"",1,0))</f>
        <v>0</v>
      </c>
      <c r="AQ35" s="135">
        <f>IF('Indicador Datos'!AQ37="No Data",1,IF('Indicador Datos imputados'!AQ36&lt;&gt;"",1,0))</f>
        <v>0</v>
      </c>
      <c r="AR35" s="135">
        <f>IF('Indicador Datos'!AR37="No Data",1,IF('Indicador Datos imputados'!AR36&lt;&gt;"",1,0))</f>
        <v>0</v>
      </c>
      <c r="AS35" s="135">
        <f>IF('Indicador Datos'!AS37="No Data",1,IF('Indicador Datos imputados'!AS36&lt;&gt;"",1,0))</f>
        <v>0</v>
      </c>
      <c r="AT35" s="135">
        <f>IF('Indicador Datos'!AT37="No Data",1,IF('Indicador Datos imputados'!AT36&lt;&gt;"",1,0))</f>
        <v>0</v>
      </c>
      <c r="AU35" s="135">
        <f>IF('Indicador Datos'!AU37="No Data",1,IF('Indicador Datos imputados'!AU36&lt;&gt;"",1,0))</f>
        <v>0</v>
      </c>
      <c r="AV35" s="135">
        <f>IF('Indicador Datos'!AV37="No Data",1,IF('Indicador Datos imputados'!AV36&lt;&gt;"",1,0))</f>
        <v>0</v>
      </c>
      <c r="AW35" s="135">
        <f>IF('Indicador Datos'!AW37="No Data",1,IF('Indicador Datos imputados'!AW36&lt;&gt;"",1,0))</f>
        <v>0</v>
      </c>
      <c r="AX35" s="135">
        <f>IF('Indicador Datos'!AX37="No Data",1,IF('Indicador Datos imputados'!AX36&lt;&gt;"",1,0))</f>
        <v>0</v>
      </c>
      <c r="AY35" s="135">
        <f>IF('Indicador Datos'!AY37="No Data",1,IF('Indicador Datos imputados'!AY36&lt;&gt;"",1,0))</f>
        <v>0</v>
      </c>
      <c r="AZ35" s="135">
        <f>IF('Indicador Datos'!AZ37="No Data",1,IF('Indicador Datos imputados'!AZ36&lt;&gt;"",1,0))</f>
        <v>0</v>
      </c>
      <c r="BA35" s="135">
        <f>IF('Indicador Datos'!BA37="No Data",1,IF('Indicador Datos imputados'!BA36&lt;&gt;"",1,0))</f>
        <v>0</v>
      </c>
      <c r="BB35" s="135">
        <f>IF('Indicador Datos'!BB37="No Data",1,IF('Indicador Datos imputados'!BB36&lt;&gt;"",1,0))</f>
        <v>0</v>
      </c>
      <c r="BC35" s="135">
        <f>IF('Indicador Datos'!BC37="No Data",1,IF('Indicador Datos imputados'!BC36&lt;&gt;"",1,0))</f>
        <v>0</v>
      </c>
      <c r="BD35" s="135">
        <f>IF('Indicador Datos'!BD37="No Data",1,IF('Indicador Datos imputados'!BD36&lt;&gt;"",1,0))</f>
        <v>0</v>
      </c>
      <c r="BE35" s="135">
        <f>IF('Indicador Datos'!BE37="No Data",1,IF('Indicador Datos imputados'!BE36&lt;&gt;"",1,0))</f>
        <v>0</v>
      </c>
      <c r="BF35" s="135">
        <f>IF('Indicador Datos'!BF37="No Data",1,IF('Indicador Datos imputados'!BF36&lt;&gt;"",1,0))</f>
        <v>0</v>
      </c>
      <c r="BG35" s="135">
        <f>IF('Indicador Datos'!BG37="No Data",1,IF('Indicador Datos imputados'!BG36&lt;&gt;"",1,0))</f>
        <v>0</v>
      </c>
      <c r="BH35" s="135">
        <f>IF('Indicador Datos'!BH37="No Data",1,IF('Indicador Datos imputados'!BH36&lt;&gt;"",1,0))</f>
        <v>0</v>
      </c>
      <c r="BI35" s="135">
        <f>IF('Indicador Datos'!BI37="No Data",1,IF('Indicador Datos imputados'!BI36&lt;&gt;"",1,0))</f>
        <v>0</v>
      </c>
      <c r="BJ35" s="135">
        <f>IF('Indicador Datos'!BJ37="No Data",1,IF('Indicador Datos imputados'!BJ36&lt;&gt;"",1,0))</f>
        <v>0</v>
      </c>
      <c r="BK35" s="135">
        <f>IF('Indicador Datos'!BK37="No Data",1,IF('Indicador Datos imputados'!BK36&lt;&gt;"",1,0))</f>
        <v>0</v>
      </c>
      <c r="BL35" s="135">
        <f>IF('Indicador Datos'!BL37="No Data",1,IF('Indicador Datos imputados'!BL36&lt;&gt;"",1,0))</f>
        <v>1</v>
      </c>
      <c r="BM35" s="135">
        <f>IF('Indicador Datos'!BM37="No Data",1,IF('Indicador Datos imputados'!BM36&lt;&gt;"",1,0))</f>
        <v>0</v>
      </c>
      <c r="BN35" s="135">
        <f>IF('Indicador Datos'!BN37="No Data",1,IF('Indicador Datos imputados'!BN36&lt;&gt;"",1,0))</f>
        <v>0</v>
      </c>
      <c r="BO35" s="135">
        <f>IF('Indicador Datos'!BO37="No Data",1,IF('Indicador Datos imputados'!BO36&lt;&gt;"",1,0))</f>
        <v>0</v>
      </c>
      <c r="BP35" s="135">
        <f>IF('Indicador Datos'!BP37="No Data",1,IF('Indicador Datos imputados'!BP36&lt;&gt;"",1,0))</f>
        <v>0</v>
      </c>
      <c r="BQ35" s="135">
        <f>IF('Indicador Datos'!BQ37="No Data",1,IF('Indicador Datos imputados'!BQ36&lt;&gt;"",1,0))</f>
        <v>0</v>
      </c>
      <c r="BR35" s="135">
        <f>IF('Indicador Datos'!BR37="No Data",1,IF('Indicador Datos imputados'!BR36&lt;&gt;"",1,0))</f>
        <v>0</v>
      </c>
      <c r="BS35" s="135">
        <f>IF('Indicador Datos'!BS37="No Data",1,IF('Indicador Datos imputados'!BS36&lt;&gt;"",1,0))</f>
        <v>0</v>
      </c>
      <c r="BT35" s="135">
        <f>IF('Indicador Datos'!BT37="No Data",1,IF('Indicador Datos imputados'!BT36&lt;&gt;"",1,0))</f>
        <v>0</v>
      </c>
      <c r="BU35" s="135">
        <f>IF('Indicador Datos'!BU37="No Data",1,IF('Indicador Datos imputados'!BU36&lt;&gt;"",1,0))</f>
        <v>0</v>
      </c>
      <c r="BV35" s="135">
        <f>IF('Indicador Datos'!BV37="No Data",1,IF('Indicador Datos imputados'!BV36&lt;&gt;"",1,0))</f>
        <v>0</v>
      </c>
      <c r="BW35" s="135">
        <f>IF('Indicador Datos'!BW37="No Data",1,IF('Indicador Datos imputados'!BW36&lt;&gt;"",1,0))</f>
        <v>0</v>
      </c>
      <c r="BX35" s="135">
        <f>IF('Indicador Datos'!BX37="No Data",1,IF('Indicador Datos imputados'!BX36&lt;&gt;"",1,0))</f>
        <v>0</v>
      </c>
      <c r="BY35" s="135">
        <f>IF('Indicador Datos'!BY37="No Data",1,IF('Indicador Datos imputados'!BY36&lt;&gt;"",1,0))</f>
        <v>0</v>
      </c>
      <c r="BZ35" s="135">
        <f>IF('Indicador Datos'!BZ37="No Data",1,IF('Indicador Datos imputados'!BZ36&lt;&gt;"",1,0))</f>
        <v>0</v>
      </c>
      <c r="CA35" s="135">
        <f>IF('Indicador Datos'!CA37="No Data",1,IF('Indicador Datos imputados'!CA36&lt;&gt;"",1,0))</f>
        <v>0</v>
      </c>
      <c r="CB35" s="135">
        <f>IF('Indicador Datos'!CB37="No Data",1,IF('Indicador Datos imputados'!CB36&lt;&gt;"",1,0))</f>
        <v>0</v>
      </c>
      <c r="CC35" s="135">
        <f>IF('Indicador Datos'!CC37="No Data",1,IF('Indicador Datos imputados'!CC36&lt;&gt;"",1,0))</f>
        <v>0</v>
      </c>
      <c r="CD35" s="135">
        <f>IF('Indicador Datos'!CD37="No Data",1,IF('Indicador Datos imputados'!CD36&lt;&gt;"",1,0))</f>
        <v>0</v>
      </c>
      <c r="CE35" s="135">
        <f>IF('Indicador Datos'!CE37="No Data",1,IF('Indicador Datos imputados'!CE36&lt;&gt;"",1,0))</f>
        <v>0</v>
      </c>
      <c r="CF35" s="135">
        <f>IF('Indicador Datos'!CF37="No Data",1,IF('Indicador Datos imputados'!CF36&lt;&gt;"",1,0))</f>
        <v>0</v>
      </c>
      <c r="CG35" s="135">
        <f>IF('Indicador Datos'!CG37="No Data",1,IF('Indicador Datos imputados'!CG36&lt;&gt;"",1,0))</f>
        <v>0</v>
      </c>
      <c r="CH35" s="135">
        <f>IF('Indicador Datos'!CH37="No Data",1,IF('Indicador Datos imputados'!CH36&lt;&gt;"",1,0))</f>
        <v>0</v>
      </c>
      <c r="CI35" s="135">
        <f>IF('Indicador Datos'!CI37="No Data",1,IF('Indicador Datos imputados'!CI36&lt;&gt;"",1,0))</f>
        <v>0</v>
      </c>
      <c r="CJ35" s="135">
        <f>IF('Indicador Datos'!CJ37="No Data",1,IF('Indicador Datos imputados'!CJ36&lt;&gt;"",1,0))</f>
        <v>0</v>
      </c>
      <c r="CK35" s="135">
        <f>IF('Indicador Datos'!CK37="No Data",1,IF('Indicador Datos imputados'!CK36&lt;&gt;"",1,0))</f>
        <v>0</v>
      </c>
      <c r="CL35" s="135">
        <f>IF('Indicador Datos'!CL37="No Data",1,IF('Indicador Datos imputados'!CL36&lt;&gt;"",1,0))</f>
        <v>0</v>
      </c>
      <c r="CM35" s="135">
        <f>IF('Indicador Datos'!CM37="No Data",1,IF('Indicador Datos imputados'!CM36&lt;&gt;"",1,0))</f>
        <v>0</v>
      </c>
      <c r="CN35" s="135">
        <f>IF('Indicador Datos'!CN37="No Data",1,IF('Indicador Datos imputados'!CN36&lt;&gt;"",1,0))</f>
        <v>0</v>
      </c>
      <c r="CO35" s="135">
        <f>IF('Indicador Datos'!CO37="No Data",1,IF('Indicador Datos imputados'!CO36&lt;&gt;"",1,0))</f>
        <v>1</v>
      </c>
      <c r="CP35" s="135">
        <f>IF('Indicador Datos'!CP37="No Data",1,IF('Indicador Datos imputados'!CP36&lt;&gt;"",1,0))</f>
        <v>0</v>
      </c>
      <c r="CQ35" s="135">
        <f>IF('Indicador Datos'!CQ37="No Data",1,IF('Indicador Datos imputados'!CQ36&lt;&gt;"",1,0))</f>
        <v>0</v>
      </c>
      <c r="CR35" s="135">
        <f>IF('Indicador Datos'!CR37="No Data",1,IF('Indicador Datos imputados'!CR36&lt;&gt;"",1,0))</f>
        <v>0</v>
      </c>
      <c r="CS35" s="135">
        <f>IF('Indicador Datos'!CS37="No Data",1,IF('Indicador Datos imputados'!CS36&lt;&gt;"",1,0))</f>
        <v>0</v>
      </c>
      <c r="CT35" s="135">
        <f>IF('Indicador Datos'!CT37="No Data",1,IF('Indicador Datos imputados'!CT36&lt;&gt;"",1,0))</f>
        <v>0</v>
      </c>
      <c r="CU35" s="135">
        <f>IF('Indicador Datos'!CU37="No Data",1,IF('Indicador Datos imputados'!CU36&lt;&gt;"",1,0))</f>
        <v>0</v>
      </c>
      <c r="CV35" s="144">
        <f t="shared" si="0"/>
        <v>6</v>
      </c>
      <c r="CW35" s="145">
        <f t="shared" si="1"/>
        <v>6.25E-2</v>
      </c>
    </row>
    <row r="36" spans="1:101" x14ac:dyDescent="0.25">
      <c r="A36" s="3" t="str">
        <f>VLOOKUP(C36,Regions!B$3:H$35,7,FALSE)</f>
        <v>South America</v>
      </c>
      <c r="B36" s="94" t="s">
        <v>108</v>
      </c>
      <c r="C36" s="83" t="s">
        <v>63</v>
      </c>
      <c r="D36" s="135">
        <f>IF('Indicador Datos'!D38="No Data",1,IF('Indicador Datos imputados'!D37&lt;&gt;"",1,0))</f>
        <v>0</v>
      </c>
      <c r="E36" s="135">
        <f>IF('Indicador Datos'!E38="No Data",1,IF('Indicador Datos imputados'!E37&lt;&gt;"",1,0))</f>
        <v>0</v>
      </c>
      <c r="F36" s="135">
        <f>IF('Indicador Datos'!F38="No Data",1,IF('Indicador Datos imputados'!F37&lt;&gt;"",1,0))</f>
        <v>0</v>
      </c>
      <c r="G36" s="135">
        <f>IF('Indicador Datos'!G38="No Data",1,IF('Indicador Datos imputados'!G37&lt;&gt;"",1,0))</f>
        <v>0</v>
      </c>
      <c r="H36" s="135">
        <f>IF('Indicador Datos'!H38="No Data",1,IF('Indicador Datos imputados'!H37&lt;&gt;"",1,0))</f>
        <v>0</v>
      </c>
      <c r="I36" s="135">
        <f>IF('Indicador Datos'!I38="No Data",1,IF('Indicador Datos imputados'!I37&lt;&gt;"",1,0))</f>
        <v>0</v>
      </c>
      <c r="J36" s="135">
        <f>IF('Indicador Datos'!J38="No Data",1,IF('Indicador Datos imputados'!J37&lt;&gt;"",1,0))</f>
        <v>0</v>
      </c>
      <c r="K36" s="135">
        <f>IF('Indicador Datos'!K38="No Data",1,IF('Indicador Datos imputados'!K37&lt;&gt;"",1,0))</f>
        <v>0</v>
      </c>
      <c r="L36" s="135">
        <f>IF('Indicador Datos'!L38="No Data",1,IF('Indicador Datos imputados'!L37&lt;&gt;"",1,0))</f>
        <v>0</v>
      </c>
      <c r="M36" s="135">
        <f>IF('Indicador Datos'!M38="No Data",1,IF('Indicador Datos imputados'!M37&lt;&gt;"",1,0))</f>
        <v>0</v>
      </c>
      <c r="N36" s="135">
        <f>IF('Indicador Datos'!N38="No Data",1,IF('Indicador Datos imputados'!N37&lt;&gt;"",1,0))</f>
        <v>0</v>
      </c>
      <c r="O36" s="135">
        <f>IF('Indicador Datos'!O38="No Data",1,IF('Indicador Datos imputados'!O37&lt;&gt;"",1,0))</f>
        <v>0</v>
      </c>
      <c r="P36" s="135">
        <f>IF('Indicador Datos'!P38="No Data",1,IF('Indicador Datos imputados'!P37&lt;&gt;"",1,0))</f>
        <v>0</v>
      </c>
      <c r="Q36" s="135">
        <f>IF('Indicador Datos'!Q38="No Data",1,IF('Indicador Datos imputados'!Q37&lt;&gt;"",1,0))</f>
        <v>0</v>
      </c>
      <c r="R36" s="135">
        <f>IF('Indicador Datos'!R38="No Data",1,IF('Indicador Datos imputados'!R37&lt;&gt;"",1,0))</f>
        <v>0</v>
      </c>
      <c r="S36" s="135">
        <f>IF('Indicador Datos'!S38="No Data",1,IF('Indicador Datos imputados'!S37&lt;&gt;"",1,0))</f>
        <v>0</v>
      </c>
      <c r="T36" s="135">
        <f>IF('Indicador Datos'!T38="No Data",1,IF('Indicador Datos imputados'!T37&lt;&gt;"",1,0))</f>
        <v>0</v>
      </c>
      <c r="U36" s="135">
        <f>IF('Indicador Datos'!U38="No Data",1,IF('Indicador Datos imputados'!U37&lt;&gt;"",1,0))</f>
        <v>0</v>
      </c>
      <c r="V36" s="135">
        <f>IF('Indicador Datos'!V38="No Data",1,IF('Indicador Datos imputados'!V37&lt;&gt;"",1,0))</f>
        <v>0</v>
      </c>
      <c r="W36" s="135">
        <f>IF('Indicador Datos'!W38="No Data",1,IF('Indicador Datos imputados'!W37&lt;&gt;"",1,0))</f>
        <v>0</v>
      </c>
      <c r="X36" s="135">
        <f>IF('Indicador Datos'!X38="No Data",1,IF('Indicador Datos imputados'!X37&lt;&gt;"",1,0))</f>
        <v>0</v>
      </c>
      <c r="Y36" s="135">
        <f>IF('Indicador Datos'!Y38="No Data",1,IF('Indicador Datos imputados'!Y37&lt;&gt;"",1,0))</f>
        <v>0</v>
      </c>
      <c r="Z36" s="135">
        <f>IF('Indicador Datos'!Z38="No Data",1,IF('Indicador Datos imputados'!Z37&lt;&gt;"",1,0))</f>
        <v>0</v>
      </c>
      <c r="AA36" s="212">
        <f>IF('Indicador Datos'!AA38="No Data",1,IF('Indicador Datos imputados'!AA37&lt;&gt;"",1,0))</f>
        <v>0</v>
      </c>
      <c r="AB36" s="135">
        <f>IF('Indicador Datos'!AB38="No Data",1,IF('Indicador Datos imputados'!AB37&lt;&gt;"",1,0))</f>
        <v>1</v>
      </c>
      <c r="AC36" s="135">
        <f>IF('Indicador Datos'!AC38="No Data",1,IF('Indicador Datos imputados'!AC37&lt;&gt;"",1,0))</f>
        <v>0</v>
      </c>
      <c r="AD36" s="135">
        <f>IF('Indicador Datos'!AD38="No Data",1,IF('Indicador Datos imputados'!AD37&lt;&gt;"",1,0))</f>
        <v>0</v>
      </c>
      <c r="AE36" s="135">
        <f>IF('Indicador Datos'!AE38="No Data",1,IF('Indicador Datos imputados'!AE37&lt;&gt;"",1,0))</f>
        <v>0</v>
      </c>
      <c r="AF36" s="135">
        <f>IF('Indicador Datos'!AF38="No Data",1,IF('Indicador Datos imputados'!AF37&lt;&gt;"",1,0))</f>
        <v>0</v>
      </c>
      <c r="AG36" s="135">
        <f>IF('Indicador Datos'!AG38="No Data",1,IF('Indicador Datos imputados'!AG37&lt;&gt;"",1,0))</f>
        <v>0</v>
      </c>
      <c r="AH36" s="135">
        <f>IF('Indicador Datos'!AH38="No Data",1,IF('Indicador Datos imputados'!AH37&lt;&gt;"",1,0))</f>
        <v>0</v>
      </c>
      <c r="AI36" s="135">
        <f>IF('Indicador Datos'!AI38="No Data",1,IF('Indicador Datos imputados'!AI37&lt;&gt;"",1,0))</f>
        <v>0</v>
      </c>
      <c r="AJ36" s="135">
        <f>IF('Indicador Datos'!AJ38="No Data",1,IF('Indicador Datos imputados'!AJ37&lt;&gt;"",1,0))</f>
        <v>0</v>
      </c>
      <c r="AK36" s="135">
        <f>IF('Indicador Datos'!AK38="No Data",1,IF('Indicador Datos imputados'!AK37&lt;&gt;"",1,0))</f>
        <v>0</v>
      </c>
      <c r="AL36" s="135">
        <f>IF('Indicador Datos'!AL38="No Data",1,IF('Indicador Datos imputados'!AL37&lt;&gt;"",1,0))</f>
        <v>0</v>
      </c>
      <c r="AM36" s="135">
        <f>IF('Indicador Datos'!AM38="No Data",1,IF('Indicador Datos imputados'!AM37&lt;&gt;"",1,0))</f>
        <v>1</v>
      </c>
      <c r="AN36" s="135">
        <f>IF('Indicador Datos'!AN38="No Data",1,IF('Indicador Datos imputados'!AN37&lt;&gt;"",1,0))</f>
        <v>1</v>
      </c>
      <c r="AO36" s="135">
        <f>IF('Indicador Datos'!AO38="No Data",1,IF('Indicador Datos imputados'!AO37&lt;&gt;"",1,0))</f>
        <v>0</v>
      </c>
      <c r="AP36" s="135">
        <f>IF('Indicador Datos'!AP38="No Data",1,IF('Indicador Datos imputados'!AP37&lt;&gt;"",1,0))</f>
        <v>0</v>
      </c>
      <c r="AQ36" s="135">
        <f>IF('Indicador Datos'!AQ38="No Data",1,IF('Indicador Datos imputados'!AQ37&lt;&gt;"",1,0))</f>
        <v>0</v>
      </c>
      <c r="AR36" s="135">
        <f>IF('Indicador Datos'!AR38="No Data",1,IF('Indicador Datos imputados'!AR37&lt;&gt;"",1,0))</f>
        <v>0</v>
      </c>
      <c r="AS36" s="135">
        <f>IF('Indicador Datos'!AS38="No Data",1,IF('Indicador Datos imputados'!AS37&lt;&gt;"",1,0))</f>
        <v>0</v>
      </c>
      <c r="AT36" s="135">
        <f>IF('Indicador Datos'!AT38="No Data",1,IF('Indicador Datos imputados'!AT37&lt;&gt;"",1,0))</f>
        <v>0</v>
      </c>
      <c r="AU36" s="135">
        <f>IF('Indicador Datos'!AU38="No Data",1,IF('Indicador Datos imputados'!AU37&lt;&gt;"",1,0))</f>
        <v>0</v>
      </c>
      <c r="AV36" s="135">
        <f>IF('Indicador Datos'!AV38="No Data",1,IF('Indicador Datos imputados'!AV37&lt;&gt;"",1,0))</f>
        <v>0</v>
      </c>
      <c r="AW36" s="135">
        <f>IF('Indicador Datos'!AW38="No Data",1,IF('Indicador Datos imputados'!AW37&lt;&gt;"",1,0))</f>
        <v>1</v>
      </c>
      <c r="AX36" s="135">
        <f>IF('Indicador Datos'!AX38="No Data",1,IF('Indicador Datos imputados'!AX37&lt;&gt;"",1,0))</f>
        <v>0</v>
      </c>
      <c r="AY36" s="135">
        <f>IF('Indicador Datos'!AY38="No Data",1,IF('Indicador Datos imputados'!AY37&lt;&gt;"",1,0))</f>
        <v>0</v>
      </c>
      <c r="AZ36" s="135">
        <f>IF('Indicador Datos'!AZ38="No Data",1,IF('Indicador Datos imputados'!AZ37&lt;&gt;"",1,0))</f>
        <v>0</v>
      </c>
      <c r="BA36" s="135">
        <f>IF('Indicador Datos'!BA38="No Data",1,IF('Indicador Datos imputados'!BA37&lt;&gt;"",1,0))</f>
        <v>0</v>
      </c>
      <c r="BB36" s="135">
        <f>IF('Indicador Datos'!BB38="No Data",1,IF('Indicador Datos imputados'!BB37&lt;&gt;"",1,0))</f>
        <v>0</v>
      </c>
      <c r="BC36" s="135">
        <f>IF('Indicador Datos'!BC38="No Data",1,IF('Indicador Datos imputados'!BC37&lt;&gt;"",1,0))</f>
        <v>1</v>
      </c>
      <c r="BD36" s="135">
        <f>IF('Indicador Datos'!BD38="No Data",1,IF('Indicador Datos imputados'!BD37&lt;&gt;"",1,0))</f>
        <v>0</v>
      </c>
      <c r="BE36" s="135">
        <f>IF('Indicador Datos'!BE38="No Data",1,IF('Indicador Datos imputados'!BE37&lt;&gt;"",1,0))</f>
        <v>0</v>
      </c>
      <c r="BF36" s="135">
        <f>IF('Indicador Datos'!BF38="No Data",1,IF('Indicador Datos imputados'!BF37&lt;&gt;"",1,0))</f>
        <v>0</v>
      </c>
      <c r="BG36" s="135">
        <f>IF('Indicador Datos'!BG38="No Data",1,IF('Indicador Datos imputados'!BG37&lt;&gt;"",1,0))</f>
        <v>0</v>
      </c>
      <c r="BH36" s="135">
        <f>IF('Indicador Datos'!BH38="No Data",1,IF('Indicador Datos imputados'!BH37&lt;&gt;"",1,0))</f>
        <v>0</v>
      </c>
      <c r="BI36" s="135">
        <f>IF('Indicador Datos'!BI38="No Data",1,IF('Indicador Datos imputados'!BI37&lt;&gt;"",1,0))</f>
        <v>0</v>
      </c>
      <c r="BJ36" s="135">
        <f>IF('Indicador Datos'!BJ38="No Data",1,IF('Indicador Datos imputados'!BJ37&lt;&gt;"",1,0))</f>
        <v>0</v>
      </c>
      <c r="BK36" s="135">
        <f>IF('Indicador Datos'!BK38="No Data",1,IF('Indicador Datos imputados'!BK37&lt;&gt;"",1,0))</f>
        <v>1</v>
      </c>
      <c r="BL36" s="135">
        <f>IF('Indicador Datos'!BL38="No Data",1,IF('Indicador Datos imputados'!BL37&lt;&gt;"",1,0))</f>
        <v>0</v>
      </c>
      <c r="BM36" s="135">
        <f>IF('Indicador Datos'!BM38="No Data",1,IF('Indicador Datos imputados'!BM37&lt;&gt;"",1,0))</f>
        <v>0</v>
      </c>
      <c r="BN36" s="135">
        <f>IF('Indicador Datos'!BN38="No Data",1,IF('Indicador Datos imputados'!BN37&lt;&gt;"",1,0))</f>
        <v>0</v>
      </c>
      <c r="BO36" s="135">
        <f>IF('Indicador Datos'!BO38="No Data",1,IF('Indicador Datos imputados'!BO37&lt;&gt;"",1,0))</f>
        <v>0</v>
      </c>
      <c r="BP36" s="135">
        <f>IF('Indicador Datos'!BP38="No Data",1,IF('Indicador Datos imputados'!BP37&lt;&gt;"",1,0))</f>
        <v>0</v>
      </c>
      <c r="BQ36" s="135">
        <f>IF('Indicador Datos'!BQ38="No Data",1,IF('Indicador Datos imputados'!BQ37&lt;&gt;"",1,0))</f>
        <v>0</v>
      </c>
      <c r="BR36" s="135">
        <f>IF('Indicador Datos'!BR38="No Data",1,IF('Indicador Datos imputados'!BR37&lt;&gt;"",1,0))</f>
        <v>0</v>
      </c>
      <c r="BS36" s="135">
        <f>IF('Indicador Datos'!BS38="No Data",1,IF('Indicador Datos imputados'!BS37&lt;&gt;"",1,0))</f>
        <v>0</v>
      </c>
      <c r="BT36" s="135">
        <f>IF('Indicador Datos'!BT38="No Data",1,IF('Indicador Datos imputados'!BT37&lt;&gt;"",1,0))</f>
        <v>0</v>
      </c>
      <c r="BU36" s="135">
        <f>IF('Indicador Datos'!BU38="No Data",1,IF('Indicador Datos imputados'!BU37&lt;&gt;"",1,0))</f>
        <v>0</v>
      </c>
      <c r="BV36" s="135">
        <f>IF('Indicador Datos'!BV38="No Data",1,IF('Indicador Datos imputados'!BV37&lt;&gt;"",1,0))</f>
        <v>0</v>
      </c>
      <c r="BW36" s="135">
        <f>IF('Indicador Datos'!BW38="No Data",1,IF('Indicador Datos imputados'!BW37&lt;&gt;"",1,0))</f>
        <v>0</v>
      </c>
      <c r="BX36" s="135">
        <f>IF('Indicador Datos'!BX38="No Data",1,IF('Indicador Datos imputados'!BX37&lt;&gt;"",1,0))</f>
        <v>0</v>
      </c>
      <c r="BY36" s="135">
        <f>IF('Indicador Datos'!BY38="No Data",1,IF('Indicador Datos imputados'!BY37&lt;&gt;"",1,0))</f>
        <v>0</v>
      </c>
      <c r="BZ36" s="135">
        <f>IF('Indicador Datos'!BZ38="No Data",1,IF('Indicador Datos imputados'!BZ37&lt;&gt;"",1,0))</f>
        <v>0</v>
      </c>
      <c r="CA36" s="135">
        <f>IF('Indicador Datos'!CA38="No Data",1,IF('Indicador Datos imputados'!CA37&lt;&gt;"",1,0))</f>
        <v>0</v>
      </c>
      <c r="CB36" s="135">
        <f>IF('Indicador Datos'!CB38="No Data",1,IF('Indicador Datos imputados'!CB37&lt;&gt;"",1,0))</f>
        <v>1</v>
      </c>
      <c r="CC36" s="135">
        <f>IF('Indicador Datos'!CC38="No Data",1,IF('Indicador Datos imputados'!CC37&lt;&gt;"",1,0))</f>
        <v>0</v>
      </c>
      <c r="CD36" s="135">
        <f>IF('Indicador Datos'!CD38="No Data",1,IF('Indicador Datos imputados'!CD37&lt;&gt;"",1,0))</f>
        <v>0</v>
      </c>
      <c r="CE36" s="135">
        <f>IF('Indicador Datos'!CE38="No Data",1,IF('Indicador Datos imputados'!CE37&lt;&gt;"",1,0))</f>
        <v>0</v>
      </c>
      <c r="CF36" s="135">
        <f>IF('Indicador Datos'!CF38="No Data",1,IF('Indicador Datos imputados'!CF37&lt;&gt;"",1,0))</f>
        <v>0</v>
      </c>
      <c r="CG36" s="135">
        <f>IF('Indicador Datos'!CG38="No Data",1,IF('Indicador Datos imputados'!CG37&lt;&gt;"",1,0))</f>
        <v>0</v>
      </c>
      <c r="CH36" s="135">
        <f>IF('Indicador Datos'!CH38="No Data",1,IF('Indicador Datos imputados'!CH37&lt;&gt;"",1,0))</f>
        <v>0</v>
      </c>
      <c r="CI36" s="135">
        <f>IF('Indicador Datos'!CI38="No Data",1,IF('Indicador Datos imputados'!CI37&lt;&gt;"",1,0))</f>
        <v>0</v>
      </c>
      <c r="CJ36" s="135">
        <f>IF('Indicador Datos'!CJ38="No Data",1,IF('Indicador Datos imputados'!CJ37&lt;&gt;"",1,0))</f>
        <v>0</v>
      </c>
      <c r="CK36" s="135">
        <f>IF('Indicador Datos'!CK38="No Data",1,IF('Indicador Datos imputados'!CK37&lt;&gt;"",1,0))</f>
        <v>0</v>
      </c>
      <c r="CL36" s="135">
        <f>IF('Indicador Datos'!CL38="No Data",1,IF('Indicador Datos imputados'!CL37&lt;&gt;"",1,0))</f>
        <v>0</v>
      </c>
      <c r="CM36" s="135">
        <f>IF('Indicador Datos'!CM38="No Data",1,IF('Indicador Datos imputados'!CM37&lt;&gt;"",1,0))</f>
        <v>0</v>
      </c>
      <c r="CN36" s="135">
        <f>IF('Indicador Datos'!CN38="No Data",1,IF('Indicador Datos imputados'!CN37&lt;&gt;"",1,0))</f>
        <v>0</v>
      </c>
      <c r="CO36" s="135">
        <f>IF('Indicador Datos'!CO38="No Data",1,IF('Indicador Datos imputados'!CO37&lt;&gt;"",1,0))</f>
        <v>0</v>
      </c>
      <c r="CP36" s="135">
        <f>IF('Indicador Datos'!CP38="No Data",1,IF('Indicador Datos imputados'!CP37&lt;&gt;"",1,0))</f>
        <v>0</v>
      </c>
      <c r="CQ36" s="135">
        <f>IF('Indicador Datos'!CQ38="No Data",1,IF('Indicador Datos imputados'!CQ37&lt;&gt;"",1,0))</f>
        <v>0</v>
      </c>
      <c r="CR36" s="135">
        <f>IF('Indicador Datos'!CR38="No Data",1,IF('Indicador Datos imputados'!CR37&lt;&gt;"",1,0))</f>
        <v>1</v>
      </c>
      <c r="CS36" s="135">
        <f>IF('Indicador Datos'!CS38="No Data",1,IF('Indicador Datos imputados'!CS37&lt;&gt;"",1,0))</f>
        <v>0</v>
      </c>
      <c r="CT36" s="135">
        <f>IF('Indicador Datos'!CT38="No Data",1,IF('Indicador Datos imputados'!CT37&lt;&gt;"",1,0))</f>
        <v>0</v>
      </c>
      <c r="CU36" s="135">
        <f>IF('Indicador Datos'!CU38="No Data",1,IF('Indicador Datos imputados'!CU37&lt;&gt;"",1,0))</f>
        <v>0</v>
      </c>
      <c r="CV36" s="144">
        <f t="shared" si="0"/>
        <v>8</v>
      </c>
      <c r="CW36" s="145">
        <f t="shared" si="1"/>
        <v>8.3333333333333329E-2</v>
      </c>
    </row>
  </sheetData>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G36"/>
  <sheetViews>
    <sheetView workbookViewId="0">
      <pane xSplit="2" ySplit="2" topLeftCell="C3" activePane="bottomRight" state="frozen"/>
      <selection activeCell="AP3" sqref="AP3"/>
      <selection pane="topRight" activeCell="AP3" sqref="AP3"/>
      <selection pane="bottomLeft" activeCell="AP3" sqref="AP3"/>
      <selection pane="bottomRight" activeCell="AC3" sqref="AC3"/>
    </sheetView>
  </sheetViews>
  <sheetFormatPr defaultRowHeight="15" x14ac:dyDescent="0.25"/>
  <cols>
    <col min="1" max="1" width="17.7109375" customWidth="1"/>
    <col min="2" max="2" width="27.140625" customWidth="1"/>
    <col min="3" max="3" width="8.7109375" customWidth="1"/>
    <col min="4" max="7" width="7" customWidth="1"/>
    <col min="8" max="8" width="7" style="4" customWidth="1"/>
    <col min="9" max="28" width="7" customWidth="1"/>
    <col min="29" max="29" width="3.7109375" bestFit="1" customWidth="1"/>
    <col min="30" max="30" width="5.5703125" customWidth="1"/>
  </cols>
  <sheetData>
    <row r="1" spans="1:33" x14ac:dyDescent="0.25">
      <c r="A1" s="3"/>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row>
    <row r="2" spans="1:33" ht="111" customHeight="1" thickBot="1" x14ac:dyDescent="0.3">
      <c r="A2" s="14" t="s">
        <v>124</v>
      </c>
      <c r="B2" s="98" t="s">
        <v>66</v>
      </c>
      <c r="C2" s="99" t="s">
        <v>64</v>
      </c>
      <c r="D2" s="40" t="s">
        <v>80</v>
      </c>
      <c r="E2" s="40" t="s">
        <v>150</v>
      </c>
      <c r="F2" s="40" t="s">
        <v>81</v>
      </c>
      <c r="G2" s="40" t="s">
        <v>134</v>
      </c>
      <c r="H2" s="229" t="s">
        <v>475</v>
      </c>
      <c r="I2" s="40" t="s">
        <v>137</v>
      </c>
      <c r="J2" s="40" t="s">
        <v>132</v>
      </c>
      <c r="K2" s="40" t="s">
        <v>148</v>
      </c>
      <c r="L2" s="52" t="s">
        <v>78</v>
      </c>
      <c r="M2" s="52" t="s">
        <v>72</v>
      </c>
      <c r="N2" s="52" t="s">
        <v>135</v>
      </c>
      <c r="O2" s="52" t="s">
        <v>71</v>
      </c>
      <c r="P2" s="52" t="s">
        <v>82</v>
      </c>
      <c r="Q2" s="52" t="s">
        <v>409</v>
      </c>
      <c r="R2" s="52" t="s">
        <v>127</v>
      </c>
      <c r="S2" s="52" t="s">
        <v>74</v>
      </c>
      <c r="T2" s="52" t="s">
        <v>75</v>
      </c>
      <c r="U2" s="68" t="s">
        <v>76</v>
      </c>
      <c r="V2" s="68" t="s">
        <v>77</v>
      </c>
      <c r="W2" s="68" t="s">
        <v>133</v>
      </c>
      <c r="X2" s="128" t="s">
        <v>130</v>
      </c>
      <c r="Y2" s="68" t="s">
        <v>67</v>
      </c>
      <c r="Z2" s="68" t="s">
        <v>68</v>
      </c>
      <c r="AA2" s="68" t="s">
        <v>73</v>
      </c>
      <c r="AB2" s="128" t="s">
        <v>136</v>
      </c>
      <c r="AC2" s="171" t="s">
        <v>164</v>
      </c>
      <c r="AD2" s="171" t="s">
        <v>165</v>
      </c>
      <c r="AE2" s="40" t="s">
        <v>166</v>
      </c>
      <c r="AF2" s="175" t="s">
        <v>154</v>
      </c>
      <c r="AG2" s="128" t="s">
        <v>155</v>
      </c>
    </row>
    <row r="3" spans="1:33" x14ac:dyDescent="0.25">
      <c r="A3" s="3" t="str">
        <f>VLOOKUP(C3,Regions!B$3:H$35,7,FALSE)</f>
        <v>Caribbean</v>
      </c>
      <c r="B3" s="94" t="s">
        <v>1</v>
      </c>
      <c r="C3" s="83" t="s">
        <v>0</v>
      </c>
      <c r="D3">
        <f>IF('Peligro y Exposición'!AX3="x",1,0)</f>
        <v>0</v>
      </c>
      <c r="E3" s="4">
        <f>IF('Peligro y Exposición'!AZ3="x",1,0)</f>
        <v>0</v>
      </c>
      <c r="F3" s="4">
        <f>IF('Peligro y Exposición'!BA3="x",1,0)</f>
        <v>0</v>
      </c>
      <c r="G3" s="4">
        <f>IF('Peligro y Exposición'!BG3="x",1,0)</f>
        <v>0</v>
      </c>
      <c r="H3" s="4">
        <f>IF('Peligro y Exposición'!DJ3="x",1,0)</f>
        <v>0</v>
      </c>
      <c r="I3" s="4">
        <f>IF('Peligro y Exposición'!DR3="x",1,0)</f>
        <v>0</v>
      </c>
      <c r="J3" s="4">
        <f>IF('Peligro y Exposición'!DU3="x",1,0)</f>
        <v>1</v>
      </c>
      <c r="K3" s="4">
        <f>IF('Peligro y Exposición'!DY3="x",1,0)</f>
        <v>0</v>
      </c>
      <c r="L3">
        <f>IF(Vulnerabilidad!H3="x",1,0)</f>
        <v>0</v>
      </c>
      <c r="M3" s="4">
        <f>IF(Vulnerabilidad!L3="x",1,0)</f>
        <v>1</v>
      </c>
      <c r="N3" s="4">
        <f>IF(Vulnerabilidad!P3="x",1,0)</f>
        <v>0</v>
      </c>
      <c r="O3" s="4">
        <f>IF(Vulnerabilidad!V3="x",1,0)</f>
        <v>0</v>
      </c>
      <c r="P3" s="4">
        <f>IF(Vulnerabilidad!AD3="x",1,0)</f>
        <v>0</v>
      </c>
      <c r="Q3" s="4">
        <f>IF(Vulnerabilidad!AL3="x",1,0)</f>
        <v>0</v>
      </c>
      <c r="R3" s="4">
        <f>IF(Vulnerabilidad!AO3="x",1,0)</f>
        <v>0</v>
      </c>
      <c r="S3" s="4">
        <f>IF(Vulnerabilidad!AT3="x",1,0)</f>
        <v>0</v>
      </c>
      <c r="T3" s="4">
        <f>IF(Vulnerabilidad!AW3="x",1,0)</f>
        <v>0</v>
      </c>
      <c r="U3">
        <f>IF('Falta de Capacidad'!E3="x",1,0)</f>
        <v>0</v>
      </c>
      <c r="V3" s="4">
        <f>IF('Falta de Capacidad'!H3="x",1,0)</f>
        <v>0</v>
      </c>
      <c r="W3" s="4">
        <f>IF('Falta de Capacidad'!J3="x",1,0)</f>
        <v>1</v>
      </c>
      <c r="X3" s="4">
        <f>IF('Falta de Capacidad'!O3="x",1,0)</f>
        <v>1</v>
      </c>
      <c r="Y3" s="4">
        <f>IF('Falta de Capacidad'!T3="x",1,0)</f>
        <v>0</v>
      </c>
      <c r="Z3" s="4">
        <f>IF('Falta de Capacidad'!AB3="x",1,0)</f>
        <v>0</v>
      </c>
      <c r="AA3" s="4">
        <f>IF('Falta de Capacidad'!AM3="x",1,0)</f>
        <v>0</v>
      </c>
      <c r="AB3" s="4">
        <f>IF('Falta de Capacidad'!AV3="x",1,0)</f>
        <v>0</v>
      </c>
      <c r="AC3" s="172">
        <f>SUM(D3:AB3)</f>
        <v>4</v>
      </c>
      <c r="AD3" s="173">
        <f>AC3/25</f>
        <v>0.16</v>
      </c>
      <c r="AE3">
        <f t="shared" ref="AE3:AE35" si="0">SUM(D3:K3)</f>
        <v>1</v>
      </c>
      <c r="AF3">
        <f t="shared" ref="AF3:AF35" si="1">SUM(L3:T3)</f>
        <v>1</v>
      </c>
      <c r="AG3">
        <f>SUM(U3:AB3)</f>
        <v>2</v>
      </c>
    </row>
    <row r="4" spans="1:33" x14ac:dyDescent="0.25">
      <c r="A4" s="3" t="str">
        <f>VLOOKUP(C4,Regions!B$3:H$35,7,FALSE)</f>
        <v>Caribbean</v>
      </c>
      <c r="B4" s="94" t="s">
        <v>5</v>
      </c>
      <c r="C4" s="83" t="s">
        <v>4</v>
      </c>
      <c r="D4" s="4">
        <f>IF('Peligro y Exposición'!AX4="x",1,0)</f>
        <v>0</v>
      </c>
      <c r="E4" s="4">
        <f>IF('Peligro y Exposición'!AZ4="x",1,0)</f>
        <v>0</v>
      </c>
      <c r="F4" s="4">
        <f>IF('Peligro y Exposición'!BA4="x",1,0)</f>
        <v>0</v>
      </c>
      <c r="G4" s="4">
        <f>IF('Peligro y Exposición'!BG4="x",1,0)</f>
        <v>0</v>
      </c>
      <c r="H4" s="4">
        <f>IF('Peligro y Exposición'!DJ4="x",1,0)</f>
        <v>0</v>
      </c>
      <c r="I4" s="4">
        <f>IF('Peligro y Exposición'!DR4="x",1,0)</f>
        <v>0</v>
      </c>
      <c r="J4" s="4">
        <f>IF('Peligro y Exposición'!DU4="x",1,0)</f>
        <v>0</v>
      </c>
      <c r="K4" s="4">
        <f>IF('Peligro y Exposición'!DY4="x",1,0)</f>
        <v>0</v>
      </c>
      <c r="L4" s="4">
        <f>IF(Vulnerabilidad!H4="x",1,0)</f>
        <v>0</v>
      </c>
      <c r="M4" s="4">
        <f>IF(Vulnerabilidad!L4="x",1,0)</f>
        <v>0</v>
      </c>
      <c r="N4" s="4">
        <f>IF(Vulnerabilidad!P4="x",1,0)</f>
        <v>0</v>
      </c>
      <c r="O4" s="4">
        <f>IF(Vulnerabilidad!V4="x",1,0)</f>
        <v>0</v>
      </c>
      <c r="P4" s="4">
        <f>IF(Vulnerabilidad!AD4="x",1,0)</f>
        <v>0</v>
      </c>
      <c r="Q4" s="4">
        <f>IF(Vulnerabilidad!AL4="x",1,0)</f>
        <v>0</v>
      </c>
      <c r="R4" s="4">
        <f>IF(Vulnerabilidad!AO4="x",1,0)</f>
        <v>0</v>
      </c>
      <c r="S4" s="4">
        <f>IF(Vulnerabilidad!AT4="x",1,0)</f>
        <v>0</v>
      </c>
      <c r="T4" s="4">
        <f>IF(Vulnerabilidad!AW4="x",1,0)</f>
        <v>0</v>
      </c>
      <c r="U4" s="4">
        <f>IF('Falta de Capacidad'!E4="x",1,0)</f>
        <v>0</v>
      </c>
      <c r="V4" s="4">
        <f>IF('Falta de Capacidad'!H4="x",1,0)</f>
        <v>0</v>
      </c>
      <c r="W4" s="4">
        <f>IF('Falta de Capacidad'!J4="x",1,0)</f>
        <v>1</v>
      </c>
      <c r="X4" s="4">
        <f>IF('Falta de Capacidad'!O4="x",1,0)</f>
        <v>1</v>
      </c>
      <c r="Y4" s="4">
        <f>IF('Falta de Capacidad'!T4="x",1,0)</f>
        <v>0</v>
      </c>
      <c r="Z4" s="4">
        <f>IF('Falta de Capacidad'!AB4="x",1,0)</f>
        <v>0</v>
      </c>
      <c r="AA4" s="4">
        <f>IF('Falta de Capacidad'!AM4="x",1,0)</f>
        <v>0</v>
      </c>
      <c r="AB4" s="4">
        <f>IF('Falta de Capacidad'!AV4="x",1,0)</f>
        <v>0</v>
      </c>
      <c r="AC4" s="172">
        <f t="shared" ref="AC4:AC35" si="2">SUM(D4:AB4)</f>
        <v>2</v>
      </c>
      <c r="AD4" s="173">
        <f t="shared" ref="AD4:AD35" si="3">AC4/25</f>
        <v>0.08</v>
      </c>
      <c r="AE4" s="4">
        <f t="shared" si="0"/>
        <v>0</v>
      </c>
      <c r="AF4" s="4">
        <f t="shared" si="1"/>
        <v>0</v>
      </c>
      <c r="AG4" s="4">
        <f t="shared" ref="AG4:AG35" si="4">SUM(U4:AB4)</f>
        <v>2</v>
      </c>
    </row>
    <row r="5" spans="1:33" x14ac:dyDescent="0.25">
      <c r="A5" s="3" t="str">
        <f>VLOOKUP(C5,Regions!B$3:H$35,7,FALSE)</f>
        <v>Caribbean</v>
      </c>
      <c r="B5" s="94" t="s">
        <v>7</v>
      </c>
      <c r="C5" s="83" t="s">
        <v>6</v>
      </c>
      <c r="D5" s="4">
        <f>IF('Peligro y Exposición'!AX5="x",1,0)</f>
        <v>0</v>
      </c>
      <c r="E5" s="4">
        <f>IF('Peligro y Exposición'!AZ5="x",1,0)</f>
        <v>0</v>
      </c>
      <c r="F5" s="4">
        <f>IF('Peligro y Exposición'!BA5="x",1,0)</f>
        <v>0</v>
      </c>
      <c r="G5" s="4">
        <f>IF('Peligro y Exposición'!BG5="x",1,0)</f>
        <v>0</v>
      </c>
      <c r="H5" s="4">
        <f>IF('Peligro y Exposición'!DJ5="x",1,0)</f>
        <v>0</v>
      </c>
      <c r="I5" s="4">
        <f>IF('Peligro y Exposición'!DR5="x",1,0)</f>
        <v>0</v>
      </c>
      <c r="J5" s="4">
        <f>IF('Peligro y Exposición'!DU5="x",1,0)</f>
        <v>0</v>
      </c>
      <c r="K5" s="4">
        <f>IF('Peligro y Exposición'!DY5="x",1,0)</f>
        <v>0</v>
      </c>
      <c r="L5" s="4">
        <f>IF(Vulnerabilidad!H5="x",1,0)</f>
        <v>0</v>
      </c>
      <c r="M5" s="4">
        <f>IF(Vulnerabilidad!L5="x",1,0)</f>
        <v>0</v>
      </c>
      <c r="N5" s="4">
        <f>IF(Vulnerabilidad!P5="x",1,0)</f>
        <v>0</v>
      </c>
      <c r="O5" s="4">
        <f>IF(Vulnerabilidad!V5="x",1,0)</f>
        <v>0</v>
      </c>
      <c r="P5" s="4">
        <f>IF(Vulnerabilidad!AD5="x",1,0)</f>
        <v>0</v>
      </c>
      <c r="Q5" s="4">
        <f>IF(Vulnerabilidad!AL5="x",1,0)</f>
        <v>0</v>
      </c>
      <c r="R5" s="4">
        <f>IF(Vulnerabilidad!AO5="x",1,0)</f>
        <v>0</v>
      </c>
      <c r="S5" s="4">
        <f>IF(Vulnerabilidad!AT5="x",1,0)</f>
        <v>0</v>
      </c>
      <c r="T5" s="4">
        <f>IF(Vulnerabilidad!AW5="x",1,0)</f>
        <v>0</v>
      </c>
      <c r="U5" s="4">
        <f>IF('Falta de Capacidad'!E5="x",1,0)</f>
        <v>0</v>
      </c>
      <c r="V5" s="4">
        <f>IF('Falta de Capacidad'!H5="x",1,0)</f>
        <v>0</v>
      </c>
      <c r="W5" s="4">
        <f>IF('Falta de Capacidad'!J5="x",1,0)</f>
        <v>1</v>
      </c>
      <c r="X5" s="4">
        <f>IF('Falta de Capacidad'!O5="x",1,0)</f>
        <v>1</v>
      </c>
      <c r="Y5" s="4">
        <f>IF('Falta de Capacidad'!T5="x",1,0)</f>
        <v>0</v>
      </c>
      <c r="Z5" s="4">
        <f>IF('Falta de Capacidad'!AB5="x",1,0)</f>
        <v>0</v>
      </c>
      <c r="AA5" s="4">
        <f>IF('Falta de Capacidad'!AM5="x",1,0)</f>
        <v>0</v>
      </c>
      <c r="AB5" s="4">
        <f>IF('Falta de Capacidad'!AV5="x",1,0)</f>
        <v>0</v>
      </c>
      <c r="AC5" s="172">
        <f t="shared" si="2"/>
        <v>2</v>
      </c>
      <c r="AD5" s="173">
        <f t="shared" si="3"/>
        <v>0.08</v>
      </c>
      <c r="AE5" s="4">
        <f t="shared" si="0"/>
        <v>0</v>
      </c>
      <c r="AF5" s="4">
        <f t="shared" si="1"/>
        <v>0</v>
      </c>
      <c r="AG5" s="4">
        <f t="shared" si="4"/>
        <v>2</v>
      </c>
    </row>
    <row r="6" spans="1:33" x14ac:dyDescent="0.25">
      <c r="A6" s="3" t="str">
        <f>VLOOKUP(C6,Regions!B$3:H$35,7,FALSE)</f>
        <v>Caribbean</v>
      </c>
      <c r="B6" s="94" t="s">
        <v>20</v>
      </c>
      <c r="C6" s="83" t="s">
        <v>19</v>
      </c>
      <c r="D6" s="4">
        <f>IF('Peligro y Exposición'!AX6="x",1,0)</f>
        <v>0</v>
      </c>
      <c r="E6" s="4">
        <f>IF('Peligro y Exposición'!AZ6="x",1,0)</f>
        <v>0</v>
      </c>
      <c r="F6" s="4">
        <f>IF('Peligro y Exposición'!BA6="x",1,0)</f>
        <v>0</v>
      </c>
      <c r="G6" s="4">
        <f>IF('Peligro y Exposición'!BG6="x",1,0)</f>
        <v>0</v>
      </c>
      <c r="H6" s="4">
        <f>IF('Peligro y Exposición'!DJ6="x",1,0)</f>
        <v>0</v>
      </c>
      <c r="I6" s="4">
        <f>IF('Peligro y Exposición'!DR6="x",1,0)</f>
        <v>0</v>
      </c>
      <c r="J6" s="4">
        <f>IF('Peligro y Exposición'!DU6="x",1,0)</f>
        <v>0</v>
      </c>
      <c r="K6" s="4">
        <f>IF('Peligro y Exposición'!DY6="x",1,0)</f>
        <v>0</v>
      </c>
      <c r="L6" s="4">
        <f>IF(Vulnerabilidad!H6="x",1,0)</f>
        <v>0</v>
      </c>
      <c r="M6" s="4">
        <f>IF(Vulnerabilidad!L6="x",1,0)</f>
        <v>0</v>
      </c>
      <c r="N6" s="4">
        <f>IF(Vulnerabilidad!P6="x",1,0)</f>
        <v>0</v>
      </c>
      <c r="O6" s="4">
        <f>IF(Vulnerabilidad!V6="x",1,0)</f>
        <v>0</v>
      </c>
      <c r="P6" s="4">
        <f>IF(Vulnerabilidad!AD6="x",1,0)</f>
        <v>0</v>
      </c>
      <c r="Q6" s="4">
        <f>IF(Vulnerabilidad!AL6="x",1,0)</f>
        <v>0</v>
      </c>
      <c r="R6" s="4">
        <f>IF(Vulnerabilidad!AO6="x",1,0)</f>
        <v>0</v>
      </c>
      <c r="S6" s="4">
        <f>IF(Vulnerabilidad!AT6="x",1,0)</f>
        <v>0</v>
      </c>
      <c r="T6" s="4">
        <f>IF(Vulnerabilidad!AW6="x",1,0)</f>
        <v>0</v>
      </c>
      <c r="U6" s="4">
        <f>IF('Falta de Capacidad'!E6="x",1,0)</f>
        <v>0</v>
      </c>
      <c r="V6" s="4">
        <f>IF('Falta de Capacidad'!H6="x",1,0)</f>
        <v>0</v>
      </c>
      <c r="W6" s="4">
        <f>IF('Falta de Capacidad'!J6="x",1,0)</f>
        <v>1</v>
      </c>
      <c r="X6" s="4">
        <f>IF('Falta de Capacidad'!O6="x",1,0)</f>
        <v>0</v>
      </c>
      <c r="Y6" s="4">
        <f>IF('Falta de Capacidad'!T6="x",1,0)</f>
        <v>0</v>
      </c>
      <c r="Z6" s="4">
        <f>IF('Falta de Capacidad'!AB6="x",1,0)</f>
        <v>0</v>
      </c>
      <c r="AA6" s="4">
        <f>IF('Falta de Capacidad'!AM6="x",1,0)</f>
        <v>0</v>
      </c>
      <c r="AB6" s="4">
        <f>IF('Falta de Capacidad'!AV6="x",1,0)</f>
        <v>0</v>
      </c>
      <c r="AC6" s="172">
        <f t="shared" si="2"/>
        <v>1</v>
      </c>
      <c r="AD6" s="173">
        <f t="shared" si="3"/>
        <v>0.04</v>
      </c>
      <c r="AE6" s="4">
        <f t="shared" si="0"/>
        <v>0</v>
      </c>
      <c r="AF6" s="4">
        <f t="shared" si="1"/>
        <v>0</v>
      </c>
      <c r="AG6" s="4">
        <f t="shared" si="4"/>
        <v>1</v>
      </c>
    </row>
    <row r="7" spans="1:33" x14ac:dyDescent="0.25">
      <c r="A7" s="3" t="str">
        <f>VLOOKUP(C7,Regions!B$3:H$35,7,FALSE)</f>
        <v>Caribbean</v>
      </c>
      <c r="B7" s="94" t="s">
        <v>22</v>
      </c>
      <c r="C7" s="83" t="s">
        <v>21</v>
      </c>
      <c r="D7" s="4">
        <f>IF('Peligro y Exposición'!AX7="x",1,0)</f>
        <v>0</v>
      </c>
      <c r="E7" s="4">
        <f>IF('Peligro y Exposición'!AZ7="x",1,0)</f>
        <v>0</v>
      </c>
      <c r="F7" s="4">
        <f>IF('Peligro y Exposición'!BA7="x",1,0)</f>
        <v>0</v>
      </c>
      <c r="G7" s="4">
        <f>IF('Peligro y Exposición'!BG7="x",1,0)</f>
        <v>0</v>
      </c>
      <c r="H7" s="4">
        <f>IF('Peligro y Exposición'!DJ7="x",1,0)</f>
        <v>0</v>
      </c>
      <c r="I7" s="4">
        <f>IF('Peligro y Exposición'!DR7="x",1,0)</f>
        <v>0</v>
      </c>
      <c r="J7" s="4">
        <f>IF('Peligro y Exposición'!DU7="x",1,0)</f>
        <v>0</v>
      </c>
      <c r="K7" s="4">
        <f>IF('Peligro y Exposición'!DY7="x",1,0)</f>
        <v>0</v>
      </c>
      <c r="L7" s="4">
        <f>IF(Vulnerabilidad!H7="x",1,0)</f>
        <v>0</v>
      </c>
      <c r="M7" s="4">
        <f>IF(Vulnerabilidad!L7="x",1,0)</f>
        <v>1</v>
      </c>
      <c r="N7" s="4">
        <f>IF(Vulnerabilidad!P7="x",1,0)</f>
        <v>0</v>
      </c>
      <c r="O7" s="4">
        <f>IF(Vulnerabilidad!V7="x",1,0)</f>
        <v>0</v>
      </c>
      <c r="P7" s="4">
        <f>IF(Vulnerabilidad!AD7="x",1,0)</f>
        <v>0</v>
      </c>
      <c r="Q7" s="4">
        <f>IF(Vulnerabilidad!AL7="x",1,0)</f>
        <v>0</v>
      </c>
      <c r="R7" s="4">
        <f>IF(Vulnerabilidad!AO7="x",1,0)</f>
        <v>0</v>
      </c>
      <c r="S7" s="4">
        <f>IF(Vulnerabilidad!AT7="x",1,0)</f>
        <v>0</v>
      </c>
      <c r="T7" s="4">
        <f>IF(Vulnerabilidad!AW7="x",1,0)</f>
        <v>0</v>
      </c>
      <c r="U7" s="4">
        <f>IF('Falta de Capacidad'!E7="x",1,0)</f>
        <v>1</v>
      </c>
      <c r="V7" s="4">
        <f>IF('Falta de Capacidad'!H7="x",1,0)</f>
        <v>0</v>
      </c>
      <c r="W7" s="4">
        <f>IF('Falta de Capacidad'!J7="x",1,0)</f>
        <v>1</v>
      </c>
      <c r="X7" s="4">
        <f>IF('Falta de Capacidad'!O7="x",1,0)</f>
        <v>1</v>
      </c>
      <c r="Y7" s="4">
        <f>IF('Falta de Capacidad'!T7="x",1,0)</f>
        <v>0</v>
      </c>
      <c r="Z7" s="4">
        <f>IF('Falta de Capacidad'!AB7="x",1,0)</f>
        <v>0</v>
      </c>
      <c r="AA7" s="4">
        <f>IF('Falta de Capacidad'!AM7="x",1,0)</f>
        <v>0</v>
      </c>
      <c r="AB7" s="4">
        <f>IF('Falta de Capacidad'!AV7="x",1,0)</f>
        <v>0</v>
      </c>
      <c r="AC7" s="172">
        <f t="shared" si="2"/>
        <v>4</v>
      </c>
      <c r="AD7" s="173">
        <f t="shared" si="3"/>
        <v>0.16</v>
      </c>
      <c r="AE7" s="4">
        <f t="shared" si="0"/>
        <v>0</v>
      </c>
      <c r="AF7" s="4">
        <f t="shared" si="1"/>
        <v>1</v>
      </c>
      <c r="AG7" s="4">
        <f t="shared" si="4"/>
        <v>3</v>
      </c>
    </row>
    <row r="8" spans="1:33" x14ac:dyDescent="0.25">
      <c r="A8" s="3" t="str">
        <f>VLOOKUP(C8,Regions!B$3:H$35,7,FALSE)</f>
        <v>Caribbean</v>
      </c>
      <c r="B8" s="94" t="s">
        <v>24</v>
      </c>
      <c r="C8" s="83" t="s">
        <v>23</v>
      </c>
      <c r="D8" s="4">
        <f>IF('Peligro y Exposición'!AX8="x",1,0)</f>
        <v>0</v>
      </c>
      <c r="E8" s="4">
        <f>IF('Peligro y Exposición'!AZ8="x",1,0)</f>
        <v>0</v>
      </c>
      <c r="F8" s="4">
        <f>IF('Peligro y Exposición'!BA8="x",1,0)</f>
        <v>0</v>
      </c>
      <c r="G8" s="4">
        <f>IF('Peligro y Exposición'!BG8="x",1,0)</f>
        <v>0</v>
      </c>
      <c r="H8" s="4">
        <f>IF('Peligro y Exposición'!DJ8="x",1,0)</f>
        <v>0</v>
      </c>
      <c r="I8" s="4">
        <f>IF('Peligro y Exposición'!DR8="x",1,0)</f>
        <v>0</v>
      </c>
      <c r="J8" s="4">
        <f>IF('Peligro y Exposición'!DU8="x",1,0)</f>
        <v>0</v>
      </c>
      <c r="K8" s="4">
        <f>IF('Peligro y Exposición'!DY8="x",1,0)</f>
        <v>0</v>
      </c>
      <c r="L8" s="4">
        <f>IF(Vulnerabilidad!H8="x",1,0)</f>
        <v>0</v>
      </c>
      <c r="M8" s="4">
        <f>IF(Vulnerabilidad!L8="x",1,0)</f>
        <v>0</v>
      </c>
      <c r="N8" s="4">
        <f>IF(Vulnerabilidad!P8="x",1,0)</f>
        <v>0</v>
      </c>
      <c r="O8" s="4">
        <f>IF(Vulnerabilidad!V8="x",1,0)</f>
        <v>0</v>
      </c>
      <c r="P8" s="4">
        <f>IF(Vulnerabilidad!AD8="x",1,0)</f>
        <v>0</v>
      </c>
      <c r="Q8" s="4">
        <f>IF(Vulnerabilidad!AL8="x",1,0)</f>
        <v>0</v>
      </c>
      <c r="R8" s="4">
        <f>IF(Vulnerabilidad!AO8="x",1,0)</f>
        <v>0</v>
      </c>
      <c r="S8" s="4">
        <f>IF(Vulnerabilidad!AT8="x",1,0)</f>
        <v>0</v>
      </c>
      <c r="T8" s="4">
        <f>IF(Vulnerabilidad!AW8="x",1,0)</f>
        <v>0</v>
      </c>
      <c r="U8" s="4">
        <f>IF('Falta de Capacidad'!E8="x",1,0)</f>
        <v>0</v>
      </c>
      <c r="V8" s="4">
        <f>IF('Falta de Capacidad'!H8="x",1,0)</f>
        <v>0</v>
      </c>
      <c r="W8" s="4">
        <f>IF('Falta de Capacidad'!J8="x",1,0)</f>
        <v>0</v>
      </c>
      <c r="X8" s="4">
        <f>IF('Falta de Capacidad'!O8="x",1,0)</f>
        <v>0</v>
      </c>
      <c r="Y8" s="4">
        <f>IF('Falta de Capacidad'!T8="x",1,0)</f>
        <v>0</v>
      </c>
      <c r="Z8" s="4">
        <f>IF('Falta de Capacidad'!AB8="x",1,0)</f>
        <v>0</v>
      </c>
      <c r="AA8" s="4">
        <f>IF('Falta de Capacidad'!AM8="x",1,0)</f>
        <v>0</v>
      </c>
      <c r="AB8" s="4">
        <f>IF('Falta de Capacidad'!AV8="x",1,0)</f>
        <v>0</v>
      </c>
      <c r="AC8" s="172">
        <f t="shared" si="2"/>
        <v>0</v>
      </c>
      <c r="AD8" s="173">
        <f t="shared" si="3"/>
        <v>0</v>
      </c>
      <c r="AE8" s="4">
        <f t="shared" si="0"/>
        <v>0</v>
      </c>
      <c r="AF8" s="4">
        <f t="shared" si="1"/>
        <v>0</v>
      </c>
      <c r="AG8" s="4">
        <f t="shared" si="4"/>
        <v>0</v>
      </c>
    </row>
    <row r="9" spans="1:33" x14ac:dyDescent="0.25">
      <c r="A9" s="3" t="str">
        <f>VLOOKUP(C9,Regions!B$3:H$35,7,FALSE)</f>
        <v>Caribbean</v>
      </c>
      <c r="B9" s="94" t="s">
        <v>30</v>
      </c>
      <c r="C9" s="83" t="s">
        <v>29</v>
      </c>
      <c r="D9" s="4">
        <f>IF('Peligro y Exposición'!AX9="x",1,0)</f>
        <v>0</v>
      </c>
      <c r="E9" s="4">
        <f>IF('Peligro y Exposición'!AZ9="x",1,0)</f>
        <v>0</v>
      </c>
      <c r="F9" s="4">
        <f>IF('Peligro y Exposición'!BA9="x",1,0)</f>
        <v>0</v>
      </c>
      <c r="G9" s="4">
        <f>IF('Peligro y Exposición'!BG9="x",1,0)</f>
        <v>0</v>
      </c>
      <c r="H9" s="4">
        <f>IF('Peligro y Exposición'!DJ9="x",1,0)</f>
        <v>0</v>
      </c>
      <c r="I9" s="4">
        <f>IF('Peligro y Exposición'!DR9="x",1,0)</f>
        <v>0</v>
      </c>
      <c r="J9" s="4">
        <f>IF('Peligro y Exposición'!DU9="x",1,0)</f>
        <v>0</v>
      </c>
      <c r="K9" s="4">
        <f>IF('Peligro y Exposición'!DY9="x",1,0)</f>
        <v>0</v>
      </c>
      <c r="L9" s="4">
        <f>IF(Vulnerabilidad!H9="x",1,0)</f>
        <v>0</v>
      </c>
      <c r="M9" s="4">
        <f>IF(Vulnerabilidad!L9="x",1,0)</f>
        <v>0</v>
      </c>
      <c r="N9" s="4">
        <f>IF(Vulnerabilidad!P9="x",1,0)</f>
        <v>0</v>
      </c>
      <c r="O9" s="4">
        <f>IF(Vulnerabilidad!V9="x",1,0)</f>
        <v>0</v>
      </c>
      <c r="P9" s="4">
        <f>IF(Vulnerabilidad!AD9="x",1,0)</f>
        <v>0</v>
      </c>
      <c r="Q9" s="4">
        <f>IF(Vulnerabilidad!AL9="x",1,0)</f>
        <v>0</v>
      </c>
      <c r="R9" s="4">
        <f>IF(Vulnerabilidad!AO9="x",1,0)</f>
        <v>0</v>
      </c>
      <c r="S9" s="4">
        <f>IF(Vulnerabilidad!AT9="x",1,0)</f>
        <v>0</v>
      </c>
      <c r="T9" s="4">
        <f>IF(Vulnerabilidad!AW9="x",1,0)</f>
        <v>0</v>
      </c>
      <c r="U9" s="4">
        <f>IF('Falta de Capacidad'!E9="x",1,0)</f>
        <v>0</v>
      </c>
      <c r="V9" s="4">
        <f>IF('Falta de Capacidad'!H9="x",1,0)</f>
        <v>0</v>
      </c>
      <c r="W9" s="4">
        <f>IF('Falta de Capacidad'!J9="x",1,0)</f>
        <v>1</v>
      </c>
      <c r="X9" s="4">
        <f>IF('Falta de Capacidad'!O9="x",1,0)</f>
        <v>1</v>
      </c>
      <c r="Y9" s="4">
        <f>IF('Falta de Capacidad'!T9="x",1,0)</f>
        <v>0</v>
      </c>
      <c r="Z9" s="4">
        <f>IF('Falta de Capacidad'!AB9="x",1,0)</f>
        <v>0</v>
      </c>
      <c r="AA9" s="4">
        <f>IF('Falta de Capacidad'!AM9="x",1,0)</f>
        <v>0</v>
      </c>
      <c r="AB9" s="4">
        <f>IF('Falta de Capacidad'!AV9="x",1,0)</f>
        <v>0</v>
      </c>
      <c r="AC9" s="172">
        <f t="shared" si="2"/>
        <v>2</v>
      </c>
      <c r="AD9" s="173">
        <f t="shared" si="3"/>
        <v>0.08</v>
      </c>
      <c r="AE9" s="4">
        <f t="shared" si="0"/>
        <v>0</v>
      </c>
      <c r="AF9" s="4">
        <f t="shared" si="1"/>
        <v>0</v>
      </c>
      <c r="AG9" s="4">
        <f t="shared" si="4"/>
        <v>2</v>
      </c>
    </row>
    <row r="10" spans="1:33" x14ac:dyDescent="0.25">
      <c r="A10" s="3" t="str">
        <f>VLOOKUP(C10,Regions!B$3:H$35,7,FALSE)</f>
        <v>Caribbean</v>
      </c>
      <c r="B10" s="94" t="s">
        <v>36</v>
      </c>
      <c r="C10" s="83" t="s">
        <v>35</v>
      </c>
      <c r="D10" s="4">
        <f>IF('Peligro y Exposición'!AX10="x",1,0)</f>
        <v>0</v>
      </c>
      <c r="E10" s="4">
        <f>IF('Peligro y Exposición'!AZ10="x",1,0)</f>
        <v>0</v>
      </c>
      <c r="F10" s="4">
        <f>IF('Peligro y Exposición'!BA10="x",1,0)</f>
        <v>0</v>
      </c>
      <c r="G10" s="4">
        <f>IF('Peligro y Exposición'!BG10="x",1,0)</f>
        <v>0</v>
      </c>
      <c r="H10" s="4">
        <f>IF('Peligro y Exposición'!DJ10="x",1,0)</f>
        <v>0</v>
      </c>
      <c r="I10" s="4">
        <f>IF('Peligro y Exposición'!DR10="x",1,0)</f>
        <v>0</v>
      </c>
      <c r="J10" s="4">
        <f>IF('Peligro y Exposición'!DU10="x",1,0)</f>
        <v>0</v>
      </c>
      <c r="K10" s="4">
        <f>IF('Peligro y Exposición'!DY10="x",1,0)</f>
        <v>0</v>
      </c>
      <c r="L10" s="4">
        <f>IF(Vulnerabilidad!H10="x",1,0)</f>
        <v>0</v>
      </c>
      <c r="M10" s="4">
        <f>IF(Vulnerabilidad!L10="x",1,0)</f>
        <v>0</v>
      </c>
      <c r="N10" s="4">
        <f>IF(Vulnerabilidad!P10="x",1,0)</f>
        <v>0</v>
      </c>
      <c r="O10" s="4">
        <f>IF(Vulnerabilidad!V10="x",1,0)</f>
        <v>0</v>
      </c>
      <c r="P10" s="4">
        <f>IF(Vulnerabilidad!AD10="x",1,0)</f>
        <v>0</v>
      </c>
      <c r="Q10" s="4">
        <f>IF(Vulnerabilidad!AL10="x",1,0)</f>
        <v>0</v>
      </c>
      <c r="R10" s="4">
        <f>IF(Vulnerabilidad!AO10="x",1,0)</f>
        <v>0</v>
      </c>
      <c r="S10" s="4">
        <f>IF(Vulnerabilidad!AT10="x",1,0)</f>
        <v>0</v>
      </c>
      <c r="T10" s="4">
        <f>IF(Vulnerabilidad!AW10="x",1,0)</f>
        <v>0</v>
      </c>
      <c r="U10" s="4">
        <f>IF('Falta de Capacidad'!E10="x",1,0)</f>
        <v>0</v>
      </c>
      <c r="V10" s="4">
        <f>IF('Falta de Capacidad'!H10="x",1,0)</f>
        <v>0</v>
      </c>
      <c r="W10" s="4">
        <f>IF('Falta de Capacidad'!J10="x",1,0)</f>
        <v>0</v>
      </c>
      <c r="X10" s="4">
        <f>IF('Falta de Capacidad'!O10="x",1,0)</f>
        <v>0</v>
      </c>
      <c r="Y10" s="4">
        <f>IF('Falta de Capacidad'!T10="x",1,0)</f>
        <v>0</v>
      </c>
      <c r="Z10" s="4">
        <f>IF('Falta de Capacidad'!AB10="x",1,0)</f>
        <v>0</v>
      </c>
      <c r="AA10" s="4">
        <f>IF('Falta de Capacidad'!AM10="x",1,0)</f>
        <v>0</v>
      </c>
      <c r="AB10" s="4">
        <f>IF('Falta de Capacidad'!AV10="x",1,0)</f>
        <v>0</v>
      </c>
      <c r="AC10" s="172">
        <f t="shared" si="2"/>
        <v>0</v>
      </c>
      <c r="AD10" s="173">
        <f t="shared" si="3"/>
        <v>0</v>
      </c>
      <c r="AE10" s="4">
        <f t="shared" si="0"/>
        <v>0</v>
      </c>
      <c r="AF10" s="4">
        <f t="shared" si="1"/>
        <v>0</v>
      </c>
      <c r="AG10" s="4">
        <f t="shared" si="4"/>
        <v>0</v>
      </c>
    </row>
    <row r="11" spans="1:33" x14ac:dyDescent="0.25">
      <c r="A11" s="3" t="str">
        <f>VLOOKUP(C11,Regions!B$3:H$35,7,FALSE)</f>
        <v>Caribbean</v>
      </c>
      <c r="B11" s="94" t="s">
        <v>40</v>
      </c>
      <c r="C11" s="83" t="s">
        <v>39</v>
      </c>
      <c r="D11" s="4">
        <f>IF('Peligro y Exposición'!AX11="x",1,0)</f>
        <v>0</v>
      </c>
      <c r="E11" s="4">
        <f>IF('Peligro y Exposición'!AZ11="x",1,0)</f>
        <v>0</v>
      </c>
      <c r="F11" s="4">
        <f>IF('Peligro y Exposición'!BA11="x",1,0)</f>
        <v>0</v>
      </c>
      <c r="G11" s="4">
        <f>IF('Peligro y Exposición'!BG11="x",1,0)</f>
        <v>0</v>
      </c>
      <c r="H11" s="4">
        <f>IF('Peligro y Exposición'!DJ11="x",1,0)</f>
        <v>0</v>
      </c>
      <c r="I11" s="4">
        <f>IF('Peligro y Exposición'!DR11="x",1,0)</f>
        <v>0</v>
      </c>
      <c r="J11" s="4">
        <f>IF('Peligro y Exposición'!DU11="x",1,0)</f>
        <v>0</v>
      </c>
      <c r="K11" s="4">
        <f>IF('Peligro y Exposición'!DY11="x",1,0)</f>
        <v>0</v>
      </c>
      <c r="L11" s="4">
        <f>IF(Vulnerabilidad!H11="x",1,0)</f>
        <v>0</v>
      </c>
      <c r="M11" s="4">
        <f>IF(Vulnerabilidad!L11="x",1,0)</f>
        <v>0</v>
      </c>
      <c r="N11" s="4">
        <f>IF(Vulnerabilidad!P11="x",1,0)</f>
        <v>0</v>
      </c>
      <c r="O11" s="4">
        <f>IF(Vulnerabilidad!V11="x",1,0)</f>
        <v>0</v>
      </c>
      <c r="P11" s="4">
        <f>IF(Vulnerabilidad!AD11="x",1,0)</f>
        <v>0</v>
      </c>
      <c r="Q11" s="4">
        <f>IF(Vulnerabilidad!AL11="x",1,0)</f>
        <v>0</v>
      </c>
      <c r="R11" s="4">
        <f>IF(Vulnerabilidad!AO11="x",1,0)</f>
        <v>0</v>
      </c>
      <c r="S11" s="4">
        <f>IF(Vulnerabilidad!AT11="x",1,0)</f>
        <v>0</v>
      </c>
      <c r="T11" s="4">
        <f>IF(Vulnerabilidad!AW11="x",1,0)</f>
        <v>0</v>
      </c>
      <c r="U11" s="4">
        <f>IF('Falta de Capacidad'!E11="x",1,0)</f>
        <v>0</v>
      </c>
      <c r="V11" s="4">
        <f>IF('Falta de Capacidad'!H11="x",1,0)</f>
        <v>0</v>
      </c>
      <c r="W11" s="4">
        <f>IF('Falta de Capacidad'!J11="x",1,0)</f>
        <v>0</v>
      </c>
      <c r="X11" s="4">
        <f>IF('Falta de Capacidad'!O11="x",1,0)</f>
        <v>0</v>
      </c>
      <c r="Y11" s="4">
        <f>IF('Falta de Capacidad'!T11="x",1,0)</f>
        <v>0</v>
      </c>
      <c r="Z11" s="4">
        <f>IF('Falta de Capacidad'!AB11="x",1,0)</f>
        <v>0</v>
      </c>
      <c r="AA11" s="4">
        <f>IF('Falta de Capacidad'!AM11="x",1,0)</f>
        <v>0</v>
      </c>
      <c r="AB11" s="4">
        <f>IF('Falta de Capacidad'!AV11="x",1,0)</f>
        <v>0</v>
      </c>
      <c r="AC11" s="172">
        <f t="shared" si="2"/>
        <v>0</v>
      </c>
      <c r="AD11" s="173">
        <f t="shared" si="3"/>
        <v>0</v>
      </c>
      <c r="AE11" s="4">
        <f t="shared" si="0"/>
        <v>0</v>
      </c>
      <c r="AF11" s="4">
        <f t="shared" si="1"/>
        <v>0</v>
      </c>
      <c r="AG11" s="4">
        <f t="shared" si="4"/>
        <v>0</v>
      </c>
    </row>
    <row r="12" spans="1:33" x14ac:dyDescent="0.25">
      <c r="A12" s="3" t="str">
        <f>VLOOKUP(C12,Regions!B$3:H$35,7,FALSE)</f>
        <v>Caribbean</v>
      </c>
      <c r="B12" s="94" t="s">
        <v>52</v>
      </c>
      <c r="C12" s="83" t="s">
        <v>51</v>
      </c>
      <c r="D12" s="4">
        <f>IF('Peligro y Exposición'!AX12="x",1,0)</f>
        <v>0</v>
      </c>
      <c r="E12" s="4">
        <f>IF('Peligro y Exposición'!AZ12="x",1,0)</f>
        <v>0</v>
      </c>
      <c r="F12" s="4">
        <f>IF('Peligro y Exposición'!BA12="x",1,0)</f>
        <v>0</v>
      </c>
      <c r="G12" s="4">
        <f>IF('Peligro y Exposición'!BG12="x",1,0)</f>
        <v>0</v>
      </c>
      <c r="H12" s="4">
        <f>IF('Peligro y Exposición'!DJ12="x",1,0)</f>
        <v>0</v>
      </c>
      <c r="I12" s="4">
        <f>IF('Peligro y Exposición'!DR12="x",1,0)</f>
        <v>0</v>
      </c>
      <c r="J12" s="4">
        <f>IF('Peligro y Exposición'!DU12="x",1,0)</f>
        <v>1</v>
      </c>
      <c r="K12" s="4">
        <f>IF('Peligro y Exposición'!DY12="x",1,0)</f>
        <v>0</v>
      </c>
      <c r="L12" s="4">
        <f>IF(Vulnerabilidad!H12="x",1,0)</f>
        <v>0</v>
      </c>
      <c r="M12" s="4">
        <f>IF(Vulnerabilidad!L12="x",1,0)</f>
        <v>1</v>
      </c>
      <c r="N12" s="4">
        <f>IF(Vulnerabilidad!P12="x",1,0)</f>
        <v>0</v>
      </c>
      <c r="O12" s="4">
        <f>IF(Vulnerabilidad!V12="x",1,0)</f>
        <v>0</v>
      </c>
      <c r="P12" s="4">
        <f>IF(Vulnerabilidad!AD12="x",1,0)</f>
        <v>0</v>
      </c>
      <c r="Q12" s="4">
        <f>IF(Vulnerabilidad!AL12="x",1,0)</f>
        <v>0</v>
      </c>
      <c r="R12" s="4">
        <f>IF(Vulnerabilidad!AO12="x",1,0)</f>
        <v>1</v>
      </c>
      <c r="S12" s="4">
        <f>IF(Vulnerabilidad!AT12="x",1,0)</f>
        <v>0</v>
      </c>
      <c r="T12" s="4">
        <f>IF(Vulnerabilidad!AW12="x",1,0)</f>
        <v>0</v>
      </c>
      <c r="U12" s="4">
        <f>IF('Falta de Capacidad'!E12="x",1,0)</f>
        <v>0</v>
      </c>
      <c r="V12" s="4">
        <f>IF('Falta de Capacidad'!H12="x",1,0)</f>
        <v>0</v>
      </c>
      <c r="W12" s="4">
        <f>IF('Falta de Capacidad'!J12="x",1,0)</f>
        <v>1</v>
      </c>
      <c r="X12" s="4">
        <f>IF('Falta de Capacidad'!O12="x",1,0)</f>
        <v>1</v>
      </c>
      <c r="Y12" s="4">
        <f>IF('Falta de Capacidad'!T12="x",1,0)</f>
        <v>0</v>
      </c>
      <c r="Z12" s="4">
        <f>IF('Falta de Capacidad'!AB12="x",1,0)</f>
        <v>0</v>
      </c>
      <c r="AA12" s="4">
        <f>IF('Falta de Capacidad'!AM12="x",1,0)</f>
        <v>0</v>
      </c>
      <c r="AB12" s="4">
        <f>IF('Falta de Capacidad'!AV12="x",1,0)</f>
        <v>0</v>
      </c>
      <c r="AC12" s="172">
        <f t="shared" si="2"/>
        <v>5</v>
      </c>
      <c r="AD12" s="173">
        <f t="shared" si="3"/>
        <v>0.2</v>
      </c>
      <c r="AE12" s="4">
        <f t="shared" si="0"/>
        <v>1</v>
      </c>
      <c r="AF12" s="4">
        <f t="shared" si="1"/>
        <v>2</v>
      </c>
      <c r="AG12" s="4">
        <f t="shared" si="4"/>
        <v>2</v>
      </c>
    </row>
    <row r="13" spans="1:33" x14ac:dyDescent="0.25">
      <c r="A13" s="3" t="str">
        <f>VLOOKUP(C13,Regions!B$3:H$35,7,FALSE)</f>
        <v>Caribbean</v>
      </c>
      <c r="B13" s="94" t="s">
        <v>54</v>
      </c>
      <c r="C13" s="83" t="s">
        <v>53</v>
      </c>
      <c r="D13" s="4">
        <f>IF('Peligro y Exposición'!AX13="x",1,0)</f>
        <v>0</v>
      </c>
      <c r="E13" s="4">
        <f>IF('Peligro y Exposición'!AZ13="x",1,0)</f>
        <v>0</v>
      </c>
      <c r="F13" s="4">
        <f>IF('Peligro y Exposición'!BA13="x",1,0)</f>
        <v>0</v>
      </c>
      <c r="G13" s="4">
        <f>IF('Peligro y Exposición'!BG13="x",1,0)</f>
        <v>0</v>
      </c>
      <c r="H13" s="4">
        <f>IF('Peligro y Exposición'!DJ13="x",1,0)</f>
        <v>0</v>
      </c>
      <c r="I13" s="4">
        <f>IF('Peligro y Exposición'!DR13="x",1,0)</f>
        <v>0</v>
      </c>
      <c r="J13" s="4">
        <f>IF('Peligro y Exposición'!DU13="x",1,0)</f>
        <v>0</v>
      </c>
      <c r="K13" s="4">
        <f>IF('Peligro y Exposición'!DY13="x",1,0)</f>
        <v>0</v>
      </c>
      <c r="L13" s="4">
        <f>IF(Vulnerabilidad!H13="x",1,0)</f>
        <v>0</v>
      </c>
      <c r="M13" s="4">
        <f>IF(Vulnerabilidad!L13="x",1,0)</f>
        <v>0</v>
      </c>
      <c r="N13" s="4">
        <f>IF(Vulnerabilidad!P13="x",1,0)</f>
        <v>0</v>
      </c>
      <c r="O13" s="4">
        <f>IF(Vulnerabilidad!V13="x",1,0)</f>
        <v>0</v>
      </c>
      <c r="P13" s="4">
        <f>IF(Vulnerabilidad!AD13="x",1,0)</f>
        <v>0</v>
      </c>
      <c r="Q13" s="4">
        <f>IF(Vulnerabilidad!AL13="x",1,0)</f>
        <v>0</v>
      </c>
      <c r="R13" s="4">
        <f>IF(Vulnerabilidad!AO13="x",1,0)</f>
        <v>0</v>
      </c>
      <c r="S13" s="4">
        <f>IF(Vulnerabilidad!AT13="x",1,0)</f>
        <v>0</v>
      </c>
      <c r="T13" s="4">
        <f>IF(Vulnerabilidad!AW13="x",1,0)</f>
        <v>0</v>
      </c>
      <c r="U13" s="4">
        <f>IF('Falta de Capacidad'!E13="x",1,0)</f>
        <v>0</v>
      </c>
      <c r="V13" s="4">
        <f>IF('Falta de Capacidad'!H13="x",1,0)</f>
        <v>0</v>
      </c>
      <c r="W13" s="4">
        <f>IF('Falta de Capacidad'!J13="x",1,0)</f>
        <v>1</v>
      </c>
      <c r="X13" s="4">
        <f>IF('Falta de Capacidad'!O13="x",1,0)</f>
        <v>1</v>
      </c>
      <c r="Y13" s="4">
        <f>IF('Falta de Capacidad'!T13="x",1,0)</f>
        <v>0</v>
      </c>
      <c r="Z13" s="4">
        <f>IF('Falta de Capacidad'!AB13="x",1,0)</f>
        <v>0</v>
      </c>
      <c r="AA13" s="4">
        <f>IF('Falta de Capacidad'!AM13="x",1,0)</f>
        <v>0</v>
      </c>
      <c r="AB13" s="4">
        <f>IF('Falta de Capacidad'!AV13="x",1,0)</f>
        <v>0</v>
      </c>
      <c r="AC13" s="172">
        <f t="shared" si="2"/>
        <v>2</v>
      </c>
      <c r="AD13" s="173">
        <f t="shared" si="3"/>
        <v>0.08</v>
      </c>
      <c r="AE13" s="4">
        <f t="shared" si="0"/>
        <v>0</v>
      </c>
      <c r="AF13" s="4">
        <f t="shared" si="1"/>
        <v>0</v>
      </c>
      <c r="AG13" s="4">
        <f t="shared" si="4"/>
        <v>2</v>
      </c>
    </row>
    <row r="14" spans="1:33" x14ac:dyDescent="0.25">
      <c r="A14" s="3" t="str">
        <f>VLOOKUP(C14,Regions!B$3:H$35,7,FALSE)</f>
        <v>Caribbean</v>
      </c>
      <c r="B14" s="94" t="s">
        <v>56</v>
      </c>
      <c r="C14" s="83" t="s">
        <v>55</v>
      </c>
      <c r="D14" s="4">
        <f>IF('Peligro y Exposición'!AX14="x",1,0)</f>
        <v>0</v>
      </c>
      <c r="E14" s="4">
        <f>IF('Peligro y Exposición'!AZ14="x",1,0)</f>
        <v>0</v>
      </c>
      <c r="F14" s="4">
        <f>IF('Peligro y Exposición'!BA14="x",1,0)</f>
        <v>0</v>
      </c>
      <c r="G14" s="4">
        <f>IF('Peligro y Exposición'!BG14="x",1,0)</f>
        <v>0</v>
      </c>
      <c r="H14" s="4">
        <f>IF('Peligro y Exposición'!DJ14="x",1,0)</f>
        <v>0</v>
      </c>
      <c r="I14" s="4">
        <f>IF('Peligro y Exposición'!DR14="x",1,0)</f>
        <v>0</v>
      </c>
      <c r="J14" s="4">
        <f>IF('Peligro y Exposición'!DU14="x",1,0)</f>
        <v>0</v>
      </c>
      <c r="K14" s="4">
        <f>IF('Peligro y Exposición'!DY14="x",1,0)</f>
        <v>0</v>
      </c>
      <c r="L14" s="4">
        <f>IF(Vulnerabilidad!H14="x",1,0)</f>
        <v>0</v>
      </c>
      <c r="M14" s="4">
        <f>IF(Vulnerabilidad!L14="x",1,0)</f>
        <v>1</v>
      </c>
      <c r="N14" s="4">
        <f>IF(Vulnerabilidad!P14="x",1,0)</f>
        <v>0</v>
      </c>
      <c r="O14" s="4">
        <f>IF(Vulnerabilidad!V14="x",1,0)</f>
        <v>0</v>
      </c>
      <c r="P14" s="4">
        <f>IF(Vulnerabilidad!AD14="x",1,0)</f>
        <v>0</v>
      </c>
      <c r="Q14" s="4">
        <f>IF(Vulnerabilidad!AL14="x",1,0)</f>
        <v>0</v>
      </c>
      <c r="R14" s="4">
        <f>IF(Vulnerabilidad!AO14="x",1,0)</f>
        <v>0</v>
      </c>
      <c r="S14" s="4">
        <f>IF(Vulnerabilidad!AT14="x",1,0)</f>
        <v>0</v>
      </c>
      <c r="T14" s="4">
        <f>IF(Vulnerabilidad!AW14="x",1,0)</f>
        <v>0</v>
      </c>
      <c r="U14" s="4">
        <f>IF('Falta de Capacidad'!E14="x",1,0)</f>
        <v>1</v>
      </c>
      <c r="V14" s="4">
        <f>IF('Falta de Capacidad'!H14="x",1,0)</f>
        <v>0</v>
      </c>
      <c r="W14" s="4">
        <f>IF('Falta de Capacidad'!J14="x",1,0)</f>
        <v>1</v>
      </c>
      <c r="X14" s="4">
        <f>IF('Falta de Capacidad'!O14="x",1,0)</f>
        <v>1</v>
      </c>
      <c r="Y14" s="4">
        <f>IF('Falta de Capacidad'!T14="x",1,0)</f>
        <v>0</v>
      </c>
      <c r="Z14" s="4">
        <f>IF('Falta de Capacidad'!AB14="x",1,0)</f>
        <v>0</v>
      </c>
      <c r="AA14" s="4">
        <f>IF('Falta de Capacidad'!AM14="x",1,0)</f>
        <v>0</v>
      </c>
      <c r="AB14" s="4">
        <f>IF('Falta de Capacidad'!AV14="x",1,0)</f>
        <v>0</v>
      </c>
      <c r="AC14" s="172">
        <f t="shared" si="2"/>
        <v>4</v>
      </c>
      <c r="AD14" s="173">
        <f t="shared" si="3"/>
        <v>0.16</v>
      </c>
      <c r="AE14" s="4">
        <f t="shared" si="0"/>
        <v>0</v>
      </c>
      <c r="AF14" s="4">
        <f t="shared" si="1"/>
        <v>1</v>
      </c>
      <c r="AG14" s="4">
        <f t="shared" si="4"/>
        <v>3</v>
      </c>
    </row>
    <row r="15" spans="1:33" x14ac:dyDescent="0.25">
      <c r="A15" s="3" t="str">
        <f>VLOOKUP(C15,Regions!B$3:H$35,7,FALSE)</f>
        <v>Caribbean</v>
      </c>
      <c r="B15" s="94" t="s">
        <v>60</v>
      </c>
      <c r="C15" s="83" t="s">
        <v>59</v>
      </c>
      <c r="D15" s="4">
        <f>IF('Peligro y Exposición'!AX15="x",1,0)</f>
        <v>0</v>
      </c>
      <c r="E15" s="4">
        <f>IF('Peligro y Exposición'!AZ15="x",1,0)</f>
        <v>0</v>
      </c>
      <c r="F15" s="4">
        <f>IF('Peligro y Exposición'!BA15="x",1,0)</f>
        <v>0</v>
      </c>
      <c r="G15" s="4">
        <f>IF('Peligro y Exposición'!BG15="x",1,0)</f>
        <v>0</v>
      </c>
      <c r="H15" s="4">
        <f>IF('Peligro y Exposición'!DJ15="x",1,0)</f>
        <v>0</v>
      </c>
      <c r="I15" s="4">
        <f>IF('Peligro y Exposición'!DR15="x",1,0)</f>
        <v>0</v>
      </c>
      <c r="J15" s="4">
        <f>IF('Peligro y Exposición'!DU15="x",1,0)</f>
        <v>0</v>
      </c>
      <c r="K15" s="4">
        <f>IF('Peligro y Exposición'!DY15="x",1,0)</f>
        <v>0</v>
      </c>
      <c r="L15" s="4">
        <f>IF(Vulnerabilidad!H15="x",1,0)</f>
        <v>0</v>
      </c>
      <c r="M15" s="4">
        <f>IF(Vulnerabilidad!L15="x",1,0)</f>
        <v>0</v>
      </c>
      <c r="N15" s="4">
        <f>IF(Vulnerabilidad!P15="x",1,0)</f>
        <v>0</v>
      </c>
      <c r="O15" s="4">
        <f>IF(Vulnerabilidad!V15="x",1,0)</f>
        <v>0</v>
      </c>
      <c r="P15" s="4">
        <f>IF(Vulnerabilidad!AD15="x",1,0)</f>
        <v>0</v>
      </c>
      <c r="Q15" s="4">
        <f>IF(Vulnerabilidad!AL15="x",1,0)</f>
        <v>0</v>
      </c>
      <c r="R15" s="4">
        <f>IF(Vulnerabilidad!AO15="x",1,0)</f>
        <v>0</v>
      </c>
      <c r="S15" s="4">
        <f>IF(Vulnerabilidad!AT15="x",1,0)</f>
        <v>0</v>
      </c>
      <c r="T15" s="4">
        <f>IF(Vulnerabilidad!AW15="x",1,0)</f>
        <v>0</v>
      </c>
      <c r="U15" s="4">
        <f>IF('Falta de Capacidad'!E15="x",1,0)</f>
        <v>0</v>
      </c>
      <c r="V15" s="4">
        <f>IF('Falta de Capacidad'!H15="x",1,0)</f>
        <v>0</v>
      </c>
      <c r="W15" s="4">
        <f>IF('Falta de Capacidad'!J15="x",1,0)</f>
        <v>1</v>
      </c>
      <c r="X15" s="4">
        <f>IF('Falta de Capacidad'!O15="x",1,0)</f>
        <v>0</v>
      </c>
      <c r="Y15" s="4">
        <f>IF('Falta de Capacidad'!T15="x",1,0)</f>
        <v>0</v>
      </c>
      <c r="Z15" s="4">
        <f>IF('Falta de Capacidad'!AB15="x",1,0)</f>
        <v>0</v>
      </c>
      <c r="AA15" s="4">
        <f>IF('Falta de Capacidad'!AM15="x",1,0)</f>
        <v>0</v>
      </c>
      <c r="AB15" s="4">
        <f>IF('Falta de Capacidad'!AV15="x",1,0)</f>
        <v>0</v>
      </c>
      <c r="AC15" s="172">
        <f t="shared" si="2"/>
        <v>1</v>
      </c>
      <c r="AD15" s="173">
        <f t="shared" si="3"/>
        <v>0.04</v>
      </c>
      <c r="AE15" s="4">
        <f t="shared" si="0"/>
        <v>0</v>
      </c>
      <c r="AF15" s="4">
        <f t="shared" si="1"/>
        <v>0</v>
      </c>
      <c r="AG15" s="4">
        <f t="shared" si="4"/>
        <v>1</v>
      </c>
    </row>
    <row r="16" spans="1:33" x14ac:dyDescent="0.25">
      <c r="A16" s="3" t="str">
        <f>VLOOKUP(C16,Regions!B$3:H$35,7,FALSE)</f>
        <v>Central America</v>
      </c>
      <c r="B16" s="94" t="s">
        <v>9</v>
      </c>
      <c r="C16" s="83" t="s">
        <v>8</v>
      </c>
      <c r="D16" s="4">
        <f>IF('Peligro y Exposición'!AX16="x",1,0)</f>
        <v>0</v>
      </c>
      <c r="E16" s="4">
        <f>IF('Peligro y Exposición'!AZ16="x",1,0)</f>
        <v>0</v>
      </c>
      <c r="F16" s="4">
        <f>IF('Peligro y Exposición'!BA16="x",1,0)</f>
        <v>0</v>
      </c>
      <c r="G16" s="4">
        <f>IF('Peligro y Exposición'!BG16="x",1,0)</f>
        <v>0</v>
      </c>
      <c r="H16" s="4">
        <f>IF('Peligro y Exposición'!DJ16="x",1,0)</f>
        <v>0</v>
      </c>
      <c r="I16" s="4">
        <f>IF('Peligro y Exposición'!DR16="x",1,0)</f>
        <v>0</v>
      </c>
      <c r="J16" s="4">
        <f>IF('Peligro y Exposición'!DU16="x",1,0)</f>
        <v>0</v>
      </c>
      <c r="K16" s="4">
        <f>IF('Peligro y Exposición'!DY16="x",1,0)</f>
        <v>0</v>
      </c>
      <c r="L16" s="4">
        <f>IF(Vulnerabilidad!H16="x",1,0)</f>
        <v>0</v>
      </c>
      <c r="M16" s="4">
        <f>IF(Vulnerabilidad!L16="x",1,0)</f>
        <v>0</v>
      </c>
      <c r="N16" s="4">
        <f>IF(Vulnerabilidad!P16="x",1,0)</f>
        <v>0</v>
      </c>
      <c r="O16" s="4">
        <f>IF(Vulnerabilidad!V16="x",1,0)</f>
        <v>0</v>
      </c>
      <c r="P16" s="4">
        <f>IF(Vulnerabilidad!AD16="x",1,0)</f>
        <v>0</v>
      </c>
      <c r="Q16" s="4">
        <f>IF(Vulnerabilidad!AL16="x",1,0)</f>
        <v>0</v>
      </c>
      <c r="R16" s="4">
        <f>IF(Vulnerabilidad!AO16="x",1,0)</f>
        <v>0</v>
      </c>
      <c r="S16" s="4">
        <f>IF(Vulnerabilidad!AT16="x",1,0)</f>
        <v>0</v>
      </c>
      <c r="T16" s="4">
        <f>IF(Vulnerabilidad!AW16="x",1,0)</f>
        <v>0</v>
      </c>
      <c r="U16" s="4">
        <f>IF('Falta de Capacidad'!E16="x",1,0)</f>
        <v>0</v>
      </c>
      <c r="V16" s="4">
        <f>IF('Falta de Capacidad'!H16="x",1,0)</f>
        <v>0</v>
      </c>
      <c r="W16" s="4">
        <f>IF('Falta de Capacidad'!J16="x",1,0)</f>
        <v>1</v>
      </c>
      <c r="X16" s="4">
        <f>IF('Falta de Capacidad'!O16="x",1,0)</f>
        <v>1</v>
      </c>
      <c r="Y16" s="4">
        <f>IF('Falta de Capacidad'!T16="x",1,0)</f>
        <v>0</v>
      </c>
      <c r="Z16" s="4">
        <f>IF('Falta de Capacidad'!AB16="x",1,0)</f>
        <v>0</v>
      </c>
      <c r="AA16" s="4">
        <f>IF('Falta de Capacidad'!AM16="x",1,0)</f>
        <v>0</v>
      </c>
      <c r="AB16" s="4">
        <f>IF('Falta de Capacidad'!AV16="x",1,0)</f>
        <v>0</v>
      </c>
      <c r="AC16" s="172">
        <f t="shared" si="2"/>
        <v>2</v>
      </c>
      <c r="AD16" s="173">
        <f t="shared" si="3"/>
        <v>0.08</v>
      </c>
      <c r="AE16" s="4">
        <f t="shared" si="0"/>
        <v>0</v>
      </c>
      <c r="AF16" s="4">
        <f t="shared" si="1"/>
        <v>0</v>
      </c>
      <c r="AG16" s="4">
        <f t="shared" si="4"/>
        <v>2</v>
      </c>
    </row>
    <row r="17" spans="1:33" x14ac:dyDescent="0.25">
      <c r="A17" s="3" t="str">
        <f>VLOOKUP(C17,Regions!B$3:H$35,7,FALSE)</f>
        <v>Central America</v>
      </c>
      <c r="B17" s="94" t="s">
        <v>18</v>
      </c>
      <c r="C17" s="83" t="s">
        <v>17</v>
      </c>
      <c r="D17" s="4">
        <f>IF('Peligro y Exposición'!AX17="x",1,0)</f>
        <v>0</v>
      </c>
      <c r="E17" s="4">
        <f>IF('Peligro y Exposición'!AZ17="x",1,0)</f>
        <v>0</v>
      </c>
      <c r="F17" s="4">
        <f>IF('Peligro y Exposición'!BA17="x",1,0)</f>
        <v>0</v>
      </c>
      <c r="G17" s="4">
        <f>IF('Peligro y Exposición'!BG17="x",1,0)</f>
        <v>0</v>
      </c>
      <c r="H17" s="4">
        <f>IF('Peligro y Exposición'!DJ17="x",1,0)</f>
        <v>0</v>
      </c>
      <c r="I17" s="4">
        <f>IF('Peligro y Exposición'!DR17="x",1,0)</f>
        <v>0</v>
      </c>
      <c r="J17" s="4">
        <f>IF('Peligro y Exposición'!DU17="x",1,0)</f>
        <v>0</v>
      </c>
      <c r="K17" s="4">
        <f>IF('Peligro y Exposición'!DY17="x",1,0)</f>
        <v>0</v>
      </c>
      <c r="L17" s="4">
        <f>IF(Vulnerabilidad!H17="x",1,0)</f>
        <v>0</v>
      </c>
      <c r="M17" s="4">
        <f>IF(Vulnerabilidad!L17="x",1,0)</f>
        <v>0</v>
      </c>
      <c r="N17" s="4">
        <f>IF(Vulnerabilidad!P17="x",1,0)</f>
        <v>0</v>
      </c>
      <c r="O17" s="4">
        <f>IF(Vulnerabilidad!V17="x",1,0)</f>
        <v>0</v>
      </c>
      <c r="P17" s="4">
        <f>IF(Vulnerabilidad!AD17="x",1,0)</f>
        <v>0</v>
      </c>
      <c r="Q17" s="4">
        <f>IF(Vulnerabilidad!AL17="x",1,0)</f>
        <v>0</v>
      </c>
      <c r="R17" s="4">
        <f>IF(Vulnerabilidad!AO17="x",1,0)</f>
        <v>0</v>
      </c>
      <c r="S17" s="4">
        <f>IF(Vulnerabilidad!AT17="x",1,0)</f>
        <v>0</v>
      </c>
      <c r="T17" s="4">
        <f>IF(Vulnerabilidad!AW17="x",1,0)</f>
        <v>0</v>
      </c>
      <c r="U17" s="4">
        <f>IF('Falta de Capacidad'!E17="x",1,0)</f>
        <v>0</v>
      </c>
      <c r="V17" s="4">
        <f>IF('Falta de Capacidad'!H17="x",1,0)</f>
        <v>0</v>
      </c>
      <c r="W17" s="4">
        <f>IF('Falta de Capacidad'!J17="x",1,0)</f>
        <v>0</v>
      </c>
      <c r="X17" s="4">
        <f>IF('Falta de Capacidad'!O17="x",1,0)</f>
        <v>0</v>
      </c>
      <c r="Y17" s="4">
        <f>IF('Falta de Capacidad'!T17="x",1,0)</f>
        <v>0</v>
      </c>
      <c r="Z17" s="4">
        <f>IF('Falta de Capacidad'!AB17="x",1,0)</f>
        <v>0</v>
      </c>
      <c r="AA17" s="4">
        <f>IF('Falta de Capacidad'!AM17="x",1,0)</f>
        <v>0</v>
      </c>
      <c r="AB17" s="4">
        <f>IF('Falta de Capacidad'!AV17="x",1,0)</f>
        <v>0</v>
      </c>
      <c r="AC17" s="172">
        <f t="shared" si="2"/>
        <v>0</v>
      </c>
      <c r="AD17" s="173">
        <f t="shared" si="3"/>
        <v>0</v>
      </c>
      <c r="AE17" s="4">
        <f t="shared" si="0"/>
        <v>0</v>
      </c>
      <c r="AF17" s="4">
        <f t="shared" si="1"/>
        <v>0</v>
      </c>
      <c r="AG17" s="4">
        <f t="shared" si="4"/>
        <v>0</v>
      </c>
    </row>
    <row r="18" spans="1:33" x14ac:dyDescent="0.25">
      <c r="A18" s="3" t="str">
        <f>VLOOKUP(C18,Regions!B$3:H$35,7,FALSE)</f>
        <v>Central America</v>
      </c>
      <c r="B18" s="94" t="s">
        <v>28</v>
      </c>
      <c r="C18" s="83" t="s">
        <v>27</v>
      </c>
      <c r="D18" s="4">
        <f>IF('Peligro y Exposición'!AX18="x",1,0)</f>
        <v>0</v>
      </c>
      <c r="E18" s="4">
        <f>IF('Peligro y Exposición'!AZ18="x",1,0)</f>
        <v>0</v>
      </c>
      <c r="F18" s="4">
        <f>IF('Peligro y Exposición'!BA18="x",1,0)</f>
        <v>0</v>
      </c>
      <c r="G18" s="4">
        <f>IF('Peligro y Exposición'!BG18="x",1,0)</f>
        <v>0</v>
      </c>
      <c r="H18" s="4">
        <f>IF('Peligro y Exposición'!DJ18="x",1,0)</f>
        <v>0</v>
      </c>
      <c r="I18" s="4">
        <f>IF('Peligro y Exposición'!DR18="x",1,0)</f>
        <v>0</v>
      </c>
      <c r="J18" s="4">
        <f>IF('Peligro y Exposición'!DU18="x",1,0)</f>
        <v>0</v>
      </c>
      <c r="K18" s="4">
        <f>IF('Peligro y Exposición'!DY18="x",1,0)</f>
        <v>0</v>
      </c>
      <c r="L18" s="4">
        <f>IF(Vulnerabilidad!H18="x",1,0)</f>
        <v>0</v>
      </c>
      <c r="M18" s="4">
        <f>IF(Vulnerabilidad!L18="x",1,0)</f>
        <v>0</v>
      </c>
      <c r="N18" s="4">
        <f>IF(Vulnerabilidad!P18="x",1,0)</f>
        <v>0</v>
      </c>
      <c r="O18" s="4">
        <f>IF(Vulnerabilidad!V18="x",1,0)</f>
        <v>0</v>
      </c>
      <c r="P18" s="4">
        <f>IF(Vulnerabilidad!AD18="x",1,0)</f>
        <v>0</v>
      </c>
      <c r="Q18" s="4">
        <f>IF(Vulnerabilidad!AL18="x",1,0)</f>
        <v>0</v>
      </c>
      <c r="R18" s="4">
        <f>IF(Vulnerabilidad!AO18="x",1,0)</f>
        <v>0</v>
      </c>
      <c r="S18" s="4">
        <f>IF(Vulnerabilidad!AT18="x",1,0)</f>
        <v>0</v>
      </c>
      <c r="T18" s="4">
        <f>IF(Vulnerabilidad!AW18="x",1,0)</f>
        <v>0</v>
      </c>
      <c r="U18" s="4">
        <f>IF('Falta de Capacidad'!E18="x",1,0)</f>
        <v>0</v>
      </c>
      <c r="V18" s="4">
        <f>IF('Falta de Capacidad'!H18="x",1,0)</f>
        <v>0</v>
      </c>
      <c r="W18" s="4">
        <f>IF('Falta de Capacidad'!J18="x",1,0)</f>
        <v>0</v>
      </c>
      <c r="X18" s="4">
        <f>IF('Falta de Capacidad'!O18="x",1,0)</f>
        <v>0</v>
      </c>
      <c r="Y18" s="4">
        <f>IF('Falta de Capacidad'!T18="x",1,0)</f>
        <v>0</v>
      </c>
      <c r="Z18" s="4">
        <f>IF('Falta de Capacidad'!AB18="x",1,0)</f>
        <v>0</v>
      </c>
      <c r="AA18" s="4">
        <f>IF('Falta de Capacidad'!AM18="x",1,0)</f>
        <v>0</v>
      </c>
      <c r="AB18" s="4">
        <f>IF('Falta de Capacidad'!AV18="x",1,0)</f>
        <v>0</v>
      </c>
      <c r="AC18" s="172">
        <f t="shared" si="2"/>
        <v>0</v>
      </c>
      <c r="AD18" s="173">
        <f t="shared" si="3"/>
        <v>0</v>
      </c>
      <c r="AE18" s="4">
        <f t="shared" si="0"/>
        <v>0</v>
      </c>
      <c r="AF18" s="4">
        <f t="shared" si="1"/>
        <v>0</v>
      </c>
      <c r="AG18" s="4">
        <f t="shared" si="4"/>
        <v>0</v>
      </c>
    </row>
    <row r="19" spans="1:33" x14ac:dyDescent="0.25">
      <c r="A19" s="3" t="str">
        <f>VLOOKUP(C19,Regions!B$3:H$35,7,FALSE)</f>
        <v>Central America</v>
      </c>
      <c r="B19" s="94" t="s">
        <v>32</v>
      </c>
      <c r="C19" s="83" t="s">
        <v>31</v>
      </c>
      <c r="D19" s="4">
        <f>IF('Peligro y Exposición'!AX19="x",1,0)</f>
        <v>0</v>
      </c>
      <c r="E19" s="4">
        <f>IF('Peligro y Exposición'!AZ19="x",1,0)</f>
        <v>0</v>
      </c>
      <c r="F19" s="4">
        <f>IF('Peligro y Exposición'!BA19="x",1,0)</f>
        <v>0</v>
      </c>
      <c r="G19" s="4">
        <f>IF('Peligro y Exposición'!BG19="x",1,0)</f>
        <v>0</v>
      </c>
      <c r="H19" s="4">
        <f>IF('Peligro y Exposición'!DJ19="x",1,0)</f>
        <v>0</v>
      </c>
      <c r="I19" s="4">
        <f>IF('Peligro y Exposición'!DR19="x",1,0)</f>
        <v>0</v>
      </c>
      <c r="J19" s="4">
        <f>IF('Peligro y Exposición'!DU19="x",1,0)</f>
        <v>0</v>
      </c>
      <c r="K19" s="4">
        <f>IF('Peligro y Exposición'!DY19="x",1,0)</f>
        <v>0</v>
      </c>
      <c r="L19" s="4">
        <f>IF(Vulnerabilidad!H19="x",1,0)</f>
        <v>0</v>
      </c>
      <c r="M19" s="4">
        <f>IF(Vulnerabilidad!L19="x",1,0)</f>
        <v>0</v>
      </c>
      <c r="N19" s="4">
        <f>IF(Vulnerabilidad!P19="x",1,0)</f>
        <v>0</v>
      </c>
      <c r="O19" s="4">
        <f>IF(Vulnerabilidad!V19="x",1,0)</f>
        <v>0</v>
      </c>
      <c r="P19" s="4">
        <f>IF(Vulnerabilidad!AD19="x",1,0)</f>
        <v>0</v>
      </c>
      <c r="Q19" s="4">
        <f>IF(Vulnerabilidad!AL19="x",1,0)</f>
        <v>0</v>
      </c>
      <c r="R19" s="4">
        <f>IF(Vulnerabilidad!AO19="x",1,0)</f>
        <v>0</v>
      </c>
      <c r="S19" s="4">
        <f>IF(Vulnerabilidad!AT19="x",1,0)</f>
        <v>0</v>
      </c>
      <c r="T19" s="4">
        <f>IF(Vulnerabilidad!AW19="x",1,0)</f>
        <v>0</v>
      </c>
      <c r="U19" s="4">
        <f>IF('Falta de Capacidad'!E19="x",1,0)</f>
        <v>0</v>
      </c>
      <c r="V19" s="4">
        <f>IF('Falta de Capacidad'!H19="x",1,0)</f>
        <v>0</v>
      </c>
      <c r="W19" s="4">
        <f>IF('Falta de Capacidad'!J19="x",1,0)</f>
        <v>0</v>
      </c>
      <c r="X19" s="4">
        <f>IF('Falta de Capacidad'!O19="x",1,0)</f>
        <v>0</v>
      </c>
      <c r="Y19" s="4">
        <f>IF('Falta de Capacidad'!T19="x",1,0)</f>
        <v>0</v>
      </c>
      <c r="Z19" s="4">
        <f>IF('Falta de Capacidad'!AB19="x",1,0)</f>
        <v>0</v>
      </c>
      <c r="AA19" s="4">
        <f>IF('Falta de Capacidad'!AM19="x",1,0)</f>
        <v>0</v>
      </c>
      <c r="AB19" s="4">
        <f>IF('Falta de Capacidad'!AV19="x",1,0)</f>
        <v>0</v>
      </c>
      <c r="AC19" s="172">
        <f t="shared" si="2"/>
        <v>0</v>
      </c>
      <c r="AD19" s="173">
        <f t="shared" si="3"/>
        <v>0</v>
      </c>
      <c r="AE19" s="4">
        <f t="shared" si="0"/>
        <v>0</v>
      </c>
      <c r="AF19" s="4">
        <f t="shared" si="1"/>
        <v>0</v>
      </c>
      <c r="AG19" s="4">
        <f t="shared" si="4"/>
        <v>0</v>
      </c>
    </row>
    <row r="20" spans="1:33" x14ac:dyDescent="0.25">
      <c r="A20" s="3" t="str">
        <f>VLOOKUP(C20,Regions!B$3:H$35,7,FALSE)</f>
        <v>Central America</v>
      </c>
      <c r="B20" s="94" t="s">
        <v>38</v>
      </c>
      <c r="C20" s="83" t="s">
        <v>37</v>
      </c>
      <c r="D20" s="4">
        <f>IF('Peligro y Exposición'!AX20="x",1,0)</f>
        <v>0</v>
      </c>
      <c r="E20" s="4">
        <f>IF('Peligro y Exposición'!AZ20="x",1,0)</f>
        <v>0</v>
      </c>
      <c r="F20" s="4">
        <f>IF('Peligro y Exposición'!BA20="x",1,0)</f>
        <v>0</v>
      </c>
      <c r="G20" s="4">
        <f>IF('Peligro y Exposición'!BG20="x",1,0)</f>
        <v>0</v>
      </c>
      <c r="H20" s="4">
        <f>IF('Peligro y Exposición'!DJ20="x",1,0)</f>
        <v>0</v>
      </c>
      <c r="I20" s="4">
        <f>IF('Peligro y Exposición'!DR20="x",1,0)</f>
        <v>0</v>
      </c>
      <c r="J20" s="4">
        <f>IF('Peligro y Exposición'!DU20="x",1,0)</f>
        <v>0</v>
      </c>
      <c r="K20" s="4">
        <f>IF('Peligro y Exposición'!DY20="x",1,0)</f>
        <v>0</v>
      </c>
      <c r="L20" s="4">
        <f>IF(Vulnerabilidad!H20="x",1,0)</f>
        <v>0</v>
      </c>
      <c r="M20" s="4">
        <f>IF(Vulnerabilidad!L20="x",1,0)</f>
        <v>0</v>
      </c>
      <c r="N20" s="4">
        <f>IF(Vulnerabilidad!P20="x",1,0)</f>
        <v>0</v>
      </c>
      <c r="O20" s="4">
        <f>IF(Vulnerabilidad!V20="x",1,0)</f>
        <v>0</v>
      </c>
      <c r="P20" s="4">
        <f>IF(Vulnerabilidad!AD20="x",1,0)</f>
        <v>0</v>
      </c>
      <c r="Q20" s="4">
        <f>IF(Vulnerabilidad!AL20="x",1,0)</f>
        <v>0</v>
      </c>
      <c r="R20" s="4">
        <f>IF(Vulnerabilidad!AO20="x",1,0)</f>
        <v>0</v>
      </c>
      <c r="S20" s="4">
        <f>IF(Vulnerabilidad!AT20="x",1,0)</f>
        <v>0</v>
      </c>
      <c r="T20" s="4">
        <f>IF(Vulnerabilidad!AW20="x",1,0)</f>
        <v>0</v>
      </c>
      <c r="U20" s="4">
        <f>IF('Falta de Capacidad'!E20="x",1,0)</f>
        <v>0</v>
      </c>
      <c r="V20" s="4">
        <f>IF('Falta de Capacidad'!H20="x",1,0)</f>
        <v>0</v>
      </c>
      <c r="W20" s="4">
        <f>IF('Falta de Capacidad'!J20="x",1,0)</f>
        <v>0</v>
      </c>
      <c r="X20" s="4">
        <f>IF('Falta de Capacidad'!O20="x",1,0)</f>
        <v>0</v>
      </c>
      <c r="Y20" s="4">
        <f>IF('Falta de Capacidad'!T20="x",1,0)</f>
        <v>0</v>
      </c>
      <c r="Z20" s="4">
        <f>IF('Falta de Capacidad'!AB20="x",1,0)</f>
        <v>0</v>
      </c>
      <c r="AA20" s="4">
        <f>IF('Falta de Capacidad'!AM20="x",1,0)</f>
        <v>0</v>
      </c>
      <c r="AB20" s="4">
        <f>IF('Falta de Capacidad'!AV20="x",1,0)</f>
        <v>0</v>
      </c>
      <c r="AC20" s="172">
        <f t="shared" si="2"/>
        <v>0</v>
      </c>
      <c r="AD20" s="173">
        <f t="shared" si="3"/>
        <v>0</v>
      </c>
      <c r="AE20" s="4">
        <f t="shared" si="0"/>
        <v>0</v>
      </c>
      <c r="AF20" s="4">
        <f t="shared" si="1"/>
        <v>0</v>
      </c>
      <c r="AG20" s="4">
        <f t="shared" si="4"/>
        <v>0</v>
      </c>
    </row>
    <row r="21" spans="1:33" x14ac:dyDescent="0.25">
      <c r="A21" s="3" t="str">
        <f>VLOOKUP(C21,Regions!B$3:H$35,7,FALSE)</f>
        <v>Central America</v>
      </c>
      <c r="B21" s="94" t="s">
        <v>42</v>
      </c>
      <c r="C21" s="83" t="s">
        <v>41</v>
      </c>
      <c r="D21" s="4">
        <f>IF('Peligro y Exposición'!AX21="x",1,0)</f>
        <v>0</v>
      </c>
      <c r="E21" s="4">
        <f>IF('Peligro y Exposición'!AZ21="x",1,0)</f>
        <v>0</v>
      </c>
      <c r="F21" s="4">
        <f>IF('Peligro y Exposición'!BA21="x",1,0)</f>
        <v>0</v>
      </c>
      <c r="G21" s="4">
        <f>IF('Peligro y Exposición'!BG21="x",1,0)</f>
        <v>0</v>
      </c>
      <c r="H21" s="4">
        <f>IF('Peligro y Exposición'!DJ21="x",1,0)</f>
        <v>0</v>
      </c>
      <c r="I21" s="4">
        <f>IF('Peligro y Exposición'!DR21="x",1,0)</f>
        <v>0</v>
      </c>
      <c r="J21" s="4">
        <f>IF('Peligro y Exposición'!DU21="x",1,0)</f>
        <v>0</v>
      </c>
      <c r="K21" s="4">
        <f>IF('Peligro y Exposición'!DY21="x",1,0)</f>
        <v>0</v>
      </c>
      <c r="L21" s="4">
        <f>IF(Vulnerabilidad!H21="x",1,0)</f>
        <v>0</v>
      </c>
      <c r="M21" s="4">
        <f>IF(Vulnerabilidad!L21="x",1,0)</f>
        <v>0</v>
      </c>
      <c r="N21" s="4">
        <f>IF(Vulnerabilidad!P21="x",1,0)</f>
        <v>0</v>
      </c>
      <c r="O21" s="4">
        <f>IF(Vulnerabilidad!V21="x",1,0)</f>
        <v>0</v>
      </c>
      <c r="P21" s="4">
        <f>IF(Vulnerabilidad!AD21="x",1,0)</f>
        <v>0</v>
      </c>
      <c r="Q21" s="4">
        <f>IF(Vulnerabilidad!AL21="x",1,0)</f>
        <v>0</v>
      </c>
      <c r="R21" s="4">
        <f>IF(Vulnerabilidad!AO21="x",1,0)</f>
        <v>0</v>
      </c>
      <c r="S21" s="4">
        <f>IF(Vulnerabilidad!AT21="x",1,0)</f>
        <v>0</v>
      </c>
      <c r="T21" s="4">
        <f>IF(Vulnerabilidad!AW21="x",1,0)</f>
        <v>0</v>
      </c>
      <c r="U21" s="4">
        <f>IF('Falta de Capacidad'!E21="x",1,0)</f>
        <v>0</v>
      </c>
      <c r="V21" s="4">
        <f>IF('Falta de Capacidad'!H21="x",1,0)</f>
        <v>0</v>
      </c>
      <c r="W21" s="4">
        <f>IF('Falta de Capacidad'!J21="x",1,0)</f>
        <v>0</v>
      </c>
      <c r="X21" s="4">
        <f>IF('Falta de Capacidad'!O21="x",1,0)</f>
        <v>0</v>
      </c>
      <c r="Y21" s="4">
        <f>IF('Falta de Capacidad'!T21="x",1,0)</f>
        <v>0</v>
      </c>
      <c r="Z21" s="4">
        <f>IF('Falta de Capacidad'!AB21="x",1,0)</f>
        <v>0</v>
      </c>
      <c r="AA21" s="4">
        <f>IF('Falta de Capacidad'!AM21="x",1,0)</f>
        <v>0</v>
      </c>
      <c r="AB21" s="4">
        <f>IF('Falta de Capacidad'!AV21="x",1,0)</f>
        <v>0</v>
      </c>
      <c r="AC21" s="172">
        <f t="shared" si="2"/>
        <v>0</v>
      </c>
      <c r="AD21" s="173">
        <f t="shared" si="3"/>
        <v>0</v>
      </c>
      <c r="AE21" s="4">
        <f t="shared" si="0"/>
        <v>0</v>
      </c>
      <c r="AF21" s="4">
        <f t="shared" si="1"/>
        <v>0</v>
      </c>
      <c r="AG21" s="4">
        <f t="shared" si="4"/>
        <v>0</v>
      </c>
    </row>
    <row r="22" spans="1:33" x14ac:dyDescent="0.25">
      <c r="A22" s="3" t="str">
        <f>VLOOKUP(C22,Regions!B$3:H$35,7,FALSE)</f>
        <v>Central America</v>
      </c>
      <c r="B22" s="94" t="s">
        <v>44</v>
      </c>
      <c r="C22" s="83" t="s">
        <v>43</v>
      </c>
      <c r="D22" s="4">
        <f>IF('Peligro y Exposición'!AX22="x",1,0)</f>
        <v>0</v>
      </c>
      <c r="E22" s="4">
        <f>IF('Peligro y Exposición'!AZ22="x",1,0)</f>
        <v>0</v>
      </c>
      <c r="F22" s="4">
        <f>IF('Peligro y Exposición'!BA22="x",1,0)</f>
        <v>0</v>
      </c>
      <c r="G22" s="4">
        <f>IF('Peligro y Exposición'!BG22="x",1,0)</f>
        <v>0</v>
      </c>
      <c r="H22" s="4">
        <f>IF('Peligro y Exposición'!DJ22="x",1,0)</f>
        <v>0</v>
      </c>
      <c r="I22" s="4">
        <f>IF('Peligro y Exposición'!DR22="x",1,0)</f>
        <v>0</v>
      </c>
      <c r="J22" s="4">
        <f>IF('Peligro y Exposición'!DU22="x",1,0)</f>
        <v>0</v>
      </c>
      <c r="K22" s="4">
        <f>IF('Peligro y Exposición'!DY22="x",1,0)</f>
        <v>0</v>
      </c>
      <c r="L22" s="4">
        <f>IF(Vulnerabilidad!H22="x",1,0)</f>
        <v>0</v>
      </c>
      <c r="M22" s="4">
        <f>IF(Vulnerabilidad!L22="x",1,0)</f>
        <v>0</v>
      </c>
      <c r="N22" s="4">
        <f>IF(Vulnerabilidad!P22="x",1,0)</f>
        <v>0</v>
      </c>
      <c r="O22" s="4">
        <f>IF(Vulnerabilidad!V22="x",1,0)</f>
        <v>0</v>
      </c>
      <c r="P22" s="4">
        <f>IF(Vulnerabilidad!AD22="x",1,0)</f>
        <v>0</v>
      </c>
      <c r="Q22" s="4">
        <f>IF(Vulnerabilidad!AL22="x",1,0)</f>
        <v>0</v>
      </c>
      <c r="R22" s="4">
        <f>IF(Vulnerabilidad!AO22="x",1,0)</f>
        <v>0</v>
      </c>
      <c r="S22" s="4">
        <f>IF(Vulnerabilidad!AT22="x",1,0)</f>
        <v>0</v>
      </c>
      <c r="T22" s="4">
        <f>IF(Vulnerabilidad!AW22="x",1,0)</f>
        <v>0</v>
      </c>
      <c r="U22" s="4">
        <f>IF('Falta de Capacidad'!E22="x",1,0)</f>
        <v>0</v>
      </c>
      <c r="V22" s="4">
        <f>IF('Falta de Capacidad'!H22="x",1,0)</f>
        <v>0</v>
      </c>
      <c r="W22" s="4">
        <f>IF('Falta de Capacidad'!J22="x",1,0)</f>
        <v>0</v>
      </c>
      <c r="X22" s="4">
        <f>IF('Falta de Capacidad'!O22="x",1,0)</f>
        <v>0</v>
      </c>
      <c r="Y22" s="4">
        <f>IF('Falta de Capacidad'!T22="x",1,0)</f>
        <v>0</v>
      </c>
      <c r="Z22" s="4">
        <f>IF('Falta de Capacidad'!AB22="x",1,0)</f>
        <v>0</v>
      </c>
      <c r="AA22" s="4">
        <f>IF('Falta de Capacidad'!AM22="x",1,0)</f>
        <v>0</v>
      </c>
      <c r="AB22" s="4">
        <f>IF('Falta de Capacidad'!AV22="x",1,0)</f>
        <v>0</v>
      </c>
      <c r="AC22" s="172">
        <f t="shared" si="2"/>
        <v>0</v>
      </c>
      <c r="AD22" s="173">
        <f t="shared" si="3"/>
        <v>0</v>
      </c>
      <c r="AE22" s="4">
        <f t="shared" si="0"/>
        <v>0</v>
      </c>
      <c r="AF22" s="4">
        <f t="shared" si="1"/>
        <v>0</v>
      </c>
      <c r="AG22" s="4">
        <f t="shared" si="4"/>
        <v>0</v>
      </c>
    </row>
    <row r="23" spans="1:33" x14ac:dyDescent="0.25">
      <c r="A23" s="3" t="str">
        <f>VLOOKUP(C23,Regions!B$3:H$35,7,FALSE)</f>
        <v>Central America</v>
      </c>
      <c r="B23" s="94" t="s">
        <v>46</v>
      </c>
      <c r="C23" s="83" t="s">
        <v>45</v>
      </c>
      <c r="D23" s="4">
        <f>IF('Peligro y Exposición'!AX23="x",1,0)</f>
        <v>0</v>
      </c>
      <c r="E23" s="4">
        <f>IF('Peligro y Exposición'!AZ23="x",1,0)</f>
        <v>0</v>
      </c>
      <c r="F23" s="4">
        <f>IF('Peligro y Exposición'!BA23="x",1,0)</f>
        <v>0</v>
      </c>
      <c r="G23" s="4">
        <f>IF('Peligro y Exposición'!BG23="x",1,0)</f>
        <v>0</v>
      </c>
      <c r="H23" s="4">
        <f>IF('Peligro y Exposición'!DJ23="x",1,0)</f>
        <v>0</v>
      </c>
      <c r="I23" s="4">
        <f>IF('Peligro y Exposición'!DR23="x",1,0)</f>
        <v>0</v>
      </c>
      <c r="J23" s="4">
        <f>IF('Peligro y Exposición'!DU23="x",1,0)</f>
        <v>0</v>
      </c>
      <c r="K23" s="4">
        <f>IF('Peligro y Exposición'!DY23="x",1,0)</f>
        <v>0</v>
      </c>
      <c r="L23" s="4">
        <f>IF(Vulnerabilidad!H23="x",1,0)</f>
        <v>0</v>
      </c>
      <c r="M23" s="4">
        <f>IF(Vulnerabilidad!L23="x",1,0)</f>
        <v>0</v>
      </c>
      <c r="N23" s="4">
        <f>IF(Vulnerabilidad!P23="x",1,0)</f>
        <v>0</v>
      </c>
      <c r="O23" s="4">
        <f>IF(Vulnerabilidad!V23="x",1,0)</f>
        <v>0</v>
      </c>
      <c r="P23" s="4">
        <f>IF(Vulnerabilidad!AD23="x",1,0)</f>
        <v>0</v>
      </c>
      <c r="Q23" s="4">
        <f>IF(Vulnerabilidad!AL23="x",1,0)</f>
        <v>0</v>
      </c>
      <c r="R23" s="4">
        <f>IF(Vulnerabilidad!AO23="x",1,0)</f>
        <v>0</v>
      </c>
      <c r="S23" s="4">
        <f>IF(Vulnerabilidad!AT23="x",1,0)</f>
        <v>0</v>
      </c>
      <c r="T23" s="4">
        <f>IF(Vulnerabilidad!AW23="x",1,0)</f>
        <v>0</v>
      </c>
      <c r="U23" s="4">
        <f>IF('Falta de Capacidad'!E23="x",1,0)</f>
        <v>0</v>
      </c>
      <c r="V23" s="4">
        <f>IF('Falta de Capacidad'!H23="x",1,0)</f>
        <v>0</v>
      </c>
      <c r="W23" s="4">
        <f>IF('Falta de Capacidad'!J23="x",1,0)</f>
        <v>0</v>
      </c>
      <c r="X23" s="4">
        <f>IF('Falta de Capacidad'!O23="x",1,0)</f>
        <v>0</v>
      </c>
      <c r="Y23" s="4">
        <f>IF('Falta de Capacidad'!T23="x",1,0)</f>
        <v>0</v>
      </c>
      <c r="Z23" s="4">
        <f>IF('Falta de Capacidad'!AB23="x",1,0)</f>
        <v>0</v>
      </c>
      <c r="AA23" s="4">
        <f>IF('Falta de Capacidad'!AM23="x",1,0)</f>
        <v>0</v>
      </c>
      <c r="AB23" s="4">
        <f>IF('Falta de Capacidad'!AV23="x",1,0)</f>
        <v>0</v>
      </c>
      <c r="AC23" s="172">
        <f t="shared" si="2"/>
        <v>0</v>
      </c>
      <c r="AD23" s="173">
        <f t="shared" si="3"/>
        <v>0</v>
      </c>
      <c r="AE23" s="4">
        <f t="shared" si="0"/>
        <v>0</v>
      </c>
      <c r="AF23" s="4">
        <f t="shared" si="1"/>
        <v>0</v>
      </c>
      <c r="AG23" s="4">
        <f t="shared" si="4"/>
        <v>0</v>
      </c>
    </row>
    <row r="24" spans="1:33" x14ac:dyDescent="0.25">
      <c r="A24" s="3" t="str">
        <f>VLOOKUP(C24,Regions!B$3:H$35,7,FALSE)</f>
        <v>South America</v>
      </c>
      <c r="B24" s="94" t="s">
        <v>3</v>
      </c>
      <c r="C24" s="83" t="s">
        <v>2</v>
      </c>
      <c r="D24" s="4">
        <f>IF('Peligro y Exposición'!AX24="x",1,0)</f>
        <v>0</v>
      </c>
      <c r="E24" s="4">
        <f>IF('Peligro y Exposición'!AZ24="x",1,0)</f>
        <v>0</v>
      </c>
      <c r="F24" s="4">
        <f>IF('Peligro y Exposición'!BA24="x",1,0)</f>
        <v>0</v>
      </c>
      <c r="G24" s="4">
        <f>IF('Peligro y Exposición'!BG24="x",1,0)</f>
        <v>0</v>
      </c>
      <c r="H24" s="4">
        <f>IF('Peligro y Exposición'!DJ24="x",1,0)</f>
        <v>0</v>
      </c>
      <c r="I24" s="4">
        <f>IF('Peligro y Exposición'!DR24="x",1,0)</f>
        <v>0</v>
      </c>
      <c r="J24" s="4">
        <f>IF('Peligro y Exposición'!DU24="x",1,0)</f>
        <v>0</v>
      </c>
      <c r="K24" s="4">
        <f>IF('Peligro y Exposición'!DY24="x",1,0)</f>
        <v>0</v>
      </c>
      <c r="L24" s="4">
        <f>IF(Vulnerabilidad!H24="x",1,0)</f>
        <v>0</v>
      </c>
      <c r="M24" s="4">
        <f>IF(Vulnerabilidad!L24="x",1,0)</f>
        <v>0</v>
      </c>
      <c r="N24" s="4">
        <f>IF(Vulnerabilidad!P24="x",1,0)</f>
        <v>0</v>
      </c>
      <c r="O24" s="4">
        <f>IF(Vulnerabilidad!V24="x",1,0)</f>
        <v>0</v>
      </c>
      <c r="P24" s="4">
        <f>IF(Vulnerabilidad!AD24="x",1,0)</f>
        <v>0</v>
      </c>
      <c r="Q24" s="4">
        <f>IF(Vulnerabilidad!AL24="x",1,0)</f>
        <v>0</v>
      </c>
      <c r="R24" s="4">
        <f>IF(Vulnerabilidad!AO24="x",1,0)</f>
        <v>0</v>
      </c>
      <c r="S24" s="4">
        <f>IF(Vulnerabilidad!AT24="x",1,0)</f>
        <v>0</v>
      </c>
      <c r="T24" s="4">
        <f>IF(Vulnerabilidad!AW24="x",1,0)</f>
        <v>0</v>
      </c>
      <c r="U24" s="4">
        <f>IF('Falta de Capacidad'!E24="x",1,0)</f>
        <v>0</v>
      </c>
      <c r="V24" s="4">
        <f>IF('Falta de Capacidad'!H24="x",1,0)</f>
        <v>0</v>
      </c>
      <c r="W24" s="4">
        <f>IF('Falta de Capacidad'!J24="x",1,0)</f>
        <v>0</v>
      </c>
      <c r="X24" s="4">
        <f>IF('Falta de Capacidad'!O24="x",1,0)</f>
        <v>0</v>
      </c>
      <c r="Y24" s="4">
        <f>IF('Falta de Capacidad'!T24="x",1,0)</f>
        <v>0</v>
      </c>
      <c r="Z24" s="4">
        <f>IF('Falta de Capacidad'!AB24="x",1,0)</f>
        <v>0</v>
      </c>
      <c r="AA24" s="4">
        <f>IF('Falta de Capacidad'!AM24="x",1,0)</f>
        <v>0</v>
      </c>
      <c r="AB24" s="4">
        <f>IF('Falta de Capacidad'!AV24="x",1,0)</f>
        <v>0</v>
      </c>
      <c r="AC24" s="172">
        <f t="shared" si="2"/>
        <v>0</v>
      </c>
      <c r="AD24" s="173">
        <f t="shared" si="3"/>
        <v>0</v>
      </c>
      <c r="AE24" s="4">
        <f t="shared" si="0"/>
        <v>0</v>
      </c>
      <c r="AF24" s="4">
        <f t="shared" si="1"/>
        <v>0</v>
      </c>
      <c r="AG24" s="4">
        <f t="shared" si="4"/>
        <v>0</v>
      </c>
    </row>
    <row r="25" spans="1:33" x14ac:dyDescent="0.25">
      <c r="A25" s="3" t="str">
        <f>VLOOKUP(C25,Regions!B$3:H$35,7,FALSE)</f>
        <v>South America</v>
      </c>
      <c r="B25" s="94" t="s">
        <v>107</v>
      </c>
      <c r="C25" s="83" t="s">
        <v>10</v>
      </c>
      <c r="D25" s="4">
        <f>IF('Peligro y Exposición'!AX25="x",1,0)</f>
        <v>0</v>
      </c>
      <c r="E25" s="4">
        <f>IF('Peligro y Exposición'!AZ25="x",1,0)</f>
        <v>0</v>
      </c>
      <c r="F25" s="4">
        <f>IF('Peligro y Exposición'!BA25="x",1,0)</f>
        <v>0</v>
      </c>
      <c r="G25" s="4">
        <f>IF('Peligro y Exposición'!BG25="x",1,0)</f>
        <v>0</v>
      </c>
      <c r="H25" s="4">
        <f>IF('Peligro y Exposición'!DJ25="x",1,0)</f>
        <v>0</v>
      </c>
      <c r="I25" s="4">
        <f>IF('Peligro y Exposición'!DR25="x",1,0)</f>
        <v>0</v>
      </c>
      <c r="J25" s="4">
        <f>IF('Peligro y Exposición'!DU25="x",1,0)</f>
        <v>0</v>
      </c>
      <c r="K25" s="4">
        <f>IF('Peligro y Exposición'!DY25="x",1,0)</f>
        <v>0</v>
      </c>
      <c r="L25" s="4">
        <f>IF(Vulnerabilidad!H25="x",1,0)</f>
        <v>0</v>
      </c>
      <c r="M25" s="4">
        <f>IF(Vulnerabilidad!L25="x",1,0)</f>
        <v>0</v>
      </c>
      <c r="N25" s="4">
        <f>IF(Vulnerabilidad!P25="x",1,0)</f>
        <v>0</v>
      </c>
      <c r="O25" s="4">
        <f>IF(Vulnerabilidad!V25="x",1,0)</f>
        <v>0</v>
      </c>
      <c r="P25" s="4">
        <f>IF(Vulnerabilidad!AD25="x",1,0)</f>
        <v>0</v>
      </c>
      <c r="Q25" s="4">
        <f>IF(Vulnerabilidad!AL25="x",1,0)</f>
        <v>0</v>
      </c>
      <c r="R25" s="4">
        <f>IF(Vulnerabilidad!AO25="x",1,0)</f>
        <v>0</v>
      </c>
      <c r="S25" s="4">
        <f>IF(Vulnerabilidad!AT25="x",1,0)</f>
        <v>0</v>
      </c>
      <c r="T25" s="4">
        <f>IF(Vulnerabilidad!AW25="x",1,0)</f>
        <v>0</v>
      </c>
      <c r="U25" s="4">
        <f>IF('Falta de Capacidad'!E25="x",1,0)</f>
        <v>0</v>
      </c>
      <c r="V25" s="4">
        <f>IF('Falta de Capacidad'!H25="x",1,0)</f>
        <v>0</v>
      </c>
      <c r="W25" s="4">
        <f>IF('Falta de Capacidad'!J25="x",1,0)</f>
        <v>0</v>
      </c>
      <c r="X25" s="4">
        <f>IF('Falta de Capacidad'!O25="x",1,0)</f>
        <v>0</v>
      </c>
      <c r="Y25" s="4">
        <f>IF('Falta de Capacidad'!T25="x",1,0)</f>
        <v>0</v>
      </c>
      <c r="Z25" s="4">
        <f>IF('Falta de Capacidad'!AB25="x",1,0)</f>
        <v>0</v>
      </c>
      <c r="AA25" s="4">
        <f>IF('Falta de Capacidad'!AM25="x",1,0)</f>
        <v>0</v>
      </c>
      <c r="AB25" s="4">
        <f>IF('Falta de Capacidad'!AV25="x",1,0)</f>
        <v>0</v>
      </c>
      <c r="AC25" s="172">
        <f t="shared" si="2"/>
        <v>0</v>
      </c>
      <c r="AD25" s="173">
        <f t="shared" si="3"/>
        <v>0</v>
      </c>
      <c r="AE25" s="4">
        <f t="shared" si="0"/>
        <v>0</v>
      </c>
      <c r="AF25" s="4">
        <f t="shared" si="1"/>
        <v>0</v>
      </c>
      <c r="AG25" s="4">
        <f t="shared" si="4"/>
        <v>0</v>
      </c>
    </row>
    <row r="26" spans="1:33" x14ac:dyDescent="0.25">
      <c r="A26" s="3" t="str">
        <f>VLOOKUP(C26,Regions!B$3:H$35,7,FALSE)</f>
        <v>South America</v>
      </c>
      <c r="B26" s="94" t="s">
        <v>12</v>
      </c>
      <c r="C26" s="83" t="s">
        <v>11</v>
      </c>
      <c r="D26" s="4">
        <f>IF('Peligro y Exposición'!AX26="x",1,0)</f>
        <v>0</v>
      </c>
      <c r="E26" s="4">
        <f>IF('Peligro y Exposición'!AZ26="x",1,0)</f>
        <v>0</v>
      </c>
      <c r="F26" s="4">
        <f>IF('Peligro y Exposición'!BA26="x",1,0)</f>
        <v>0</v>
      </c>
      <c r="G26" s="4">
        <f>IF('Peligro y Exposición'!BG26="x",1,0)</f>
        <v>0</v>
      </c>
      <c r="H26" s="4">
        <f>IF('Peligro y Exposición'!DJ26="x",1,0)</f>
        <v>0</v>
      </c>
      <c r="I26" s="4">
        <f>IF('Peligro y Exposición'!DR26="x",1,0)</f>
        <v>0</v>
      </c>
      <c r="J26" s="4">
        <f>IF('Peligro y Exposición'!DU26="x",1,0)</f>
        <v>0</v>
      </c>
      <c r="K26" s="4">
        <f>IF('Peligro y Exposición'!DY26="x",1,0)</f>
        <v>0</v>
      </c>
      <c r="L26" s="4">
        <f>IF(Vulnerabilidad!H26="x",1,0)</f>
        <v>0</v>
      </c>
      <c r="M26" s="4">
        <f>IF(Vulnerabilidad!L26="x",1,0)</f>
        <v>0</v>
      </c>
      <c r="N26" s="4">
        <f>IF(Vulnerabilidad!P26="x",1,0)</f>
        <v>0</v>
      </c>
      <c r="O26" s="4">
        <f>IF(Vulnerabilidad!V26="x",1,0)</f>
        <v>0</v>
      </c>
      <c r="P26" s="4">
        <f>IF(Vulnerabilidad!AD26="x",1,0)</f>
        <v>0</v>
      </c>
      <c r="Q26" s="4">
        <f>IF(Vulnerabilidad!AL26="x",1,0)</f>
        <v>0</v>
      </c>
      <c r="R26" s="4">
        <f>IF(Vulnerabilidad!AO26="x",1,0)</f>
        <v>0</v>
      </c>
      <c r="S26" s="4">
        <f>IF(Vulnerabilidad!AT26="x",1,0)</f>
        <v>0</v>
      </c>
      <c r="T26" s="4">
        <f>IF(Vulnerabilidad!AW26="x",1,0)</f>
        <v>0</v>
      </c>
      <c r="U26" s="4">
        <f>IF('Falta de Capacidad'!E26="x",1,0)</f>
        <v>0</v>
      </c>
      <c r="V26" s="4">
        <f>IF('Falta de Capacidad'!H26="x",1,0)</f>
        <v>0</v>
      </c>
      <c r="W26" s="4">
        <f>IF('Falta de Capacidad'!J26="x",1,0)</f>
        <v>0</v>
      </c>
      <c r="X26" s="4">
        <f>IF('Falta de Capacidad'!O26="x",1,0)</f>
        <v>0</v>
      </c>
      <c r="Y26" s="4">
        <f>IF('Falta de Capacidad'!T26="x",1,0)</f>
        <v>0</v>
      </c>
      <c r="Z26" s="4">
        <f>IF('Falta de Capacidad'!AB26="x",1,0)</f>
        <v>0</v>
      </c>
      <c r="AA26" s="4">
        <f>IF('Falta de Capacidad'!AM26="x",1,0)</f>
        <v>0</v>
      </c>
      <c r="AB26" s="4">
        <f>IF('Falta de Capacidad'!AV26="x",1,0)</f>
        <v>0</v>
      </c>
      <c r="AC26" s="172">
        <f t="shared" si="2"/>
        <v>0</v>
      </c>
      <c r="AD26" s="173">
        <f t="shared" si="3"/>
        <v>0</v>
      </c>
      <c r="AE26" s="4">
        <f t="shared" si="0"/>
        <v>0</v>
      </c>
      <c r="AF26" s="4">
        <f t="shared" si="1"/>
        <v>0</v>
      </c>
      <c r="AG26" s="4">
        <f t="shared" si="4"/>
        <v>0</v>
      </c>
    </row>
    <row r="27" spans="1:33" x14ac:dyDescent="0.25">
      <c r="A27" s="3" t="str">
        <f>VLOOKUP(C27,Regions!B$3:H$35,7,FALSE)</f>
        <v>South America</v>
      </c>
      <c r="B27" s="94" t="s">
        <v>14</v>
      </c>
      <c r="C27" s="83" t="s">
        <v>13</v>
      </c>
      <c r="D27" s="4">
        <f>IF('Peligro y Exposición'!AX27="x",1,0)</f>
        <v>0</v>
      </c>
      <c r="E27" s="4">
        <f>IF('Peligro y Exposición'!AZ27="x",1,0)</f>
        <v>0</v>
      </c>
      <c r="F27" s="4">
        <f>IF('Peligro y Exposición'!BA27="x",1,0)</f>
        <v>0</v>
      </c>
      <c r="G27" s="4">
        <f>IF('Peligro y Exposición'!BG27="x",1,0)</f>
        <v>0</v>
      </c>
      <c r="H27" s="4">
        <f>IF('Peligro y Exposición'!DJ27="x",1,0)</f>
        <v>0</v>
      </c>
      <c r="I27" s="4">
        <f>IF('Peligro y Exposición'!DR27="x",1,0)</f>
        <v>0</v>
      </c>
      <c r="J27" s="4">
        <f>IF('Peligro y Exposición'!DU27="x",1,0)</f>
        <v>0</v>
      </c>
      <c r="K27" s="4">
        <f>IF('Peligro y Exposición'!DY27="x",1,0)</f>
        <v>0</v>
      </c>
      <c r="L27" s="4">
        <f>IF(Vulnerabilidad!H27="x",1,0)</f>
        <v>0</v>
      </c>
      <c r="M27" s="4">
        <f>IF(Vulnerabilidad!L27="x",1,0)</f>
        <v>0</v>
      </c>
      <c r="N27" s="4">
        <f>IF(Vulnerabilidad!P27="x",1,0)</f>
        <v>0</v>
      </c>
      <c r="O27" s="4">
        <f>IF(Vulnerabilidad!V27="x",1,0)</f>
        <v>0</v>
      </c>
      <c r="P27" s="4">
        <f>IF(Vulnerabilidad!AD27="x",1,0)</f>
        <v>0</v>
      </c>
      <c r="Q27" s="4">
        <f>IF(Vulnerabilidad!AL27="x",1,0)</f>
        <v>0</v>
      </c>
      <c r="R27" s="4">
        <f>IF(Vulnerabilidad!AO27="x",1,0)</f>
        <v>0</v>
      </c>
      <c r="S27" s="4">
        <f>IF(Vulnerabilidad!AT27="x",1,0)</f>
        <v>0</v>
      </c>
      <c r="T27" s="4">
        <f>IF(Vulnerabilidad!AW27="x",1,0)</f>
        <v>0</v>
      </c>
      <c r="U27" s="4">
        <f>IF('Falta de Capacidad'!E27="x",1,0)</f>
        <v>0</v>
      </c>
      <c r="V27" s="4">
        <f>IF('Falta de Capacidad'!H27="x",1,0)</f>
        <v>0</v>
      </c>
      <c r="W27" s="4">
        <f>IF('Falta de Capacidad'!J27="x",1,0)</f>
        <v>0</v>
      </c>
      <c r="X27" s="4">
        <f>IF('Falta de Capacidad'!O27="x",1,0)</f>
        <v>0</v>
      </c>
      <c r="Y27" s="4">
        <f>IF('Falta de Capacidad'!T27="x",1,0)</f>
        <v>0</v>
      </c>
      <c r="Z27" s="4">
        <f>IF('Falta de Capacidad'!AB27="x",1,0)</f>
        <v>0</v>
      </c>
      <c r="AA27" s="4">
        <f>IF('Falta de Capacidad'!AM27="x",1,0)</f>
        <v>0</v>
      </c>
      <c r="AB27" s="4">
        <f>IF('Falta de Capacidad'!AV27="x",1,0)</f>
        <v>0</v>
      </c>
      <c r="AC27" s="172">
        <f t="shared" si="2"/>
        <v>0</v>
      </c>
      <c r="AD27" s="173">
        <f t="shared" si="3"/>
        <v>0</v>
      </c>
      <c r="AE27" s="4">
        <f t="shared" si="0"/>
        <v>0</v>
      </c>
      <c r="AF27" s="4">
        <f t="shared" si="1"/>
        <v>0</v>
      </c>
      <c r="AG27" s="4">
        <f t="shared" si="4"/>
        <v>0</v>
      </c>
    </row>
    <row r="28" spans="1:33" x14ac:dyDescent="0.25">
      <c r="A28" s="3" t="str">
        <f>VLOOKUP(C28,Regions!B$3:H$35,7,FALSE)</f>
        <v>South America</v>
      </c>
      <c r="B28" s="94" t="s">
        <v>16</v>
      </c>
      <c r="C28" s="83" t="s">
        <v>15</v>
      </c>
      <c r="D28" s="4">
        <f>IF('Peligro y Exposición'!AX28="x",1,0)</f>
        <v>0</v>
      </c>
      <c r="E28" s="4">
        <f>IF('Peligro y Exposición'!AZ28="x",1,0)</f>
        <v>0</v>
      </c>
      <c r="F28" s="4">
        <f>IF('Peligro y Exposición'!BA28="x",1,0)</f>
        <v>0</v>
      </c>
      <c r="G28" s="4">
        <f>IF('Peligro y Exposición'!BG28="x",1,0)</f>
        <v>0</v>
      </c>
      <c r="H28" s="4">
        <f>IF('Peligro y Exposición'!DJ28="x",1,0)</f>
        <v>0</v>
      </c>
      <c r="I28" s="4">
        <f>IF('Peligro y Exposición'!DR28="x",1,0)</f>
        <v>0</v>
      </c>
      <c r="J28" s="4">
        <f>IF('Peligro y Exposición'!DU28="x",1,0)</f>
        <v>0</v>
      </c>
      <c r="K28" s="4">
        <f>IF('Peligro y Exposición'!DY28="x",1,0)</f>
        <v>0</v>
      </c>
      <c r="L28" s="4">
        <f>IF(Vulnerabilidad!H28="x",1,0)</f>
        <v>0</v>
      </c>
      <c r="M28" s="4">
        <f>IF(Vulnerabilidad!L28="x",1,0)</f>
        <v>0</v>
      </c>
      <c r="N28" s="4">
        <f>IF(Vulnerabilidad!P28="x",1,0)</f>
        <v>0</v>
      </c>
      <c r="O28" s="4">
        <f>IF(Vulnerabilidad!V28="x",1,0)</f>
        <v>0</v>
      </c>
      <c r="P28" s="4">
        <f>IF(Vulnerabilidad!AD28="x",1,0)</f>
        <v>0</v>
      </c>
      <c r="Q28" s="4">
        <f>IF(Vulnerabilidad!AL28="x",1,0)</f>
        <v>0</v>
      </c>
      <c r="R28" s="4">
        <f>IF(Vulnerabilidad!AO28="x",1,0)</f>
        <v>0</v>
      </c>
      <c r="S28" s="4">
        <f>IF(Vulnerabilidad!AT28="x",1,0)</f>
        <v>0</v>
      </c>
      <c r="T28" s="4">
        <f>IF(Vulnerabilidad!AW28="x",1,0)</f>
        <v>0</v>
      </c>
      <c r="U28" s="4">
        <f>IF('Falta de Capacidad'!E28="x",1,0)</f>
        <v>0</v>
      </c>
      <c r="V28" s="4">
        <f>IF('Falta de Capacidad'!H28="x",1,0)</f>
        <v>0</v>
      </c>
      <c r="W28" s="4">
        <f>IF('Falta de Capacidad'!J28="x",1,0)</f>
        <v>0</v>
      </c>
      <c r="X28" s="4">
        <f>IF('Falta de Capacidad'!O28="x",1,0)</f>
        <v>0</v>
      </c>
      <c r="Y28" s="4">
        <f>IF('Falta de Capacidad'!T28="x",1,0)</f>
        <v>0</v>
      </c>
      <c r="Z28" s="4">
        <f>IF('Falta de Capacidad'!AB28="x",1,0)</f>
        <v>0</v>
      </c>
      <c r="AA28" s="4">
        <f>IF('Falta de Capacidad'!AM28="x",1,0)</f>
        <v>0</v>
      </c>
      <c r="AB28" s="4">
        <f>IF('Falta de Capacidad'!AV28="x",1,0)</f>
        <v>0</v>
      </c>
      <c r="AC28" s="172">
        <f t="shared" si="2"/>
        <v>0</v>
      </c>
      <c r="AD28" s="173">
        <f t="shared" si="3"/>
        <v>0</v>
      </c>
      <c r="AE28" s="4">
        <f t="shared" si="0"/>
        <v>0</v>
      </c>
      <c r="AF28" s="4">
        <f t="shared" si="1"/>
        <v>0</v>
      </c>
      <c r="AG28" s="4">
        <f t="shared" si="4"/>
        <v>0</v>
      </c>
    </row>
    <row r="29" spans="1:33" x14ac:dyDescent="0.25">
      <c r="A29" s="3" t="str">
        <f>VLOOKUP(C29,Regions!B$3:H$35,7,FALSE)</f>
        <v>South America</v>
      </c>
      <c r="B29" s="94" t="s">
        <v>26</v>
      </c>
      <c r="C29" s="83" t="s">
        <v>25</v>
      </c>
      <c r="D29" s="4">
        <f>IF('Peligro y Exposición'!AX29="x",1,0)</f>
        <v>0</v>
      </c>
      <c r="E29" s="4">
        <f>IF('Peligro y Exposición'!AZ29="x",1,0)</f>
        <v>0</v>
      </c>
      <c r="F29" s="4">
        <f>IF('Peligro y Exposición'!BA29="x",1,0)</f>
        <v>0</v>
      </c>
      <c r="G29" s="4">
        <f>IF('Peligro y Exposición'!BG29="x",1,0)</f>
        <v>0</v>
      </c>
      <c r="H29" s="4">
        <f>IF('Peligro y Exposición'!DJ29="x",1,0)</f>
        <v>0</v>
      </c>
      <c r="I29" s="4">
        <f>IF('Peligro y Exposición'!DR29="x",1,0)</f>
        <v>0</v>
      </c>
      <c r="J29" s="4">
        <f>IF('Peligro y Exposición'!DU29="x",1,0)</f>
        <v>0</v>
      </c>
      <c r="K29" s="4">
        <f>IF('Peligro y Exposición'!DY29="x",1,0)</f>
        <v>0</v>
      </c>
      <c r="L29" s="4">
        <f>IF(Vulnerabilidad!H29="x",1,0)</f>
        <v>0</v>
      </c>
      <c r="M29" s="4">
        <f>IF(Vulnerabilidad!L29="x",1,0)</f>
        <v>0</v>
      </c>
      <c r="N29" s="4">
        <f>IF(Vulnerabilidad!P29="x",1,0)</f>
        <v>0</v>
      </c>
      <c r="O29" s="4">
        <f>IF(Vulnerabilidad!V29="x",1,0)</f>
        <v>0</v>
      </c>
      <c r="P29" s="4">
        <f>IF(Vulnerabilidad!AD29="x",1,0)</f>
        <v>0</v>
      </c>
      <c r="Q29" s="4">
        <f>IF(Vulnerabilidad!AL29="x",1,0)</f>
        <v>0</v>
      </c>
      <c r="R29" s="4">
        <f>IF(Vulnerabilidad!AO29="x",1,0)</f>
        <v>0</v>
      </c>
      <c r="S29" s="4">
        <f>IF(Vulnerabilidad!AT29="x",1,0)</f>
        <v>0</v>
      </c>
      <c r="T29" s="4">
        <f>IF(Vulnerabilidad!AW29="x",1,0)</f>
        <v>0</v>
      </c>
      <c r="U29" s="4">
        <f>IF('Falta de Capacidad'!E29="x",1,0)</f>
        <v>0</v>
      </c>
      <c r="V29" s="4">
        <f>IF('Falta de Capacidad'!H29="x",1,0)</f>
        <v>0</v>
      </c>
      <c r="W29" s="4">
        <f>IF('Falta de Capacidad'!J29="x",1,0)</f>
        <v>0</v>
      </c>
      <c r="X29" s="4">
        <f>IF('Falta de Capacidad'!O29="x",1,0)</f>
        <v>0</v>
      </c>
      <c r="Y29" s="4">
        <f>IF('Falta de Capacidad'!T29="x",1,0)</f>
        <v>0</v>
      </c>
      <c r="Z29" s="4">
        <f>IF('Falta de Capacidad'!AB29="x",1,0)</f>
        <v>0</v>
      </c>
      <c r="AA29" s="4">
        <f>IF('Falta de Capacidad'!AM29="x",1,0)</f>
        <v>0</v>
      </c>
      <c r="AB29" s="4">
        <f>IF('Falta de Capacidad'!AV29="x",1,0)</f>
        <v>0</v>
      </c>
      <c r="AC29" s="172">
        <f t="shared" si="2"/>
        <v>0</v>
      </c>
      <c r="AD29" s="173">
        <f t="shared" si="3"/>
        <v>0</v>
      </c>
      <c r="AE29" s="4">
        <f t="shared" si="0"/>
        <v>0</v>
      </c>
      <c r="AF29" s="4">
        <f t="shared" si="1"/>
        <v>0</v>
      </c>
      <c r="AG29" s="4">
        <f t="shared" si="4"/>
        <v>0</v>
      </c>
    </row>
    <row r="30" spans="1:33" x14ac:dyDescent="0.25">
      <c r="A30" s="3" t="str">
        <f>VLOOKUP(C30,Regions!B$3:H$35,7,FALSE)</f>
        <v>South America</v>
      </c>
      <c r="B30" s="94" t="s">
        <v>34</v>
      </c>
      <c r="C30" s="83" t="s">
        <v>33</v>
      </c>
      <c r="D30" s="4">
        <f>IF('Peligro y Exposición'!AX30="x",1,0)</f>
        <v>0</v>
      </c>
      <c r="E30" s="4">
        <f>IF('Peligro y Exposición'!AZ30="x",1,0)</f>
        <v>0</v>
      </c>
      <c r="F30" s="4">
        <f>IF('Peligro y Exposición'!BA30="x",1,0)</f>
        <v>0</v>
      </c>
      <c r="G30" s="4">
        <f>IF('Peligro y Exposición'!BG30="x",1,0)</f>
        <v>0</v>
      </c>
      <c r="H30" s="4">
        <f>IF('Peligro y Exposición'!DJ30="x",1,0)</f>
        <v>0</v>
      </c>
      <c r="I30" s="4">
        <f>IF('Peligro y Exposición'!DR30="x",1,0)</f>
        <v>0</v>
      </c>
      <c r="J30" s="4">
        <f>IF('Peligro y Exposición'!DU30="x",1,0)</f>
        <v>0</v>
      </c>
      <c r="K30" s="4">
        <f>IF('Peligro y Exposición'!DY30="x",1,0)</f>
        <v>0</v>
      </c>
      <c r="L30" s="4">
        <f>IF(Vulnerabilidad!H30="x",1,0)</f>
        <v>0</v>
      </c>
      <c r="M30" s="4">
        <f>IF(Vulnerabilidad!L30="x",1,0)</f>
        <v>0</v>
      </c>
      <c r="N30" s="4">
        <f>IF(Vulnerabilidad!P30="x",1,0)</f>
        <v>0</v>
      </c>
      <c r="O30" s="4">
        <f>IF(Vulnerabilidad!V30="x",1,0)</f>
        <v>0</v>
      </c>
      <c r="P30" s="4">
        <f>IF(Vulnerabilidad!AD30="x",1,0)</f>
        <v>0</v>
      </c>
      <c r="Q30" s="4">
        <f>IF(Vulnerabilidad!AL30="x",1,0)</f>
        <v>0</v>
      </c>
      <c r="R30" s="4">
        <f>IF(Vulnerabilidad!AO30="x",1,0)</f>
        <v>0</v>
      </c>
      <c r="S30" s="4">
        <f>IF(Vulnerabilidad!AT30="x",1,0)</f>
        <v>0</v>
      </c>
      <c r="T30" s="4">
        <f>IF(Vulnerabilidad!AW30="x",1,0)</f>
        <v>0</v>
      </c>
      <c r="U30" s="4">
        <f>IF('Falta de Capacidad'!E30="x",1,0)</f>
        <v>1</v>
      </c>
      <c r="V30" s="4">
        <f>IF('Falta de Capacidad'!H30="x",1,0)</f>
        <v>0</v>
      </c>
      <c r="W30" s="4">
        <f>IF('Falta de Capacidad'!J30="x",1,0)</f>
        <v>1</v>
      </c>
      <c r="X30" s="4">
        <f>IF('Falta de Capacidad'!O30="x",1,0)</f>
        <v>0</v>
      </c>
      <c r="Y30" s="4">
        <f>IF('Falta de Capacidad'!T30="x",1,0)</f>
        <v>0</v>
      </c>
      <c r="Z30" s="4">
        <f>IF('Falta de Capacidad'!AB30="x",1,0)</f>
        <v>0</v>
      </c>
      <c r="AA30" s="4">
        <f>IF('Falta de Capacidad'!AM30="x",1,0)</f>
        <v>0</v>
      </c>
      <c r="AB30" s="4">
        <f>IF('Falta de Capacidad'!AV30="x",1,0)</f>
        <v>0</v>
      </c>
      <c r="AC30" s="172">
        <f t="shared" si="2"/>
        <v>2</v>
      </c>
      <c r="AD30" s="173">
        <f t="shared" si="3"/>
        <v>0.08</v>
      </c>
      <c r="AE30" s="4">
        <f t="shared" si="0"/>
        <v>0</v>
      </c>
      <c r="AF30" s="4">
        <f t="shared" si="1"/>
        <v>0</v>
      </c>
      <c r="AG30" s="4">
        <f t="shared" si="4"/>
        <v>2</v>
      </c>
    </row>
    <row r="31" spans="1:33" x14ac:dyDescent="0.25">
      <c r="A31" s="3" t="str">
        <f>VLOOKUP(C31,Regions!B$3:H$35,7,FALSE)</f>
        <v>South America</v>
      </c>
      <c r="B31" s="94" t="s">
        <v>48</v>
      </c>
      <c r="C31" s="83" t="s">
        <v>47</v>
      </c>
      <c r="D31" s="4">
        <f>IF('Peligro y Exposición'!AX31="x",1,0)</f>
        <v>0</v>
      </c>
      <c r="E31" s="4">
        <f>IF('Peligro y Exposición'!AZ31="x",1,0)</f>
        <v>0</v>
      </c>
      <c r="F31" s="4">
        <f>IF('Peligro y Exposición'!BA31="x",1,0)</f>
        <v>0</v>
      </c>
      <c r="G31" s="4">
        <f>IF('Peligro y Exposición'!BG31="x",1,0)</f>
        <v>0</v>
      </c>
      <c r="H31" s="4">
        <f>IF('Peligro y Exposición'!DJ31="x",1,0)</f>
        <v>0</v>
      </c>
      <c r="I31" s="4">
        <f>IF('Peligro y Exposición'!DR31="x",1,0)</f>
        <v>0</v>
      </c>
      <c r="J31" s="4">
        <f>IF('Peligro y Exposición'!DU31="x",1,0)</f>
        <v>0</v>
      </c>
      <c r="K31" s="4">
        <f>IF('Peligro y Exposición'!DY31="x",1,0)</f>
        <v>0</v>
      </c>
      <c r="L31" s="4">
        <f>IF(Vulnerabilidad!H31="x",1,0)</f>
        <v>0</v>
      </c>
      <c r="M31" s="4">
        <f>IF(Vulnerabilidad!L31="x",1,0)</f>
        <v>0</v>
      </c>
      <c r="N31" s="4">
        <f>IF(Vulnerabilidad!P31="x",1,0)</f>
        <v>0</v>
      </c>
      <c r="O31" s="4">
        <f>IF(Vulnerabilidad!V31="x",1,0)</f>
        <v>0</v>
      </c>
      <c r="P31" s="4">
        <f>IF(Vulnerabilidad!AD31="x",1,0)</f>
        <v>0</v>
      </c>
      <c r="Q31" s="4">
        <f>IF(Vulnerabilidad!AL31="x",1,0)</f>
        <v>0</v>
      </c>
      <c r="R31" s="4">
        <f>IF(Vulnerabilidad!AO31="x",1,0)</f>
        <v>0</v>
      </c>
      <c r="S31" s="4">
        <f>IF(Vulnerabilidad!AT31="x",1,0)</f>
        <v>0</v>
      </c>
      <c r="T31" s="4">
        <f>IF(Vulnerabilidad!AW31="x",1,0)</f>
        <v>0</v>
      </c>
      <c r="U31" s="4">
        <f>IF('Falta de Capacidad'!E31="x",1,0)</f>
        <v>0</v>
      </c>
      <c r="V31" s="4">
        <f>IF('Falta de Capacidad'!H31="x",1,0)</f>
        <v>0</v>
      </c>
      <c r="W31" s="4">
        <f>IF('Falta de Capacidad'!J31="x",1,0)</f>
        <v>0</v>
      </c>
      <c r="X31" s="4">
        <f>IF('Falta de Capacidad'!O31="x",1,0)</f>
        <v>0</v>
      </c>
      <c r="Y31" s="4">
        <f>IF('Falta de Capacidad'!T31="x",1,0)</f>
        <v>0</v>
      </c>
      <c r="Z31" s="4">
        <f>IF('Falta de Capacidad'!AB31="x",1,0)</f>
        <v>0</v>
      </c>
      <c r="AA31" s="4">
        <f>IF('Falta de Capacidad'!AM31="x",1,0)</f>
        <v>0</v>
      </c>
      <c r="AB31" s="4">
        <f>IF('Falta de Capacidad'!AV31="x",1,0)</f>
        <v>0</v>
      </c>
      <c r="AC31" s="172">
        <f t="shared" si="2"/>
        <v>0</v>
      </c>
      <c r="AD31" s="173">
        <f t="shared" si="3"/>
        <v>0</v>
      </c>
      <c r="AE31" s="4">
        <f t="shared" si="0"/>
        <v>0</v>
      </c>
      <c r="AF31" s="4">
        <f t="shared" si="1"/>
        <v>0</v>
      </c>
      <c r="AG31" s="4">
        <f t="shared" si="4"/>
        <v>0</v>
      </c>
    </row>
    <row r="32" spans="1:33" x14ac:dyDescent="0.25">
      <c r="A32" s="3" t="str">
        <f>VLOOKUP(C32,Regions!B$3:H$35,7,FALSE)</f>
        <v>South America</v>
      </c>
      <c r="B32" s="94" t="s">
        <v>50</v>
      </c>
      <c r="C32" s="83" t="s">
        <v>49</v>
      </c>
      <c r="D32" s="4">
        <f>IF('Peligro y Exposición'!AX32="x",1,0)</f>
        <v>0</v>
      </c>
      <c r="E32" s="4">
        <f>IF('Peligro y Exposición'!AZ32="x",1,0)</f>
        <v>0</v>
      </c>
      <c r="F32" s="4">
        <f>IF('Peligro y Exposición'!BA32="x",1,0)</f>
        <v>0</v>
      </c>
      <c r="G32" s="4">
        <f>IF('Peligro y Exposición'!BG32="x",1,0)</f>
        <v>0</v>
      </c>
      <c r="H32" s="4">
        <f>IF('Peligro y Exposición'!DJ32="x",1,0)</f>
        <v>0</v>
      </c>
      <c r="I32" s="4">
        <f>IF('Peligro y Exposición'!DR32="x",1,0)</f>
        <v>0</v>
      </c>
      <c r="J32" s="4">
        <f>IF('Peligro y Exposición'!DU32="x",1,0)</f>
        <v>0</v>
      </c>
      <c r="K32" s="4">
        <f>IF('Peligro y Exposición'!DY32="x",1,0)</f>
        <v>0</v>
      </c>
      <c r="L32" s="4">
        <f>IF(Vulnerabilidad!H32="x",1,0)</f>
        <v>0</v>
      </c>
      <c r="M32" s="4">
        <f>IF(Vulnerabilidad!L32="x",1,0)</f>
        <v>0</v>
      </c>
      <c r="N32" s="4">
        <f>IF(Vulnerabilidad!P32="x",1,0)</f>
        <v>0</v>
      </c>
      <c r="O32" s="4">
        <f>IF(Vulnerabilidad!V32="x",1,0)</f>
        <v>0</v>
      </c>
      <c r="P32" s="4">
        <f>IF(Vulnerabilidad!AD32="x",1,0)</f>
        <v>0</v>
      </c>
      <c r="Q32" s="4">
        <f>IF(Vulnerabilidad!AL32="x",1,0)</f>
        <v>0</v>
      </c>
      <c r="R32" s="4">
        <f>IF(Vulnerabilidad!AO32="x",1,0)</f>
        <v>0</v>
      </c>
      <c r="S32" s="4">
        <f>IF(Vulnerabilidad!AT32="x",1,0)</f>
        <v>0</v>
      </c>
      <c r="T32" s="4">
        <f>IF(Vulnerabilidad!AW32="x",1,0)</f>
        <v>0</v>
      </c>
      <c r="U32" s="4">
        <f>IF('Falta de Capacidad'!E32="x",1,0)</f>
        <v>0</v>
      </c>
      <c r="V32" s="4">
        <f>IF('Falta de Capacidad'!H32="x",1,0)</f>
        <v>0</v>
      </c>
      <c r="W32" s="4">
        <f>IF('Falta de Capacidad'!J32="x",1,0)</f>
        <v>0</v>
      </c>
      <c r="X32" s="4">
        <f>IF('Falta de Capacidad'!O32="x",1,0)</f>
        <v>0</v>
      </c>
      <c r="Y32" s="4">
        <f>IF('Falta de Capacidad'!T32="x",1,0)</f>
        <v>0</v>
      </c>
      <c r="Z32" s="4">
        <f>IF('Falta de Capacidad'!AB32="x",1,0)</f>
        <v>0</v>
      </c>
      <c r="AA32" s="4">
        <f>IF('Falta de Capacidad'!AM32="x",1,0)</f>
        <v>0</v>
      </c>
      <c r="AB32" s="4">
        <f>IF('Falta de Capacidad'!AV32="x",1,0)</f>
        <v>0</v>
      </c>
      <c r="AC32" s="172">
        <f t="shared" si="2"/>
        <v>0</v>
      </c>
      <c r="AD32" s="173">
        <f t="shared" si="3"/>
        <v>0</v>
      </c>
      <c r="AE32" s="4">
        <f t="shared" si="0"/>
        <v>0</v>
      </c>
      <c r="AF32" s="4">
        <f t="shared" si="1"/>
        <v>0</v>
      </c>
      <c r="AG32" s="4">
        <f t="shared" si="4"/>
        <v>0</v>
      </c>
    </row>
    <row r="33" spans="1:33" x14ac:dyDescent="0.25">
      <c r="A33" s="3" t="str">
        <f>VLOOKUP(C33,Regions!B$3:H$35,7,FALSE)</f>
        <v>South America</v>
      </c>
      <c r="B33" s="94" t="s">
        <v>58</v>
      </c>
      <c r="C33" s="83" t="s">
        <v>57</v>
      </c>
      <c r="D33" s="4">
        <f>IF('Peligro y Exposición'!AX33="x",1,0)</f>
        <v>0</v>
      </c>
      <c r="E33" s="4">
        <f>IF('Peligro y Exposición'!AZ33="x",1,0)</f>
        <v>0</v>
      </c>
      <c r="F33" s="4">
        <f>IF('Peligro y Exposición'!BA33="x",1,0)</f>
        <v>0</v>
      </c>
      <c r="G33" s="4">
        <f>IF('Peligro y Exposición'!BG33="x",1,0)</f>
        <v>0</v>
      </c>
      <c r="H33" s="4">
        <f>IF('Peligro y Exposición'!DJ33="x",1,0)</f>
        <v>0</v>
      </c>
      <c r="I33" s="4">
        <f>IF('Peligro y Exposición'!DR33="x",1,0)</f>
        <v>0</v>
      </c>
      <c r="J33" s="4">
        <f>IF('Peligro y Exposición'!DU33="x",1,0)</f>
        <v>0</v>
      </c>
      <c r="K33" s="4">
        <f>IF('Peligro y Exposición'!DY33="x",1,0)</f>
        <v>0</v>
      </c>
      <c r="L33" s="4">
        <f>IF(Vulnerabilidad!H33="x",1,0)</f>
        <v>0</v>
      </c>
      <c r="M33" s="4">
        <f>IF(Vulnerabilidad!L33="x",1,0)</f>
        <v>0</v>
      </c>
      <c r="N33" s="4">
        <f>IF(Vulnerabilidad!P33="x",1,0)</f>
        <v>0</v>
      </c>
      <c r="O33" s="4">
        <f>IF(Vulnerabilidad!V33="x",1,0)</f>
        <v>0</v>
      </c>
      <c r="P33" s="4">
        <f>IF(Vulnerabilidad!AD33="x",1,0)</f>
        <v>0</v>
      </c>
      <c r="Q33" s="4">
        <f>IF(Vulnerabilidad!AL33="x",1,0)</f>
        <v>0</v>
      </c>
      <c r="R33" s="4">
        <f>IF(Vulnerabilidad!AO33="x",1,0)</f>
        <v>0</v>
      </c>
      <c r="S33" s="4">
        <f>IF(Vulnerabilidad!AT33="x",1,0)</f>
        <v>0</v>
      </c>
      <c r="T33" s="4">
        <f>IF(Vulnerabilidad!AW33="x",1,0)</f>
        <v>0</v>
      </c>
      <c r="U33" s="4">
        <f>IF('Falta de Capacidad'!E33="x",1,0)</f>
        <v>0</v>
      </c>
      <c r="V33" s="4">
        <f>IF('Falta de Capacidad'!H33="x",1,0)</f>
        <v>0</v>
      </c>
      <c r="W33" s="4">
        <f>IF('Falta de Capacidad'!J33="x",1,0)</f>
        <v>1</v>
      </c>
      <c r="X33" s="4">
        <f>IF('Falta de Capacidad'!O33="x",1,0)</f>
        <v>1</v>
      </c>
      <c r="Y33" s="4">
        <f>IF('Falta de Capacidad'!T33="x",1,0)</f>
        <v>0</v>
      </c>
      <c r="Z33" s="4">
        <f>IF('Falta de Capacidad'!AB33="x",1,0)</f>
        <v>0</v>
      </c>
      <c r="AA33" s="4">
        <f>IF('Falta de Capacidad'!AM33="x",1,0)</f>
        <v>0</v>
      </c>
      <c r="AB33" s="4">
        <f>IF('Falta de Capacidad'!AV33="x",1,0)</f>
        <v>0</v>
      </c>
      <c r="AC33" s="172">
        <f t="shared" si="2"/>
        <v>2</v>
      </c>
      <c r="AD33" s="173">
        <f t="shared" si="3"/>
        <v>0.08</v>
      </c>
      <c r="AE33" s="4">
        <f t="shared" si="0"/>
        <v>0</v>
      </c>
      <c r="AF33" s="4">
        <f t="shared" si="1"/>
        <v>0</v>
      </c>
      <c r="AG33" s="4">
        <f t="shared" si="4"/>
        <v>2</v>
      </c>
    </row>
    <row r="34" spans="1:33" x14ac:dyDescent="0.25">
      <c r="A34" s="3" t="str">
        <f>VLOOKUP(C34,Regions!B$3:H$35,7,FALSE)</f>
        <v>South America</v>
      </c>
      <c r="B34" s="94" t="s">
        <v>62</v>
      </c>
      <c r="C34" s="83" t="s">
        <v>61</v>
      </c>
      <c r="D34" s="4">
        <f>IF('Peligro y Exposición'!AX34="x",1,0)</f>
        <v>0</v>
      </c>
      <c r="E34" s="4">
        <f>IF('Peligro y Exposición'!AZ34="x",1,0)</f>
        <v>0</v>
      </c>
      <c r="F34" s="4">
        <f>IF('Peligro y Exposición'!BA34="x",1,0)</f>
        <v>0</v>
      </c>
      <c r="G34" s="4">
        <f>IF('Peligro y Exposición'!BG34="x",1,0)</f>
        <v>0</v>
      </c>
      <c r="H34" s="4">
        <f>IF('Peligro y Exposición'!DJ34="x",1,0)</f>
        <v>0</v>
      </c>
      <c r="I34" s="4">
        <f>IF('Peligro y Exposición'!DR34="x",1,0)</f>
        <v>0</v>
      </c>
      <c r="J34" s="4">
        <f>IF('Peligro y Exposición'!DU34="x",1,0)</f>
        <v>0</v>
      </c>
      <c r="K34" s="4">
        <f>IF('Peligro y Exposición'!DY34="x",1,0)</f>
        <v>0</v>
      </c>
      <c r="L34" s="4">
        <f>IF(Vulnerabilidad!H34="x",1,0)</f>
        <v>0</v>
      </c>
      <c r="M34" s="4">
        <f>IF(Vulnerabilidad!L34="x",1,0)</f>
        <v>0</v>
      </c>
      <c r="N34" s="4">
        <f>IF(Vulnerabilidad!P34="x",1,0)</f>
        <v>0</v>
      </c>
      <c r="O34" s="4">
        <f>IF(Vulnerabilidad!V34="x",1,0)</f>
        <v>0</v>
      </c>
      <c r="P34" s="4">
        <f>IF(Vulnerabilidad!AD34="x",1,0)</f>
        <v>0</v>
      </c>
      <c r="Q34" s="4">
        <f>IF(Vulnerabilidad!AL34="x",1,0)</f>
        <v>0</v>
      </c>
      <c r="R34" s="4">
        <f>IF(Vulnerabilidad!AO34="x",1,0)</f>
        <v>0</v>
      </c>
      <c r="S34" s="4">
        <f>IF(Vulnerabilidad!AT34="x",1,0)</f>
        <v>0</v>
      </c>
      <c r="T34" s="4">
        <f>IF(Vulnerabilidad!AW34="x",1,0)</f>
        <v>0</v>
      </c>
      <c r="U34" s="4">
        <f>IF('Falta de Capacidad'!E34="x",1,0)</f>
        <v>0</v>
      </c>
      <c r="V34" s="4">
        <f>IF('Falta de Capacidad'!H34="x",1,0)</f>
        <v>0</v>
      </c>
      <c r="W34" s="4">
        <f>IF('Falta de Capacidad'!J34="x",1,0)</f>
        <v>0</v>
      </c>
      <c r="X34" s="4">
        <f>IF('Falta de Capacidad'!O34="x",1,0)</f>
        <v>0</v>
      </c>
      <c r="Y34" s="4">
        <f>IF('Falta de Capacidad'!T34="x",1,0)</f>
        <v>0</v>
      </c>
      <c r="Z34" s="4">
        <f>IF('Falta de Capacidad'!AB34="x",1,0)</f>
        <v>0</v>
      </c>
      <c r="AA34" s="4">
        <f>IF('Falta de Capacidad'!AM34="x",1,0)</f>
        <v>0</v>
      </c>
      <c r="AB34" s="4">
        <f>IF('Falta de Capacidad'!AV34="x",1,0)</f>
        <v>0</v>
      </c>
      <c r="AC34" s="172">
        <f t="shared" si="2"/>
        <v>0</v>
      </c>
      <c r="AD34" s="173">
        <f t="shared" si="3"/>
        <v>0</v>
      </c>
      <c r="AE34" s="4">
        <f t="shared" si="0"/>
        <v>0</v>
      </c>
      <c r="AF34" s="4">
        <f t="shared" si="1"/>
        <v>0</v>
      </c>
      <c r="AG34" s="4">
        <f t="shared" si="4"/>
        <v>0</v>
      </c>
    </row>
    <row r="35" spans="1:33" x14ac:dyDescent="0.25">
      <c r="A35" s="3" t="str">
        <f>VLOOKUP(C35,Regions!B$3:H$35,7,FALSE)</f>
        <v>South America</v>
      </c>
      <c r="B35" s="94" t="s">
        <v>108</v>
      </c>
      <c r="C35" s="83" t="s">
        <v>63</v>
      </c>
      <c r="D35" s="4">
        <f>IF('Peligro y Exposición'!AX35="x",1,0)</f>
        <v>0</v>
      </c>
      <c r="E35" s="4">
        <f>IF('Peligro y Exposición'!AZ35="x",1,0)</f>
        <v>0</v>
      </c>
      <c r="F35" s="4">
        <f>IF('Peligro y Exposición'!BA35="x",1,0)</f>
        <v>0</v>
      </c>
      <c r="G35" s="4">
        <f>IF('Peligro y Exposición'!BG35="x",1,0)</f>
        <v>0</v>
      </c>
      <c r="H35" s="4">
        <f>IF('Peligro y Exposición'!DJ35="x",1,0)</f>
        <v>0</v>
      </c>
      <c r="I35" s="4">
        <f>IF('Peligro y Exposición'!DR35="x",1,0)</f>
        <v>0</v>
      </c>
      <c r="J35" s="4">
        <f>IF('Peligro y Exposición'!DU35="x",1,0)</f>
        <v>0</v>
      </c>
      <c r="K35" s="4">
        <f>IF('Peligro y Exposición'!DY35="x",1,0)</f>
        <v>0</v>
      </c>
      <c r="L35" s="4">
        <f>IF(Vulnerabilidad!H35="x",1,0)</f>
        <v>0</v>
      </c>
      <c r="M35" s="4">
        <f>IF(Vulnerabilidad!L35="x",1,0)</f>
        <v>0</v>
      </c>
      <c r="N35" s="4">
        <f>IF(Vulnerabilidad!P35="x",1,0)</f>
        <v>0</v>
      </c>
      <c r="O35" s="4">
        <f>IF(Vulnerabilidad!V35="x",1,0)</f>
        <v>0</v>
      </c>
      <c r="P35" s="4">
        <f>IF(Vulnerabilidad!AD35="x",1,0)</f>
        <v>0</v>
      </c>
      <c r="Q35" s="4">
        <f>IF(Vulnerabilidad!AL35="x",1,0)</f>
        <v>0</v>
      </c>
      <c r="R35" s="4">
        <f>IF(Vulnerabilidad!AO35="x",1,0)</f>
        <v>0</v>
      </c>
      <c r="S35" s="4">
        <f>IF(Vulnerabilidad!AT35="x",1,0)</f>
        <v>0</v>
      </c>
      <c r="T35" s="4">
        <f>IF(Vulnerabilidad!AW35="x",1,0)</f>
        <v>0</v>
      </c>
      <c r="U35" s="4">
        <f>IF('Falta de Capacidad'!E35="x",1,0)</f>
        <v>0</v>
      </c>
      <c r="V35" s="4">
        <f>IF('Falta de Capacidad'!H35="x",1,0)</f>
        <v>0</v>
      </c>
      <c r="W35" s="4">
        <f>IF('Falta de Capacidad'!J35="x",1,0)</f>
        <v>1</v>
      </c>
      <c r="X35" s="4">
        <f>IF('Falta de Capacidad'!O35="x",1,0)</f>
        <v>0</v>
      </c>
      <c r="Y35" s="4">
        <f>IF('Falta de Capacidad'!T35="x",1,0)</f>
        <v>0</v>
      </c>
      <c r="Z35" s="4">
        <f>IF('Falta de Capacidad'!AB35="x",1,0)</f>
        <v>0</v>
      </c>
      <c r="AA35" s="4">
        <f>IF('Falta de Capacidad'!AM35="x",1,0)</f>
        <v>0</v>
      </c>
      <c r="AB35" s="4">
        <f>IF('Falta de Capacidad'!AV35="x",1,0)</f>
        <v>0</v>
      </c>
      <c r="AC35" s="172">
        <f t="shared" si="2"/>
        <v>1</v>
      </c>
      <c r="AD35" s="173">
        <f t="shared" si="3"/>
        <v>0.04</v>
      </c>
      <c r="AE35" s="4">
        <f t="shared" si="0"/>
        <v>0</v>
      </c>
      <c r="AF35" s="4">
        <f t="shared" si="1"/>
        <v>0</v>
      </c>
      <c r="AG35" s="4">
        <f t="shared" si="4"/>
        <v>1</v>
      </c>
    </row>
    <row r="36" spans="1:33" x14ac:dyDescent="0.25">
      <c r="B36" s="174" t="s">
        <v>162</v>
      </c>
      <c r="C36" s="172"/>
      <c r="D36" s="172">
        <f>SUM(D3:D35)</f>
        <v>0</v>
      </c>
      <c r="E36" s="172">
        <f t="shared" ref="E36:AB36" si="5">SUM(E3:E35)</f>
        <v>0</v>
      </c>
      <c r="F36" s="172">
        <f t="shared" si="5"/>
        <v>0</v>
      </c>
      <c r="G36" s="172">
        <f t="shared" si="5"/>
        <v>0</v>
      </c>
      <c r="H36" s="172">
        <f t="shared" si="5"/>
        <v>0</v>
      </c>
      <c r="I36" s="172">
        <f t="shared" si="5"/>
        <v>0</v>
      </c>
      <c r="J36" s="172">
        <f t="shared" si="5"/>
        <v>2</v>
      </c>
      <c r="K36" s="172">
        <f t="shared" si="5"/>
        <v>0</v>
      </c>
      <c r="L36" s="172">
        <f t="shared" si="5"/>
        <v>0</v>
      </c>
      <c r="M36" s="172">
        <f t="shared" si="5"/>
        <v>4</v>
      </c>
      <c r="N36" s="172">
        <f t="shared" si="5"/>
        <v>0</v>
      </c>
      <c r="O36" s="172">
        <f t="shared" si="5"/>
        <v>0</v>
      </c>
      <c r="P36" s="172">
        <f t="shared" si="5"/>
        <v>0</v>
      </c>
      <c r="Q36" s="172">
        <f t="shared" si="5"/>
        <v>0</v>
      </c>
      <c r="R36" s="172">
        <f t="shared" si="5"/>
        <v>1</v>
      </c>
      <c r="S36" s="172">
        <f t="shared" si="5"/>
        <v>0</v>
      </c>
      <c r="T36" s="172">
        <f t="shared" si="5"/>
        <v>0</v>
      </c>
      <c r="U36" s="172">
        <f t="shared" si="5"/>
        <v>3</v>
      </c>
      <c r="V36" s="172">
        <f t="shared" si="5"/>
        <v>0</v>
      </c>
      <c r="W36" s="172">
        <f t="shared" si="5"/>
        <v>14</v>
      </c>
      <c r="X36" s="172">
        <f t="shared" si="5"/>
        <v>10</v>
      </c>
      <c r="Y36" s="172">
        <f t="shared" si="5"/>
        <v>0</v>
      </c>
      <c r="Z36" s="172">
        <f t="shared" si="5"/>
        <v>0</v>
      </c>
      <c r="AA36" s="172">
        <f t="shared" si="5"/>
        <v>0</v>
      </c>
      <c r="AB36" s="172">
        <f t="shared" si="5"/>
        <v>0</v>
      </c>
    </row>
  </sheetData>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7030A0"/>
  </sheetPr>
  <dimension ref="A1:M40"/>
  <sheetViews>
    <sheetView workbookViewId="0">
      <pane xSplit="1" ySplit="2" topLeftCell="B3" activePane="bottomRight" state="frozen"/>
      <selection activeCell="BE3" sqref="BE3"/>
      <selection pane="topRight" activeCell="BE3" sqref="BE3"/>
      <selection pane="bottomLeft" activeCell="BE3" sqref="BE3"/>
      <selection pane="bottomRight"/>
    </sheetView>
  </sheetViews>
  <sheetFormatPr defaultRowHeight="15" x14ac:dyDescent="0.25"/>
  <cols>
    <col min="1" max="1" width="23.28515625" style="4" bestFit="1" customWidth="1"/>
    <col min="2" max="4" width="6.42578125" style="4" customWidth="1"/>
    <col min="5" max="6" width="7" style="4" customWidth="1"/>
    <col min="7" max="7" width="6.7109375" style="4" customWidth="1"/>
    <col min="8" max="8" width="5" style="4" customWidth="1"/>
    <col min="9" max="9" width="6.140625" style="4" customWidth="1"/>
    <col min="10" max="12" width="7.5703125" style="4" customWidth="1"/>
    <col min="13" max="13" width="8.5703125" style="4" customWidth="1"/>
    <col min="14" max="16384" width="9.140625" style="4"/>
  </cols>
  <sheetData>
    <row r="1" spans="1:13" ht="177.75" hidden="1" customHeight="1" x14ac:dyDescent="0.25">
      <c r="B1" s="154" t="s">
        <v>391</v>
      </c>
      <c r="C1" s="154" t="s">
        <v>392</v>
      </c>
      <c r="D1" s="154" t="s">
        <v>393</v>
      </c>
      <c r="E1" s="155" t="s">
        <v>394</v>
      </c>
      <c r="F1" s="155" t="s">
        <v>395</v>
      </c>
      <c r="G1" s="158" t="s">
        <v>396</v>
      </c>
      <c r="H1" s="156"/>
      <c r="I1" s="157" t="s">
        <v>397</v>
      </c>
      <c r="J1" s="154" t="s">
        <v>398</v>
      </c>
      <c r="K1" s="154" t="s">
        <v>399</v>
      </c>
      <c r="L1" s="154" t="s">
        <v>400</v>
      </c>
      <c r="M1" s="154" t="s">
        <v>401</v>
      </c>
    </row>
    <row r="2" spans="1:13" ht="177.75" customHeight="1" x14ac:dyDescent="0.25">
      <c r="A2" s="4" t="s">
        <v>147</v>
      </c>
      <c r="B2" s="154" t="s">
        <v>143</v>
      </c>
      <c r="C2" s="154" t="s">
        <v>160</v>
      </c>
      <c r="D2" s="154" t="s">
        <v>144</v>
      </c>
      <c r="E2" s="155" t="s">
        <v>151</v>
      </c>
      <c r="F2" s="155" t="s">
        <v>152</v>
      </c>
      <c r="G2" s="158" t="s">
        <v>153</v>
      </c>
      <c r="H2" s="156"/>
      <c r="I2" s="157" t="s">
        <v>156</v>
      </c>
      <c r="J2" s="154" t="s">
        <v>161</v>
      </c>
      <c r="K2" s="154" t="s">
        <v>157</v>
      </c>
      <c r="L2" s="154" t="s">
        <v>158</v>
      </c>
      <c r="M2" s="154" t="s">
        <v>159</v>
      </c>
    </row>
    <row r="3" spans="1:13" x14ac:dyDescent="0.25">
      <c r="A3" s="83" t="s">
        <v>0</v>
      </c>
      <c r="B3" s="4">
        <f>'Imputed and missing data hidden'!CV4</f>
        <v>28</v>
      </c>
      <c r="C3" s="150">
        <f>'Imputed and missing data hidden'!CW4</f>
        <v>0.29166666666666669</v>
      </c>
      <c r="D3" s="117">
        <f>'Indicator Date hidden2'!CW4</f>
        <v>0.125</v>
      </c>
      <c r="E3" s="151">
        <f t="shared" ref="E3:E35" si="0">IF(B3&gt;B$40,10,10-(B$40-B3)/(B$40-B$39)*10)</f>
        <v>10</v>
      </c>
      <c r="F3" s="151">
        <f t="shared" ref="F3:F35" si="1">IF(D3&gt;D$40,10,10-(D$40-D3)/(D$40-D$39)*10)</f>
        <v>1.6666666666666661</v>
      </c>
      <c r="G3" s="152">
        <f t="shared" ref="G3:G35" si="2">AVERAGE(E3,F3)</f>
        <v>5.833333333333333</v>
      </c>
      <c r="I3" s="153">
        <f>'Missing component hidden'!AC3</f>
        <v>4</v>
      </c>
      <c r="J3" s="150">
        <f>'Missing component hidden'!AD3</f>
        <v>0.16</v>
      </c>
      <c r="K3" s="159">
        <f>'Missing component hidden'!AE3</f>
        <v>1</v>
      </c>
      <c r="L3" s="159">
        <f>'Missing component hidden'!AF3</f>
        <v>1</v>
      </c>
      <c r="M3" s="159">
        <f>'Missing component hidden'!AG3</f>
        <v>2</v>
      </c>
    </row>
    <row r="4" spans="1:13" x14ac:dyDescent="0.25">
      <c r="A4" s="83" t="s">
        <v>4</v>
      </c>
      <c r="B4" s="4">
        <f>'Imputed and missing data hidden'!CV5</f>
        <v>20</v>
      </c>
      <c r="C4" s="150">
        <f>'Imputed and missing data hidden'!CW5</f>
        <v>0.20833333333333334</v>
      </c>
      <c r="D4" s="117">
        <f>'Indicator Date hidden2'!CW5</f>
        <v>0.19791666666666666</v>
      </c>
      <c r="E4" s="151">
        <f t="shared" si="0"/>
        <v>10</v>
      </c>
      <c r="F4" s="151">
        <f t="shared" si="1"/>
        <v>2.6388888888888884</v>
      </c>
      <c r="G4" s="152">
        <f t="shared" si="2"/>
        <v>6.3194444444444446</v>
      </c>
      <c r="I4" s="153">
        <f>'Missing component hidden'!AC4</f>
        <v>2</v>
      </c>
      <c r="J4" s="150">
        <f>'Missing component hidden'!AD4</f>
        <v>0.08</v>
      </c>
      <c r="K4" s="159">
        <f>'Missing component hidden'!AE4</f>
        <v>0</v>
      </c>
      <c r="L4" s="159">
        <f>'Missing component hidden'!AF4</f>
        <v>0</v>
      </c>
      <c r="M4" s="159">
        <f>'Missing component hidden'!AG4</f>
        <v>2</v>
      </c>
    </row>
    <row r="5" spans="1:13" x14ac:dyDescent="0.25">
      <c r="A5" s="83" t="s">
        <v>6</v>
      </c>
      <c r="B5" s="4">
        <f>'Imputed and missing data hidden'!CV6</f>
        <v>15</v>
      </c>
      <c r="C5" s="150">
        <f>'Imputed and missing data hidden'!CW6</f>
        <v>0.15625</v>
      </c>
      <c r="D5" s="117">
        <f>'Indicator Date hidden2'!CW6</f>
        <v>0.41666666666666669</v>
      </c>
      <c r="E5" s="151">
        <f t="shared" si="0"/>
        <v>10</v>
      </c>
      <c r="F5" s="151">
        <f t="shared" si="1"/>
        <v>5.5555555555555554</v>
      </c>
      <c r="G5" s="152">
        <f t="shared" si="2"/>
        <v>7.7777777777777777</v>
      </c>
      <c r="I5" s="153">
        <f>'Missing component hidden'!AC5</f>
        <v>2</v>
      </c>
      <c r="J5" s="150">
        <f>'Missing component hidden'!AD5</f>
        <v>0.08</v>
      </c>
      <c r="K5" s="159">
        <f>'Missing component hidden'!AE5</f>
        <v>0</v>
      </c>
      <c r="L5" s="159">
        <f>'Missing component hidden'!AF5</f>
        <v>0</v>
      </c>
      <c r="M5" s="159">
        <f>'Missing component hidden'!AG5</f>
        <v>2</v>
      </c>
    </row>
    <row r="6" spans="1:13" x14ac:dyDescent="0.25">
      <c r="A6" s="83" t="s">
        <v>19</v>
      </c>
      <c r="B6" s="4">
        <f>'Imputed and missing data hidden'!CV7</f>
        <v>13</v>
      </c>
      <c r="C6" s="150">
        <f>'Imputed and missing data hidden'!CW7</f>
        <v>0.13541666666666666</v>
      </c>
      <c r="D6" s="117">
        <f>'Indicator Date hidden2'!CW7</f>
        <v>0.1875</v>
      </c>
      <c r="E6" s="151">
        <f t="shared" si="0"/>
        <v>8.6666666666666661</v>
      </c>
      <c r="F6" s="151">
        <f t="shared" si="1"/>
        <v>2.5</v>
      </c>
      <c r="G6" s="152">
        <f t="shared" si="2"/>
        <v>5.583333333333333</v>
      </c>
      <c r="I6" s="153">
        <f>'Missing component hidden'!AC6</f>
        <v>1</v>
      </c>
      <c r="J6" s="150">
        <f>'Missing component hidden'!AD6</f>
        <v>0.04</v>
      </c>
      <c r="K6" s="159">
        <f>'Missing component hidden'!AE6</f>
        <v>0</v>
      </c>
      <c r="L6" s="159">
        <f>'Missing component hidden'!AF6</f>
        <v>0</v>
      </c>
      <c r="M6" s="159">
        <f>'Missing component hidden'!AG6</f>
        <v>1</v>
      </c>
    </row>
    <row r="7" spans="1:13" x14ac:dyDescent="0.25">
      <c r="A7" s="83" t="s">
        <v>21</v>
      </c>
      <c r="B7" s="4">
        <f>'Imputed and missing data hidden'!CV8</f>
        <v>24</v>
      </c>
      <c r="C7" s="150">
        <f>'Imputed and missing data hidden'!CW8</f>
        <v>0.25</v>
      </c>
      <c r="D7" s="117">
        <f>'Indicator Date hidden2'!CW8</f>
        <v>0.34375</v>
      </c>
      <c r="E7" s="151">
        <f t="shared" si="0"/>
        <v>10</v>
      </c>
      <c r="F7" s="151">
        <f t="shared" si="1"/>
        <v>4.5833333333333339</v>
      </c>
      <c r="G7" s="152">
        <f t="shared" si="2"/>
        <v>7.291666666666667</v>
      </c>
      <c r="I7" s="153">
        <f>'Missing component hidden'!AC7</f>
        <v>4</v>
      </c>
      <c r="J7" s="150">
        <f>'Missing component hidden'!AD7</f>
        <v>0.16</v>
      </c>
      <c r="K7" s="159">
        <f>'Missing component hidden'!AE7</f>
        <v>0</v>
      </c>
      <c r="L7" s="159">
        <f>'Missing component hidden'!AF7</f>
        <v>1</v>
      </c>
      <c r="M7" s="159">
        <f>'Missing component hidden'!AG7</f>
        <v>3</v>
      </c>
    </row>
    <row r="8" spans="1:13" x14ac:dyDescent="0.25">
      <c r="A8" s="83" t="s">
        <v>23</v>
      </c>
      <c r="B8" s="4">
        <f>'Imputed and missing data hidden'!CV9</f>
        <v>1</v>
      </c>
      <c r="C8" s="150">
        <f>'Imputed and missing data hidden'!CW9</f>
        <v>1.0416666666666666E-2</v>
      </c>
      <c r="D8" s="117">
        <f>'Indicator Date hidden2'!CW9</f>
        <v>0.29166666666666669</v>
      </c>
      <c r="E8" s="151">
        <f t="shared" si="0"/>
        <v>0.66666666666666607</v>
      </c>
      <c r="F8" s="151">
        <f t="shared" si="1"/>
        <v>3.8888888888888893</v>
      </c>
      <c r="G8" s="152">
        <f t="shared" si="2"/>
        <v>2.2777777777777777</v>
      </c>
      <c r="I8" s="153">
        <f>'Missing component hidden'!AC8</f>
        <v>0</v>
      </c>
      <c r="J8" s="150">
        <f>'Missing component hidden'!AD8</f>
        <v>0</v>
      </c>
      <c r="K8" s="159">
        <f>'Missing component hidden'!AE8</f>
        <v>0</v>
      </c>
      <c r="L8" s="159">
        <f>'Missing component hidden'!AF8</f>
        <v>0</v>
      </c>
      <c r="M8" s="159">
        <f>'Missing component hidden'!AG8</f>
        <v>0</v>
      </c>
    </row>
    <row r="9" spans="1:13" x14ac:dyDescent="0.25">
      <c r="A9" s="83" t="s">
        <v>29</v>
      </c>
      <c r="B9" s="4">
        <f>'Imputed and missing data hidden'!CV10</f>
        <v>24</v>
      </c>
      <c r="C9" s="150">
        <f>'Imputed and missing data hidden'!CW10</f>
        <v>0.25</v>
      </c>
      <c r="D9" s="117">
        <f>'Indicator Date hidden2'!CW10</f>
        <v>0.26041666666666669</v>
      </c>
      <c r="E9" s="151">
        <f t="shared" si="0"/>
        <v>10</v>
      </c>
      <c r="F9" s="151">
        <f t="shared" si="1"/>
        <v>3.4722222222222223</v>
      </c>
      <c r="G9" s="152">
        <f t="shared" si="2"/>
        <v>6.7361111111111107</v>
      </c>
      <c r="I9" s="153">
        <f>'Missing component hidden'!AC9</f>
        <v>2</v>
      </c>
      <c r="J9" s="150">
        <f>'Missing component hidden'!AD9</f>
        <v>0.08</v>
      </c>
      <c r="K9" s="159">
        <f>'Missing component hidden'!AE9</f>
        <v>0</v>
      </c>
      <c r="L9" s="159">
        <f>'Missing component hidden'!AF9</f>
        <v>0</v>
      </c>
      <c r="M9" s="159">
        <f>'Missing component hidden'!AG9</f>
        <v>2</v>
      </c>
    </row>
    <row r="10" spans="1:13" x14ac:dyDescent="0.25">
      <c r="A10" s="83" t="s">
        <v>35</v>
      </c>
      <c r="B10" s="4">
        <f>'Imputed and missing data hidden'!CV11</f>
        <v>7</v>
      </c>
      <c r="C10" s="150">
        <f>'Imputed and missing data hidden'!CW11</f>
        <v>7.2916666666666671E-2</v>
      </c>
      <c r="D10" s="117">
        <f>'Indicator Date hidden2'!CW11</f>
        <v>0.4375</v>
      </c>
      <c r="E10" s="151">
        <f t="shared" si="0"/>
        <v>4.666666666666667</v>
      </c>
      <c r="F10" s="151">
        <f t="shared" si="1"/>
        <v>5.833333333333333</v>
      </c>
      <c r="G10" s="152">
        <f t="shared" si="2"/>
        <v>5.25</v>
      </c>
      <c r="I10" s="153">
        <f>'Missing component hidden'!AC10</f>
        <v>0</v>
      </c>
      <c r="J10" s="150">
        <f>'Missing component hidden'!AD10</f>
        <v>0</v>
      </c>
      <c r="K10" s="159">
        <f>'Missing component hidden'!AE10</f>
        <v>0</v>
      </c>
      <c r="L10" s="159">
        <f>'Missing component hidden'!AF10</f>
        <v>0</v>
      </c>
      <c r="M10" s="159">
        <f>'Missing component hidden'!AG10</f>
        <v>0</v>
      </c>
    </row>
    <row r="11" spans="1:13" x14ac:dyDescent="0.25">
      <c r="A11" s="83" t="s">
        <v>39</v>
      </c>
      <c r="B11" s="4">
        <f>'Imputed and missing data hidden'!CV12</f>
        <v>5</v>
      </c>
      <c r="C11" s="150">
        <f>'Imputed and missing data hidden'!CW12</f>
        <v>5.2083333333333336E-2</v>
      </c>
      <c r="D11" s="117">
        <f>'Indicator Date hidden2'!CW12</f>
        <v>0.35416666666666669</v>
      </c>
      <c r="E11" s="151">
        <f t="shared" si="0"/>
        <v>3.3333333333333339</v>
      </c>
      <c r="F11" s="151">
        <f t="shared" si="1"/>
        <v>4.7222222222222223</v>
      </c>
      <c r="G11" s="152">
        <f t="shared" si="2"/>
        <v>4.0277777777777786</v>
      </c>
      <c r="I11" s="153">
        <f>'Missing component hidden'!AC11</f>
        <v>0</v>
      </c>
      <c r="J11" s="150">
        <f>'Missing component hidden'!AD11</f>
        <v>0</v>
      </c>
      <c r="K11" s="159">
        <f>'Missing component hidden'!AE11</f>
        <v>0</v>
      </c>
      <c r="L11" s="159">
        <f>'Missing component hidden'!AF11</f>
        <v>0</v>
      </c>
      <c r="M11" s="159">
        <f>'Missing component hidden'!AG11</f>
        <v>0</v>
      </c>
    </row>
    <row r="12" spans="1:13" x14ac:dyDescent="0.25">
      <c r="A12" s="83" t="s">
        <v>51</v>
      </c>
      <c r="B12" s="4">
        <f>'Imputed and missing data hidden'!CV13</f>
        <v>34</v>
      </c>
      <c r="C12" s="150">
        <f>'Imputed and missing data hidden'!CW13</f>
        <v>0.35416666666666669</v>
      </c>
      <c r="D12" s="117">
        <f>'Indicator Date hidden2'!CW13</f>
        <v>0.44791666666666669</v>
      </c>
      <c r="E12" s="151">
        <f t="shared" si="0"/>
        <v>10</v>
      </c>
      <c r="F12" s="151">
        <f t="shared" si="1"/>
        <v>5.9722222222222223</v>
      </c>
      <c r="G12" s="152">
        <f t="shared" si="2"/>
        <v>7.9861111111111107</v>
      </c>
      <c r="I12" s="153">
        <f>'Missing component hidden'!AC12</f>
        <v>5</v>
      </c>
      <c r="J12" s="150">
        <f>'Missing component hidden'!AD12</f>
        <v>0.2</v>
      </c>
      <c r="K12" s="159">
        <f>'Missing component hidden'!AE12</f>
        <v>1</v>
      </c>
      <c r="L12" s="159">
        <f>'Missing component hidden'!AF12</f>
        <v>2</v>
      </c>
      <c r="M12" s="159">
        <f>'Missing component hidden'!AG12</f>
        <v>2</v>
      </c>
    </row>
    <row r="13" spans="1:13" x14ac:dyDescent="0.25">
      <c r="A13" s="83" t="s">
        <v>53</v>
      </c>
      <c r="B13" s="4">
        <f>'Imputed and missing data hidden'!CV14</f>
        <v>14</v>
      </c>
      <c r="C13" s="150">
        <f>'Imputed and missing data hidden'!CW14</f>
        <v>0.14583333333333334</v>
      </c>
      <c r="D13" s="117">
        <f>'Indicator Date hidden2'!CW14</f>
        <v>0.30208333333333331</v>
      </c>
      <c r="E13" s="151">
        <f t="shared" si="0"/>
        <v>9.3333333333333339</v>
      </c>
      <c r="F13" s="151">
        <f t="shared" si="1"/>
        <v>4.0277777777777777</v>
      </c>
      <c r="G13" s="152">
        <f t="shared" si="2"/>
        <v>6.6805555555555554</v>
      </c>
      <c r="I13" s="153">
        <f>'Missing component hidden'!AC13</f>
        <v>2</v>
      </c>
      <c r="J13" s="150">
        <f>'Missing component hidden'!AD13</f>
        <v>0.08</v>
      </c>
      <c r="K13" s="159">
        <f>'Missing component hidden'!AE13</f>
        <v>0</v>
      </c>
      <c r="L13" s="159">
        <f>'Missing component hidden'!AF13</f>
        <v>0</v>
      </c>
      <c r="M13" s="159">
        <f>'Missing component hidden'!AG13</f>
        <v>2</v>
      </c>
    </row>
    <row r="14" spans="1:13" x14ac:dyDescent="0.25">
      <c r="A14" s="83" t="s">
        <v>55</v>
      </c>
      <c r="B14" s="4">
        <f>'Imputed and missing data hidden'!CV15</f>
        <v>23</v>
      </c>
      <c r="C14" s="150">
        <f>'Imputed and missing data hidden'!CW15</f>
        <v>0.23958333333333334</v>
      </c>
      <c r="D14" s="117">
        <f>'Indicator Date hidden2'!CW15</f>
        <v>0.14583333333333334</v>
      </c>
      <c r="E14" s="151">
        <f t="shared" si="0"/>
        <v>10</v>
      </c>
      <c r="F14" s="151">
        <f t="shared" si="1"/>
        <v>1.9444444444444446</v>
      </c>
      <c r="G14" s="152">
        <f t="shared" si="2"/>
        <v>5.9722222222222223</v>
      </c>
      <c r="I14" s="153">
        <f>'Missing component hidden'!AC14</f>
        <v>4</v>
      </c>
      <c r="J14" s="150">
        <f>'Missing component hidden'!AD14</f>
        <v>0.16</v>
      </c>
      <c r="K14" s="159">
        <f>'Missing component hidden'!AE14</f>
        <v>0</v>
      </c>
      <c r="L14" s="159">
        <f>'Missing component hidden'!AF14</f>
        <v>1</v>
      </c>
      <c r="M14" s="159">
        <f>'Missing component hidden'!AG14</f>
        <v>3</v>
      </c>
    </row>
    <row r="15" spans="1:13" x14ac:dyDescent="0.25">
      <c r="A15" s="83" t="s">
        <v>59</v>
      </c>
      <c r="B15" s="4">
        <f>'Imputed and missing data hidden'!CV16</f>
        <v>12</v>
      </c>
      <c r="C15" s="150">
        <f>'Imputed and missing data hidden'!CW16</f>
        <v>0.125</v>
      </c>
      <c r="D15" s="117">
        <f>'Indicator Date hidden2'!CW16</f>
        <v>0.44791666666666669</v>
      </c>
      <c r="E15" s="151">
        <f t="shared" si="0"/>
        <v>8</v>
      </c>
      <c r="F15" s="151">
        <f t="shared" si="1"/>
        <v>5.9722222222222223</v>
      </c>
      <c r="G15" s="152">
        <f t="shared" si="2"/>
        <v>6.9861111111111107</v>
      </c>
      <c r="I15" s="153">
        <f>'Missing component hidden'!AC15</f>
        <v>1</v>
      </c>
      <c r="J15" s="150">
        <f>'Missing component hidden'!AD15</f>
        <v>0.04</v>
      </c>
      <c r="K15" s="159">
        <f>'Missing component hidden'!AE15</f>
        <v>0</v>
      </c>
      <c r="L15" s="159">
        <f>'Missing component hidden'!AF15</f>
        <v>0</v>
      </c>
      <c r="M15" s="159">
        <f>'Missing component hidden'!AG15</f>
        <v>1</v>
      </c>
    </row>
    <row r="16" spans="1:13" x14ac:dyDescent="0.25">
      <c r="A16" s="83" t="s">
        <v>8</v>
      </c>
      <c r="B16" s="4">
        <f>'Imputed and missing data hidden'!CV17</f>
        <v>10</v>
      </c>
      <c r="C16" s="150">
        <f>'Imputed and missing data hidden'!CW17</f>
        <v>0.10416666666666667</v>
      </c>
      <c r="D16" s="117">
        <f>'Indicator Date hidden2'!CW17</f>
        <v>0.27083333333333331</v>
      </c>
      <c r="E16" s="151">
        <f t="shared" si="0"/>
        <v>6.666666666666667</v>
      </c>
      <c r="F16" s="151">
        <f t="shared" si="1"/>
        <v>3.6111111111111107</v>
      </c>
      <c r="G16" s="152">
        <f t="shared" si="2"/>
        <v>5.1388888888888893</v>
      </c>
      <c r="I16" s="153">
        <f>'Missing component hidden'!AC16</f>
        <v>2</v>
      </c>
      <c r="J16" s="150">
        <f>'Missing component hidden'!AD16</f>
        <v>0.08</v>
      </c>
      <c r="K16" s="159">
        <f>'Missing component hidden'!AE16</f>
        <v>0</v>
      </c>
      <c r="L16" s="159">
        <f>'Missing component hidden'!AF16</f>
        <v>0</v>
      </c>
      <c r="M16" s="159">
        <f>'Missing component hidden'!AG16</f>
        <v>2</v>
      </c>
    </row>
    <row r="17" spans="1:13" x14ac:dyDescent="0.25">
      <c r="A17" s="83" t="s">
        <v>17</v>
      </c>
      <c r="B17" s="4">
        <f>'Imputed and missing data hidden'!CV18</f>
        <v>2</v>
      </c>
      <c r="C17" s="150">
        <f>'Imputed and missing data hidden'!CW18</f>
        <v>2.0833333333333332E-2</v>
      </c>
      <c r="D17" s="117">
        <f>'Indicator Date hidden2'!CW18</f>
        <v>0.30208333333333331</v>
      </c>
      <c r="E17" s="151">
        <f t="shared" si="0"/>
        <v>1.3333333333333321</v>
      </c>
      <c r="F17" s="151">
        <f t="shared" si="1"/>
        <v>4.0277777777777777</v>
      </c>
      <c r="G17" s="152">
        <f t="shared" si="2"/>
        <v>2.6805555555555549</v>
      </c>
      <c r="I17" s="153">
        <f>'Missing component hidden'!AC17</f>
        <v>0</v>
      </c>
      <c r="J17" s="150">
        <f>'Missing component hidden'!AD17</f>
        <v>0</v>
      </c>
      <c r="K17" s="159">
        <f>'Missing component hidden'!AE17</f>
        <v>0</v>
      </c>
      <c r="L17" s="159">
        <f>'Missing component hidden'!AF17</f>
        <v>0</v>
      </c>
      <c r="M17" s="159">
        <f>'Missing component hidden'!AG17</f>
        <v>0</v>
      </c>
    </row>
    <row r="18" spans="1:13" x14ac:dyDescent="0.25">
      <c r="A18" s="83" t="s">
        <v>27</v>
      </c>
      <c r="B18" s="4">
        <f>'Imputed and missing data hidden'!CV19</f>
        <v>1</v>
      </c>
      <c r="C18" s="150">
        <f>'Imputed and missing data hidden'!CW19</f>
        <v>1.0416666666666666E-2</v>
      </c>
      <c r="D18" s="117">
        <f>'Indicator Date hidden2'!CW19</f>
        <v>0.30208333333333331</v>
      </c>
      <c r="E18" s="151">
        <f t="shared" si="0"/>
        <v>0.66666666666666607</v>
      </c>
      <c r="F18" s="151">
        <f t="shared" si="1"/>
        <v>4.0277777777777777</v>
      </c>
      <c r="G18" s="152">
        <f t="shared" si="2"/>
        <v>2.3472222222222219</v>
      </c>
      <c r="I18" s="153">
        <f>'Missing component hidden'!AC18</f>
        <v>0</v>
      </c>
      <c r="J18" s="150">
        <f>'Missing component hidden'!AD18</f>
        <v>0</v>
      </c>
      <c r="K18" s="159">
        <f>'Missing component hidden'!AE18</f>
        <v>0</v>
      </c>
      <c r="L18" s="159">
        <f>'Missing component hidden'!AF18</f>
        <v>0</v>
      </c>
      <c r="M18" s="159">
        <f>'Missing component hidden'!AG18</f>
        <v>0</v>
      </c>
    </row>
    <row r="19" spans="1:13" x14ac:dyDescent="0.25">
      <c r="A19" s="83" t="s">
        <v>31</v>
      </c>
      <c r="B19" s="4">
        <f>'Imputed and missing data hidden'!CV20</f>
        <v>1</v>
      </c>
      <c r="C19" s="150">
        <f>'Imputed and missing data hidden'!CW20</f>
        <v>1.0416666666666666E-2</v>
      </c>
      <c r="D19" s="117">
        <f>'Indicator Date hidden2'!CW20</f>
        <v>0.27083333333333331</v>
      </c>
      <c r="E19" s="151">
        <f t="shared" si="0"/>
        <v>0.66666666666666607</v>
      </c>
      <c r="F19" s="151">
        <f t="shared" si="1"/>
        <v>3.6111111111111107</v>
      </c>
      <c r="G19" s="152">
        <f t="shared" si="2"/>
        <v>2.1388888888888884</v>
      </c>
      <c r="I19" s="153">
        <f>'Missing component hidden'!AC19</f>
        <v>0</v>
      </c>
      <c r="J19" s="150">
        <f>'Missing component hidden'!AD19</f>
        <v>0</v>
      </c>
      <c r="K19" s="159">
        <f>'Missing component hidden'!AE19</f>
        <v>0</v>
      </c>
      <c r="L19" s="159">
        <f>'Missing component hidden'!AF19</f>
        <v>0</v>
      </c>
      <c r="M19" s="159">
        <f>'Missing component hidden'!AG19</f>
        <v>0</v>
      </c>
    </row>
    <row r="20" spans="1:13" x14ac:dyDescent="0.25">
      <c r="A20" s="83" t="s">
        <v>37</v>
      </c>
      <c r="B20" s="4">
        <f>'Imputed and missing data hidden'!CV21</f>
        <v>3</v>
      </c>
      <c r="C20" s="150">
        <f>'Imputed and missing data hidden'!CW21</f>
        <v>3.125E-2</v>
      </c>
      <c r="D20" s="117">
        <f>'Indicator Date hidden2'!CW21</f>
        <v>0.32291666666666669</v>
      </c>
      <c r="E20" s="151">
        <f t="shared" si="0"/>
        <v>2</v>
      </c>
      <c r="F20" s="151">
        <f t="shared" si="1"/>
        <v>4.3055555555555554</v>
      </c>
      <c r="G20" s="152">
        <f t="shared" si="2"/>
        <v>3.1527777777777777</v>
      </c>
      <c r="I20" s="153">
        <f>'Missing component hidden'!AC20</f>
        <v>0</v>
      </c>
      <c r="J20" s="150">
        <f>'Missing component hidden'!AD20</f>
        <v>0</v>
      </c>
      <c r="K20" s="159">
        <f>'Missing component hidden'!AE20</f>
        <v>0</v>
      </c>
      <c r="L20" s="159">
        <f>'Missing component hidden'!AF20</f>
        <v>0</v>
      </c>
      <c r="M20" s="159">
        <f>'Missing component hidden'!AG20</f>
        <v>0</v>
      </c>
    </row>
    <row r="21" spans="1:13" x14ac:dyDescent="0.25">
      <c r="A21" s="83" t="s">
        <v>41</v>
      </c>
      <c r="B21" s="4">
        <f>'Imputed and missing data hidden'!CV22</f>
        <v>0</v>
      </c>
      <c r="C21" s="150">
        <f>'Imputed and missing data hidden'!CW22</f>
        <v>0</v>
      </c>
      <c r="D21" s="117">
        <f>'Indicator Date hidden2'!CW22</f>
        <v>0.17708333333333334</v>
      </c>
      <c r="E21" s="151">
        <f t="shared" si="0"/>
        <v>0</v>
      </c>
      <c r="F21" s="151">
        <f t="shared" si="1"/>
        <v>2.3611111111111116</v>
      </c>
      <c r="G21" s="152">
        <f t="shared" si="2"/>
        <v>1.1805555555555558</v>
      </c>
      <c r="I21" s="153">
        <f>'Missing component hidden'!AC21</f>
        <v>0</v>
      </c>
      <c r="J21" s="150">
        <f>'Missing component hidden'!AD21</f>
        <v>0</v>
      </c>
      <c r="K21" s="159">
        <f>'Missing component hidden'!AE21</f>
        <v>0</v>
      </c>
      <c r="L21" s="159">
        <f>'Missing component hidden'!AF21</f>
        <v>0</v>
      </c>
      <c r="M21" s="159">
        <f>'Missing component hidden'!AG21</f>
        <v>0</v>
      </c>
    </row>
    <row r="22" spans="1:13" x14ac:dyDescent="0.25">
      <c r="A22" s="83" t="s">
        <v>43</v>
      </c>
      <c r="B22" s="4">
        <f>'Imputed and missing data hidden'!CV23</f>
        <v>6</v>
      </c>
      <c r="C22" s="150">
        <f>'Imputed and missing data hidden'!CW23</f>
        <v>6.25E-2</v>
      </c>
      <c r="D22" s="117">
        <f>'Indicator Date hidden2'!CW23</f>
        <v>0.35416666666666669</v>
      </c>
      <c r="E22" s="151">
        <f t="shared" si="0"/>
        <v>4</v>
      </c>
      <c r="F22" s="151">
        <f t="shared" si="1"/>
        <v>4.7222222222222223</v>
      </c>
      <c r="G22" s="152">
        <f t="shared" si="2"/>
        <v>4.3611111111111107</v>
      </c>
      <c r="I22" s="153">
        <f>'Missing component hidden'!AC22</f>
        <v>0</v>
      </c>
      <c r="J22" s="150">
        <f>'Missing component hidden'!AD22</f>
        <v>0</v>
      </c>
      <c r="K22" s="159">
        <f>'Missing component hidden'!AE22</f>
        <v>0</v>
      </c>
      <c r="L22" s="159">
        <f>'Missing component hidden'!AF22</f>
        <v>0</v>
      </c>
      <c r="M22" s="159">
        <f>'Missing component hidden'!AG22</f>
        <v>0</v>
      </c>
    </row>
    <row r="23" spans="1:13" x14ac:dyDescent="0.25">
      <c r="A23" s="83" t="s">
        <v>45</v>
      </c>
      <c r="B23" s="4">
        <f>'Imputed and missing data hidden'!CV24</f>
        <v>4</v>
      </c>
      <c r="C23" s="150">
        <f>'Imputed and missing data hidden'!CW24</f>
        <v>4.1666666666666664E-2</v>
      </c>
      <c r="D23" s="117">
        <f>'Indicator Date hidden2'!CW24</f>
        <v>0.38541666666666669</v>
      </c>
      <c r="E23" s="151">
        <f t="shared" si="0"/>
        <v>2.666666666666667</v>
      </c>
      <c r="F23" s="151">
        <f t="shared" si="1"/>
        <v>5.1388888888888893</v>
      </c>
      <c r="G23" s="152">
        <f t="shared" si="2"/>
        <v>3.9027777777777781</v>
      </c>
      <c r="I23" s="153">
        <f>'Missing component hidden'!AC23</f>
        <v>0</v>
      </c>
      <c r="J23" s="150">
        <f>'Missing component hidden'!AD23</f>
        <v>0</v>
      </c>
      <c r="K23" s="159">
        <f>'Missing component hidden'!AE23</f>
        <v>0</v>
      </c>
      <c r="L23" s="159">
        <f>'Missing component hidden'!AF23</f>
        <v>0</v>
      </c>
      <c r="M23" s="159">
        <f>'Missing component hidden'!AG23</f>
        <v>0</v>
      </c>
    </row>
    <row r="24" spans="1:13" x14ac:dyDescent="0.25">
      <c r="A24" s="83" t="s">
        <v>2</v>
      </c>
      <c r="B24" s="4">
        <f>'Imputed and missing data hidden'!CV25</f>
        <v>5</v>
      </c>
      <c r="C24" s="150">
        <f>'Imputed and missing data hidden'!CW25</f>
        <v>5.2083333333333336E-2</v>
      </c>
      <c r="D24" s="117">
        <f>'Indicator Date hidden2'!CW25</f>
        <v>0.27083333333333331</v>
      </c>
      <c r="E24" s="151">
        <f t="shared" si="0"/>
        <v>3.3333333333333339</v>
      </c>
      <c r="F24" s="151">
        <f t="shared" si="1"/>
        <v>3.6111111111111107</v>
      </c>
      <c r="G24" s="152">
        <f t="shared" si="2"/>
        <v>3.4722222222222223</v>
      </c>
      <c r="I24" s="153">
        <f>'Missing component hidden'!AC24</f>
        <v>0</v>
      </c>
      <c r="J24" s="150">
        <f>'Missing component hidden'!AD24</f>
        <v>0</v>
      </c>
      <c r="K24" s="159">
        <f>'Missing component hidden'!AE24</f>
        <v>0</v>
      </c>
      <c r="L24" s="159">
        <f>'Missing component hidden'!AF24</f>
        <v>0</v>
      </c>
      <c r="M24" s="159">
        <f>'Missing component hidden'!AG24</f>
        <v>0</v>
      </c>
    </row>
    <row r="25" spans="1:13" x14ac:dyDescent="0.25">
      <c r="A25" s="83" t="s">
        <v>10</v>
      </c>
      <c r="B25" s="4">
        <f>'Imputed and missing data hidden'!CV26</f>
        <v>5</v>
      </c>
      <c r="C25" s="150">
        <f>'Imputed and missing data hidden'!CW26</f>
        <v>5.2083333333333336E-2</v>
      </c>
      <c r="D25" s="117">
        <f>'Indicator Date hidden2'!CW26</f>
        <v>0.45833333333333331</v>
      </c>
      <c r="E25" s="151">
        <f t="shared" si="0"/>
        <v>3.3333333333333339</v>
      </c>
      <c r="F25" s="151">
        <f t="shared" si="1"/>
        <v>6.1111111111111107</v>
      </c>
      <c r="G25" s="152">
        <f t="shared" si="2"/>
        <v>4.7222222222222223</v>
      </c>
      <c r="I25" s="153">
        <f>'Missing component hidden'!AC25</f>
        <v>0</v>
      </c>
      <c r="J25" s="150">
        <f>'Missing component hidden'!AD25</f>
        <v>0</v>
      </c>
      <c r="K25" s="159">
        <f>'Missing component hidden'!AE25</f>
        <v>0</v>
      </c>
      <c r="L25" s="159">
        <f>'Missing component hidden'!AF25</f>
        <v>0</v>
      </c>
      <c r="M25" s="159">
        <f>'Missing component hidden'!AG25</f>
        <v>0</v>
      </c>
    </row>
    <row r="26" spans="1:13" x14ac:dyDescent="0.25">
      <c r="A26" s="83" t="s">
        <v>11</v>
      </c>
      <c r="B26" s="4">
        <f>'Imputed and missing data hidden'!CV27</f>
        <v>4</v>
      </c>
      <c r="C26" s="150">
        <f>'Imputed and missing data hidden'!CW27</f>
        <v>4.1666666666666664E-2</v>
      </c>
      <c r="D26" s="117">
        <f>'Indicator Date hidden2'!CW27</f>
        <v>0.25</v>
      </c>
      <c r="E26" s="151">
        <f t="shared" si="0"/>
        <v>2.666666666666667</v>
      </c>
      <c r="F26" s="151">
        <f t="shared" si="1"/>
        <v>3.3333333333333339</v>
      </c>
      <c r="G26" s="152">
        <f t="shared" si="2"/>
        <v>3.0000000000000004</v>
      </c>
      <c r="I26" s="153">
        <f>'Missing component hidden'!AC26</f>
        <v>0</v>
      </c>
      <c r="J26" s="150">
        <f>'Missing component hidden'!AD26</f>
        <v>0</v>
      </c>
      <c r="K26" s="159">
        <f>'Missing component hidden'!AE26</f>
        <v>0</v>
      </c>
      <c r="L26" s="159">
        <f>'Missing component hidden'!AF26</f>
        <v>0</v>
      </c>
      <c r="M26" s="159">
        <f>'Missing component hidden'!AG26</f>
        <v>0</v>
      </c>
    </row>
    <row r="27" spans="1:13" x14ac:dyDescent="0.25">
      <c r="A27" s="83" t="s">
        <v>13</v>
      </c>
      <c r="B27" s="4">
        <f>'Imputed and missing data hidden'!CV28</f>
        <v>4</v>
      </c>
      <c r="C27" s="150">
        <f>'Imputed and missing data hidden'!CW28</f>
        <v>4.1666666666666664E-2</v>
      </c>
      <c r="D27" s="117">
        <f>'Indicator Date hidden2'!CW28</f>
        <v>0.1875</v>
      </c>
      <c r="E27" s="151">
        <f t="shared" si="0"/>
        <v>2.666666666666667</v>
      </c>
      <c r="F27" s="151">
        <f t="shared" si="1"/>
        <v>2.5</v>
      </c>
      <c r="G27" s="152">
        <f t="shared" si="2"/>
        <v>2.5833333333333335</v>
      </c>
      <c r="I27" s="153">
        <f>'Missing component hidden'!AC27</f>
        <v>0</v>
      </c>
      <c r="J27" s="150">
        <f>'Missing component hidden'!AD27</f>
        <v>0</v>
      </c>
      <c r="K27" s="159">
        <f>'Missing component hidden'!AE27</f>
        <v>0</v>
      </c>
      <c r="L27" s="159">
        <f>'Missing component hidden'!AF27</f>
        <v>0</v>
      </c>
      <c r="M27" s="159">
        <f>'Missing component hidden'!AG27</f>
        <v>0</v>
      </c>
    </row>
    <row r="28" spans="1:13" x14ac:dyDescent="0.25">
      <c r="A28" s="83" t="s">
        <v>15</v>
      </c>
      <c r="B28" s="4">
        <f>'Imputed and missing data hidden'!CV29</f>
        <v>1</v>
      </c>
      <c r="C28" s="150">
        <f>'Imputed and missing data hidden'!CW29</f>
        <v>1.0416666666666666E-2</v>
      </c>
      <c r="D28" s="117">
        <f>'Indicator Date hidden2'!CW29</f>
        <v>0.29166666666666669</v>
      </c>
      <c r="E28" s="151">
        <f t="shared" si="0"/>
        <v>0.66666666666666607</v>
      </c>
      <c r="F28" s="151">
        <f t="shared" si="1"/>
        <v>3.8888888888888893</v>
      </c>
      <c r="G28" s="152">
        <f t="shared" si="2"/>
        <v>2.2777777777777777</v>
      </c>
      <c r="I28" s="153">
        <f>'Missing component hidden'!AC28</f>
        <v>0</v>
      </c>
      <c r="J28" s="150">
        <f>'Missing component hidden'!AD28</f>
        <v>0</v>
      </c>
      <c r="K28" s="159">
        <f>'Missing component hidden'!AE28</f>
        <v>0</v>
      </c>
      <c r="L28" s="159">
        <f>'Missing component hidden'!AF28</f>
        <v>0</v>
      </c>
      <c r="M28" s="159">
        <f>'Missing component hidden'!AG28</f>
        <v>0</v>
      </c>
    </row>
    <row r="29" spans="1:13" x14ac:dyDescent="0.25">
      <c r="A29" s="83" t="s">
        <v>25</v>
      </c>
      <c r="B29" s="4">
        <f>'Imputed and missing data hidden'!CV30</f>
        <v>2</v>
      </c>
      <c r="C29" s="150">
        <f>'Imputed and missing data hidden'!CW30</f>
        <v>2.0833333333333332E-2</v>
      </c>
      <c r="D29" s="117">
        <f>'Indicator Date hidden2'!CW30</f>
        <v>0.15625</v>
      </c>
      <c r="E29" s="151">
        <f t="shared" si="0"/>
        <v>1.3333333333333321</v>
      </c>
      <c r="F29" s="151">
        <f t="shared" si="1"/>
        <v>2.0833333333333339</v>
      </c>
      <c r="G29" s="152">
        <f t="shared" si="2"/>
        <v>1.708333333333333</v>
      </c>
      <c r="I29" s="153">
        <f>'Missing component hidden'!AC29</f>
        <v>0</v>
      </c>
      <c r="J29" s="150">
        <f>'Missing component hidden'!AD29</f>
        <v>0</v>
      </c>
      <c r="K29" s="159">
        <f>'Missing component hidden'!AE29</f>
        <v>0</v>
      </c>
      <c r="L29" s="159">
        <f>'Missing component hidden'!AF29</f>
        <v>0</v>
      </c>
      <c r="M29" s="159">
        <f>'Missing component hidden'!AG29</f>
        <v>0</v>
      </c>
    </row>
    <row r="30" spans="1:13" x14ac:dyDescent="0.25">
      <c r="A30" s="83" t="s">
        <v>33</v>
      </c>
      <c r="B30" s="4">
        <f>'Imputed and missing data hidden'!CV31</f>
        <v>11</v>
      </c>
      <c r="C30" s="150">
        <f>'Imputed and missing data hidden'!CW31</f>
        <v>0.11458333333333333</v>
      </c>
      <c r="D30" s="117">
        <f>'Indicator Date hidden2'!CW31</f>
        <v>0.29166666666666669</v>
      </c>
      <c r="E30" s="151">
        <f t="shared" si="0"/>
        <v>7.3333333333333339</v>
      </c>
      <c r="F30" s="151">
        <f t="shared" si="1"/>
        <v>3.8888888888888893</v>
      </c>
      <c r="G30" s="152">
        <f t="shared" si="2"/>
        <v>5.6111111111111116</v>
      </c>
      <c r="I30" s="153">
        <f>'Missing component hidden'!AC30</f>
        <v>2</v>
      </c>
      <c r="J30" s="150">
        <f>'Missing component hidden'!AD30</f>
        <v>0.08</v>
      </c>
      <c r="K30" s="159">
        <f>'Missing component hidden'!AE30</f>
        <v>0</v>
      </c>
      <c r="L30" s="159">
        <f>'Missing component hidden'!AF30</f>
        <v>0</v>
      </c>
      <c r="M30" s="159">
        <f>'Missing component hidden'!AG30</f>
        <v>2</v>
      </c>
    </row>
    <row r="31" spans="1:13" x14ac:dyDescent="0.25">
      <c r="A31" s="83" t="s">
        <v>47</v>
      </c>
      <c r="B31" s="4">
        <f>'Imputed and missing data hidden'!CV32</f>
        <v>1</v>
      </c>
      <c r="C31" s="150">
        <f>'Imputed and missing data hidden'!CW32</f>
        <v>1.0416666666666666E-2</v>
      </c>
      <c r="D31" s="117">
        <f>'Indicator Date hidden2'!CW32</f>
        <v>0.38541666666666669</v>
      </c>
      <c r="E31" s="151">
        <f t="shared" si="0"/>
        <v>0.66666666666666607</v>
      </c>
      <c r="F31" s="151">
        <f t="shared" si="1"/>
        <v>5.1388888888888893</v>
      </c>
      <c r="G31" s="152">
        <f t="shared" si="2"/>
        <v>2.9027777777777777</v>
      </c>
      <c r="I31" s="153">
        <f>'Missing component hidden'!AC31</f>
        <v>0</v>
      </c>
      <c r="J31" s="150">
        <f>'Missing component hidden'!AD31</f>
        <v>0</v>
      </c>
      <c r="K31" s="159">
        <f>'Missing component hidden'!AE31</f>
        <v>0</v>
      </c>
      <c r="L31" s="159">
        <f>'Missing component hidden'!AF31</f>
        <v>0</v>
      </c>
      <c r="M31" s="159">
        <f>'Missing component hidden'!AG31</f>
        <v>0</v>
      </c>
    </row>
    <row r="32" spans="1:13" x14ac:dyDescent="0.25">
      <c r="A32" s="83" t="s">
        <v>49</v>
      </c>
      <c r="B32" s="4">
        <f>'Imputed and missing data hidden'!CV33</f>
        <v>1</v>
      </c>
      <c r="C32" s="150">
        <f>'Imputed and missing data hidden'!CW33</f>
        <v>1.0416666666666666E-2</v>
      </c>
      <c r="D32" s="117">
        <f>'Indicator Date hidden2'!CW33</f>
        <v>0.30208333333333331</v>
      </c>
      <c r="E32" s="151">
        <f t="shared" si="0"/>
        <v>0.66666666666666607</v>
      </c>
      <c r="F32" s="151">
        <f t="shared" si="1"/>
        <v>4.0277777777777777</v>
      </c>
      <c r="G32" s="152">
        <f t="shared" si="2"/>
        <v>2.3472222222222219</v>
      </c>
      <c r="I32" s="153">
        <f>'Missing component hidden'!AC32</f>
        <v>0</v>
      </c>
      <c r="J32" s="150">
        <f>'Missing component hidden'!AD32</f>
        <v>0</v>
      </c>
      <c r="K32" s="159">
        <f>'Missing component hidden'!AE32</f>
        <v>0</v>
      </c>
      <c r="L32" s="159">
        <f>'Missing component hidden'!AF32</f>
        <v>0</v>
      </c>
      <c r="M32" s="159">
        <f>'Missing component hidden'!AG32</f>
        <v>0</v>
      </c>
    </row>
    <row r="33" spans="1:13" x14ac:dyDescent="0.25">
      <c r="A33" s="83" t="s">
        <v>57</v>
      </c>
      <c r="B33" s="4">
        <f>'Imputed and missing data hidden'!CV34</f>
        <v>10</v>
      </c>
      <c r="C33" s="150">
        <f>'Imputed and missing data hidden'!CW34</f>
        <v>0.10416666666666667</v>
      </c>
      <c r="D33" s="117">
        <f>'Indicator Date hidden2'!CW34</f>
        <v>0.46875</v>
      </c>
      <c r="E33" s="151">
        <f t="shared" si="0"/>
        <v>6.666666666666667</v>
      </c>
      <c r="F33" s="151">
        <f t="shared" si="1"/>
        <v>6.25</v>
      </c>
      <c r="G33" s="152">
        <f t="shared" si="2"/>
        <v>6.4583333333333339</v>
      </c>
      <c r="I33" s="153">
        <f>'Missing component hidden'!AC33</f>
        <v>2</v>
      </c>
      <c r="J33" s="150">
        <f>'Missing component hidden'!AD33</f>
        <v>0.08</v>
      </c>
      <c r="K33" s="159">
        <f>'Missing component hidden'!AE33</f>
        <v>0</v>
      </c>
      <c r="L33" s="159">
        <f>'Missing component hidden'!AF33</f>
        <v>0</v>
      </c>
      <c r="M33" s="159">
        <f>'Missing component hidden'!AG33</f>
        <v>2</v>
      </c>
    </row>
    <row r="34" spans="1:13" x14ac:dyDescent="0.25">
      <c r="A34" s="83" t="s">
        <v>61</v>
      </c>
      <c r="B34" s="4">
        <f>'Imputed and missing data hidden'!CV35</f>
        <v>6</v>
      </c>
      <c r="C34" s="150">
        <f>'Imputed and missing data hidden'!CW35</f>
        <v>6.25E-2</v>
      </c>
      <c r="D34" s="117">
        <f>'Indicator Date hidden2'!CW35</f>
        <v>0.21875</v>
      </c>
      <c r="E34" s="151">
        <f t="shared" si="0"/>
        <v>4</v>
      </c>
      <c r="F34" s="151">
        <f t="shared" si="1"/>
        <v>2.9166666666666661</v>
      </c>
      <c r="G34" s="152">
        <f t="shared" si="2"/>
        <v>3.458333333333333</v>
      </c>
      <c r="I34" s="153">
        <f>'Missing component hidden'!AC34</f>
        <v>0</v>
      </c>
      <c r="J34" s="150">
        <f>'Missing component hidden'!AD34</f>
        <v>0</v>
      </c>
      <c r="K34" s="159">
        <f>'Missing component hidden'!AE34</f>
        <v>0</v>
      </c>
      <c r="L34" s="159">
        <f>'Missing component hidden'!AF34</f>
        <v>0</v>
      </c>
      <c r="M34" s="159">
        <f>'Missing component hidden'!AG34</f>
        <v>0</v>
      </c>
    </row>
    <row r="35" spans="1:13" x14ac:dyDescent="0.25">
      <c r="A35" s="83" t="s">
        <v>63</v>
      </c>
      <c r="B35" s="4">
        <f>'Imputed and missing data hidden'!CV36</f>
        <v>8</v>
      </c>
      <c r="C35" s="150">
        <f>'Imputed and missing data hidden'!CW36</f>
        <v>8.3333333333333329E-2</v>
      </c>
      <c r="D35" s="117">
        <f>'Indicator Date hidden2'!CW36</f>
        <v>0.44791666666666669</v>
      </c>
      <c r="E35" s="151">
        <f t="shared" si="0"/>
        <v>5.333333333333333</v>
      </c>
      <c r="F35" s="151">
        <f t="shared" si="1"/>
        <v>5.9722222222222223</v>
      </c>
      <c r="G35" s="152">
        <f t="shared" si="2"/>
        <v>5.6527777777777777</v>
      </c>
      <c r="I35" s="153">
        <f>'Missing component hidden'!AC35</f>
        <v>1</v>
      </c>
      <c r="J35" s="150">
        <f>'Missing component hidden'!AD35</f>
        <v>0.04</v>
      </c>
      <c r="K35" s="159">
        <f>'Missing component hidden'!AE35</f>
        <v>0</v>
      </c>
      <c r="L35" s="159">
        <f>'Missing component hidden'!AF35</f>
        <v>0</v>
      </c>
      <c r="M35" s="159">
        <f>'Missing component hidden'!AG35</f>
        <v>1</v>
      </c>
    </row>
    <row r="37" spans="1:13" x14ac:dyDescent="0.25">
      <c r="A37" s="4" t="s">
        <v>69</v>
      </c>
      <c r="B37" s="4">
        <f>MIN(B3:B35)</f>
        <v>0</v>
      </c>
      <c r="D37" s="116">
        <f>MIN(D3:D35)</f>
        <v>0.125</v>
      </c>
    </row>
    <row r="38" spans="1:13" x14ac:dyDescent="0.25">
      <c r="A38" s="4" t="s">
        <v>70</v>
      </c>
      <c r="B38" s="4">
        <f>MAX(B3:B35)</f>
        <v>34</v>
      </c>
      <c r="D38" s="116">
        <f>MAX(D3:D35)</f>
        <v>0.46875</v>
      </c>
    </row>
    <row r="39" spans="1:13" x14ac:dyDescent="0.25">
      <c r="A39" s="4" t="s">
        <v>69</v>
      </c>
      <c r="B39" s="4">
        <v>0</v>
      </c>
      <c r="D39" s="4">
        <v>0</v>
      </c>
    </row>
    <row r="40" spans="1:13" x14ac:dyDescent="0.25">
      <c r="A40" s="4" t="s">
        <v>70</v>
      </c>
      <c r="B40" s="4">
        <v>15</v>
      </c>
      <c r="D40" s="4">
        <v>0.75</v>
      </c>
    </row>
  </sheetData>
  <autoFilter ref="A2:M2" xr:uid="{00000000-0009-0000-0000-000010000000}"/>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A588B-F18E-4311-9942-281C9663D36E}">
  <sheetPr>
    <tabColor rgb="FFFFFF00"/>
  </sheetPr>
  <dimension ref="A1:P110"/>
  <sheetViews>
    <sheetView zoomScaleNormal="100" workbookViewId="0">
      <pane ySplit="2" topLeftCell="A3" activePane="bottomLeft" state="frozen"/>
      <selection activeCell="F16" sqref="F16"/>
      <selection pane="bottomLeft" activeCell="A3" sqref="A3"/>
    </sheetView>
  </sheetViews>
  <sheetFormatPr defaultColWidth="9.140625" defaultRowHeight="12.75" x14ac:dyDescent="0.2"/>
  <cols>
    <col min="1" max="1" width="9.5703125" style="243" customWidth="1"/>
    <col min="2" max="2" width="15.85546875" style="242" customWidth="1"/>
    <col min="3" max="3" width="17.85546875" style="242" customWidth="1"/>
    <col min="4" max="4" width="18.140625" style="242" customWidth="1"/>
    <col min="5" max="5" width="30.7109375" style="273" customWidth="1"/>
    <col min="6" max="6" width="29.85546875" style="242" customWidth="1"/>
    <col min="7" max="7" width="35.7109375" style="242" customWidth="1"/>
    <col min="8" max="8" width="57.140625" style="242" customWidth="1"/>
    <col min="9" max="9" width="71.85546875" style="242" customWidth="1"/>
    <col min="10" max="10" width="70" style="242" customWidth="1"/>
    <col min="11" max="11" width="55.5703125" style="242" customWidth="1"/>
    <col min="12" max="12" width="71.140625" style="242" customWidth="1"/>
    <col min="13" max="13" width="36.42578125" style="242" customWidth="1"/>
    <col min="14" max="14" width="57.85546875" style="242" customWidth="1"/>
    <col min="15" max="15" width="3.7109375" style="242" hidden="1" customWidth="1"/>
    <col min="16" max="16" width="64.7109375" style="242" customWidth="1"/>
    <col min="17" max="17" width="25.140625" style="242" customWidth="1"/>
    <col min="18" max="16384" width="9.140625" style="242"/>
  </cols>
  <sheetData>
    <row r="1" spans="1:16" s="241" customFormat="1" x14ac:dyDescent="0.2">
      <c r="A1" s="253"/>
      <c r="B1" s="253"/>
      <c r="C1" s="253"/>
      <c r="D1" s="253"/>
      <c r="E1" s="253"/>
      <c r="F1" s="253"/>
      <c r="G1" s="253"/>
      <c r="H1" s="253"/>
      <c r="I1" s="253"/>
      <c r="J1" s="253"/>
      <c r="K1" s="253"/>
      <c r="L1" s="253"/>
      <c r="M1" s="253"/>
      <c r="N1" s="253"/>
      <c r="O1" s="253"/>
      <c r="P1" s="253"/>
    </row>
    <row r="2" spans="1:16" x14ac:dyDescent="0.2">
      <c r="A2" s="244" t="s">
        <v>674</v>
      </c>
      <c r="B2" s="244" t="s">
        <v>675</v>
      </c>
      <c r="C2" s="244" t="s">
        <v>676</v>
      </c>
      <c r="D2" s="244" t="s">
        <v>677</v>
      </c>
      <c r="E2" s="255" t="s">
        <v>678</v>
      </c>
      <c r="F2" s="244" t="s">
        <v>546</v>
      </c>
      <c r="G2" s="244" t="s">
        <v>679</v>
      </c>
      <c r="H2" s="244" t="s">
        <v>680</v>
      </c>
      <c r="I2" s="244" t="s">
        <v>1137</v>
      </c>
      <c r="J2" s="244" t="s">
        <v>681</v>
      </c>
      <c r="K2" s="244" t="s">
        <v>682</v>
      </c>
      <c r="L2" s="244" t="s">
        <v>683</v>
      </c>
      <c r="M2" s="244" t="s">
        <v>684</v>
      </c>
      <c r="N2" s="244" t="s">
        <v>685</v>
      </c>
      <c r="O2" s="256"/>
      <c r="P2" s="244" t="s">
        <v>547</v>
      </c>
    </row>
    <row r="3" spans="1:16" ht="70.5" customHeight="1" x14ac:dyDescent="0.2">
      <c r="A3" s="257" t="s">
        <v>548</v>
      </c>
      <c r="B3" s="258" t="s">
        <v>686</v>
      </c>
      <c r="C3" s="257" t="s">
        <v>687</v>
      </c>
      <c r="D3" s="257" t="s">
        <v>688</v>
      </c>
      <c r="E3" s="257" t="s">
        <v>689</v>
      </c>
      <c r="F3" s="257" t="s">
        <v>1064</v>
      </c>
      <c r="G3" s="257" t="s">
        <v>690</v>
      </c>
      <c r="H3" s="257" t="s">
        <v>691</v>
      </c>
      <c r="I3" s="257" t="s">
        <v>692</v>
      </c>
      <c r="J3" s="257" t="s">
        <v>693</v>
      </c>
      <c r="K3" s="257"/>
      <c r="L3" s="257" t="s">
        <v>694</v>
      </c>
      <c r="M3" s="259" t="s">
        <v>1138</v>
      </c>
      <c r="N3" s="259" t="s">
        <v>1139</v>
      </c>
      <c r="O3" s="257"/>
      <c r="P3" s="257" t="s">
        <v>549</v>
      </c>
    </row>
    <row r="4" spans="1:16" ht="71.25" customHeight="1" x14ac:dyDescent="0.2">
      <c r="A4" s="257" t="s">
        <v>548</v>
      </c>
      <c r="B4" s="258" t="s">
        <v>686</v>
      </c>
      <c r="C4" s="257" t="s">
        <v>687</v>
      </c>
      <c r="D4" s="257" t="s">
        <v>688</v>
      </c>
      <c r="E4" s="257" t="s">
        <v>695</v>
      </c>
      <c r="F4" s="257" t="s">
        <v>1064</v>
      </c>
      <c r="G4" s="257" t="s">
        <v>696</v>
      </c>
      <c r="H4" s="257" t="s">
        <v>697</v>
      </c>
      <c r="I4" s="257" t="s">
        <v>698</v>
      </c>
      <c r="J4" s="257" t="s">
        <v>693</v>
      </c>
      <c r="K4" s="257"/>
      <c r="L4" s="257" t="s">
        <v>694</v>
      </c>
      <c r="M4" s="259" t="s">
        <v>1140</v>
      </c>
      <c r="N4" s="259" t="s">
        <v>1139</v>
      </c>
      <c r="O4" s="257"/>
      <c r="P4" s="257" t="s">
        <v>549</v>
      </c>
    </row>
    <row r="5" spans="1:16" ht="70.5" customHeight="1" x14ac:dyDescent="0.2">
      <c r="A5" s="257" t="s">
        <v>548</v>
      </c>
      <c r="B5" s="258" t="s">
        <v>686</v>
      </c>
      <c r="C5" s="257" t="s">
        <v>687</v>
      </c>
      <c r="D5" s="257" t="s">
        <v>688</v>
      </c>
      <c r="E5" s="257" t="s">
        <v>699</v>
      </c>
      <c r="F5" s="257" t="s">
        <v>1065</v>
      </c>
      <c r="G5" s="257" t="s">
        <v>700</v>
      </c>
      <c r="H5" s="257" t="s">
        <v>701</v>
      </c>
      <c r="I5" s="257" t="s">
        <v>702</v>
      </c>
      <c r="J5" s="257" t="s">
        <v>703</v>
      </c>
      <c r="K5" s="257"/>
      <c r="L5" s="257" t="s">
        <v>694</v>
      </c>
      <c r="M5" s="259" t="s">
        <v>1140</v>
      </c>
      <c r="N5" s="259" t="s">
        <v>1139</v>
      </c>
      <c r="O5" s="257"/>
      <c r="P5" s="257" t="s">
        <v>549</v>
      </c>
    </row>
    <row r="6" spans="1:16" ht="69.75" customHeight="1" x14ac:dyDescent="0.2">
      <c r="A6" s="257" t="s">
        <v>548</v>
      </c>
      <c r="B6" s="258" t="s">
        <v>686</v>
      </c>
      <c r="C6" s="257" t="s">
        <v>687</v>
      </c>
      <c r="D6" s="257" t="s">
        <v>688</v>
      </c>
      <c r="E6" s="257" t="s">
        <v>704</v>
      </c>
      <c r="F6" s="257" t="s">
        <v>1065</v>
      </c>
      <c r="G6" s="257" t="s">
        <v>705</v>
      </c>
      <c r="H6" s="257" t="s">
        <v>706</v>
      </c>
      <c r="I6" s="257" t="s">
        <v>707</v>
      </c>
      <c r="J6" s="257" t="s">
        <v>703</v>
      </c>
      <c r="K6" s="257"/>
      <c r="L6" s="257" t="s">
        <v>694</v>
      </c>
      <c r="M6" s="259" t="s">
        <v>1140</v>
      </c>
      <c r="N6" s="259" t="s">
        <v>1139</v>
      </c>
      <c r="O6" s="257"/>
      <c r="P6" s="257" t="s">
        <v>549</v>
      </c>
    </row>
    <row r="7" spans="1:16" ht="80.25" customHeight="1" x14ac:dyDescent="0.2">
      <c r="A7" s="257" t="s">
        <v>548</v>
      </c>
      <c r="B7" s="258" t="s">
        <v>686</v>
      </c>
      <c r="C7" s="257" t="s">
        <v>687</v>
      </c>
      <c r="D7" s="257" t="s">
        <v>550</v>
      </c>
      <c r="E7" s="257" t="s">
        <v>551</v>
      </c>
      <c r="F7" s="257" t="s">
        <v>1067</v>
      </c>
      <c r="G7" s="257" t="s">
        <v>708</v>
      </c>
      <c r="H7" s="257" t="s">
        <v>709</v>
      </c>
      <c r="I7" s="257" t="s">
        <v>710</v>
      </c>
      <c r="J7" s="257" t="s">
        <v>711</v>
      </c>
      <c r="K7" s="257"/>
      <c r="L7" s="257" t="s">
        <v>712</v>
      </c>
      <c r="M7" s="259" t="s">
        <v>1141</v>
      </c>
      <c r="N7" s="259" t="s">
        <v>1142</v>
      </c>
      <c r="O7" s="257"/>
      <c r="P7" s="257" t="s">
        <v>552</v>
      </c>
    </row>
    <row r="8" spans="1:16" ht="80.25" customHeight="1" x14ac:dyDescent="0.2">
      <c r="A8" s="257" t="s">
        <v>548</v>
      </c>
      <c r="B8" s="258" t="s">
        <v>686</v>
      </c>
      <c r="C8" s="257" t="s">
        <v>65</v>
      </c>
      <c r="D8" s="257" t="s">
        <v>550</v>
      </c>
      <c r="E8" s="257" t="s">
        <v>553</v>
      </c>
      <c r="F8" s="257" t="s">
        <v>1067</v>
      </c>
      <c r="G8" s="257" t="s">
        <v>713</v>
      </c>
      <c r="H8" s="257" t="s">
        <v>714</v>
      </c>
      <c r="I8" s="257" t="s">
        <v>715</v>
      </c>
      <c r="J8" s="257" t="s">
        <v>711</v>
      </c>
      <c r="K8" s="257"/>
      <c r="L8" s="257" t="s">
        <v>712</v>
      </c>
      <c r="M8" s="259" t="s">
        <v>1141</v>
      </c>
      <c r="N8" s="259" t="s">
        <v>1142</v>
      </c>
      <c r="O8" s="257"/>
      <c r="P8" s="257" t="s">
        <v>552</v>
      </c>
    </row>
    <row r="9" spans="1:16" ht="80.25" customHeight="1" x14ac:dyDescent="0.2">
      <c r="A9" s="257" t="s">
        <v>548</v>
      </c>
      <c r="B9" s="258" t="s">
        <v>686</v>
      </c>
      <c r="C9" s="257" t="s">
        <v>687</v>
      </c>
      <c r="D9" s="257" t="s">
        <v>192</v>
      </c>
      <c r="E9" s="257" t="s">
        <v>716</v>
      </c>
      <c r="F9" s="257" t="s">
        <v>1066</v>
      </c>
      <c r="G9" s="257" t="s">
        <v>717</v>
      </c>
      <c r="H9" s="257" t="s">
        <v>718</v>
      </c>
      <c r="I9" s="257" t="s">
        <v>719</v>
      </c>
      <c r="J9" s="257" t="s">
        <v>720</v>
      </c>
      <c r="K9" s="257"/>
      <c r="L9" s="257" t="s">
        <v>721</v>
      </c>
      <c r="M9" s="259" t="s">
        <v>1141</v>
      </c>
      <c r="N9" s="259" t="s">
        <v>1142</v>
      </c>
      <c r="O9" s="257"/>
      <c r="P9" s="257" t="s">
        <v>552</v>
      </c>
    </row>
    <row r="10" spans="1:16" ht="80.25" customHeight="1" x14ac:dyDescent="0.2">
      <c r="A10" s="257" t="s">
        <v>548</v>
      </c>
      <c r="B10" s="258" t="s">
        <v>686</v>
      </c>
      <c r="C10" s="257" t="s">
        <v>687</v>
      </c>
      <c r="D10" s="257" t="s">
        <v>192</v>
      </c>
      <c r="E10" s="257" t="s">
        <v>722</v>
      </c>
      <c r="F10" s="257" t="s">
        <v>1066</v>
      </c>
      <c r="G10" s="257" t="s">
        <v>723</v>
      </c>
      <c r="H10" s="257" t="s">
        <v>724</v>
      </c>
      <c r="I10" s="257" t="s">
        <v>725</v>
      </c>
      <c r="J10" s="257" t="s">
        <v>720</v>
      </c>
      <c r="K10" s="257"/>
      <c r="L10" s="257" t="s">
        <v>712</v>
      </c>
      <c r="M10" s="259" t="s">
        <v>1141</v>
      </c>
      <c r="N10" s="259" t="s">
        <v>1142</v>
      </c>
      <c r="O10" s="257"/>
      <c r="P10" s="257" t="s">
        <v>552</v>
      </c>
    </row>
    <row r="11" spans="1:16" ht="80.25" customHeight="1" x14ac:dyDescent="0.2">
      <c r="A11" s="257" t="s">
        <v>548</v>
      </c>
      <c r="B11" s="258" t="s">
        <v>686</v>
      </c>
      <c r="C11" s="257" t="s">
        <v>687</v>
      </c>
      <c r="D11" s="257" t="s">
        <v>193</v>
      </c>
      <c r="E11" s="257" t="s">
        <v>726</v>
      </c>
      <c r="F11" s="257" t="s">
        <v>1068</v>
      </c>
      <c r="G11" s="257" t="s">
        <v>1143</v>
      </c>
      <c r="H11" s="257" t="s">
        <v>727</v>
      </c>
      <c r="I11" s="257" t="s">
        <v>728</v>
      </c>
      <c r="J11" s="257" t="s">
        <v>729</v>
      </c>
      <c r="K11" s="257"/>
      <c r="L11" s="257" t="s">
        <v>712</v>
      </c>
      <c r="M11" s="259" t="s">
        <v>1141</v>
      </c>
      <c r="N11" s="259" t="s">
        <v>1142</v>
      </c>
      <c r="O11" s="257"/>
      <c r="P11" s="257" t="s">
        <v>552</v>
      </c>
    </row>
    <row r="12" spans="1:16" ht="80.25" customHeight="1" x14ac:dyDescent="0.2">
      <c r="A12" s="257" t="s">
        <v>548</v>
      </c>
      <c r="B12" s="258" t="s">
        <v>686</v>
      </c>
      <c r="C12" s="257" t="s">
        <v>687</v>
      </c>
      <c r="D12" s="257" t="s">
        <v>193</v>
      </c>
      <c r="E12" s="257" t="s">
        <v>730</v>
      </c>
      <c r="F12" s="257" t="s">
        <v>1068</v>
      </c>
      <c r="G12" s="257" t="s">
        <v>731</v>
      </c>
      <c r="H12" s="257" t="s">
        <v>732</v>
      </c>
      <c r="I12" s="257" t="s">
        <v>733</v>
      </c>
      <c r="J12" s="257" t="s">
        <v>734</v>
      </c>
      <c r="K12" s="257"/>
      <c r="L12" s="257" t="s">
        <v>712</v>
      </c>
      <c r="M12" s="259" t="s">
        <v>1141</v>
      </c>
      <c r="N12" s="259" t="s">
        <v>1142</v>
      </c>
      <c r="O12" s="257"/>
      <c r="P12" s="257" t="s">
        <v>552</v>
      </c>
    </row>
    <row r="13" spans="1:16" ht="76.5" x14ac:dyDescent="0.2">
      <c r="A13" s="257" t="s">
        <v>548</v>
      </c>
      <c r="B13" s="258" t="s">
        <v>686</v>
      </c>
      <c r="C13" s="257" t="s">
        <v>687</v>
      </c>
      <c r="D13" s="257" t="s">
        <v>193</v>
      </c>
      <c r="E13" s="257" t="s">
        <v>726</v>
      </c>
      <c r="F13" s="257" t="s">
        <v>1069</v>
      </c>
      <c r="G13" s="257" t="s">
        <v>735</v>
      </c>
      <c r="H13" s="257" t="s">
        <v>736</v>
      </c>
      <c r="I13" s="257" t="s">
        <v>737</v>
      </c>
      <c r="J13" s="257" t="s">
        <v>738</v>
      </c>
      <c r="K13" s="257"/>
      <c r="L13" s="257" t="s">
        <v>739</v>
      </c>
      <c r="M13" s="259" t="s">
        <v>1141</v>
      </c>
      <c r="N13" s="259" t="s">
        <v>1142</v>
      </c>
      <c r="O13" s="257"/>
      <c r="P13" s="257" t="s">
        <v>552</v>
      </c>
    </row>
    <row r="14" spans="1:16" ht="76.5" x14ac:dyDescent="0.2">
      <c r="A14" s="257" t="s">
        <v>548</v>
      </c>
      <c r="B14" s="258" t="s">
        <v>686</v>
      </c>
      <c r="C14" s="257" t="s">
        <v>687</v>
      </c>
      <c r="D14" s="257" t="s">
        <v>193</v>
      </c>
      <c r="E14" s="257" t="s">
        <v>740</v>
      </c>
      <c r="F14" s="257" t="s">
        <v>1069</v>
      </c>
      <c r="G14" s="257" t="s">
        <v>1144</v>
      </c>
      <c r="H14" s="257" t="s">
        <v>741</v>
      </c>
      <c r="I14" s="257" t="s">
        <v>742</v>
      </c>
      <c r="J14" s="257" t="s">
        <v>743</v>
      </c>
      <c r="K14" s="257"/>
      <c r="L14" s="257" t="s">
        <v>739</v>
      </c>
      <c r="M14" s="259" t="s">
        <v>1141</v>
      </c>
      <c r="N14" s="259" t="s">
        <v>1142</v>
      </c>
      <c r="O14" s="257"/>
      <c r="P14" s="257" t="s">
        <v>552</v>
      </c>
    </row>
    <row r="15" spans="1:16" ht="83.25" customHeight="1" x14ac:dyDescent="0.2">
      <c r="A15" s="257" t="s">
        <v>548</v>
      </c>
      <c r="B15" s="258" t="s">
        <v>686</v>
      </c>
      <c r="C15" s="257" t="s">
        <v>687</v>
      </c>
      <c r="D15" s="257" t="s">
        <v>193</v>
      </c>
      <c r="E15" s="257" t="s">
        <v>744</v>
      </c>
      <c r="F15" s="257" t="s">
        <v>1070</v>
      </c>
      <c r="G15" s="257" t="s">
        <v>745</v>
      </c>
      <c r="H15" s="257" t="s">
        <v>746</v>
      </c>
      <c r="I15" s="257" t="s">
        <v>747</v>
      </c>
      <c r="J15" s="257" t="s">
        <v>748</v>
      </c>
      <c r="K15" s="257"/>
      <c r="L15" s="257" t="s">
        <v>712</v>
      </c>
      <c r="M15" s="259" t="s">
        <v>1141</v>
      </c>
      <c r="N15" s="259" t="s">
        <v>1142</v>
      </c>
      <c r="O15" s="257"/>
      <c r="P15" s="257" t="s">
        <v>552</v>
      </c>
    </row>
    <row r="16" spans="1:16" ht="83.25" customHeight="1" x14ac:dyDescent="0.2">
      <c r="A16" s="257" t="s">
        <v>548</v>
      </c>
      <c r="B16" s="258" t="s">
        <v>686</v>
      </c>
      <c r="C16" s="257" t="s">
        <v>687</v>
      </c>
      <c r="D16" s="257" t="s">
        <v>193</v>
      </c>
      <c r="E16" s="257" t="s">
        <v>749</v>
      </c>
      <c r="F16" s="257" t="s">
        <v>1070</v>
      </c>
      <c r="G16" s="257" t="s">
        <v>750</v>
      </c>
      <c r="H16" s="257" t="s">
        <v>751</v>
      </c>
      <c r="I16" s="257" t="s">
        <v>752</v>
      </c>
      <c r="J16" s="257" t="s">
        <v>748</v>
      </c>
      <c r="K16" s="257"/>
      <c r="L16" s="257" t="s">
        <v>712</v>
      </c>
      <c r="M16" s="259" t="s">
        <v>1141</v>
      </c>
      <c r="N16" s="259" t="s">
        <v>1142</v>
      </c>
      <c r="O16" s="257"/>
      <c r="P16" s="257" t="s">
        <v>552</v>
      </c>
    </row>
    <row r="17" spans="1:16" ht="63.75" x14ac:dyDescent="0.2">
      <c r="A17" s="257" t="s">
        <v>548</v>
      </c>
      <c r="B17" s="258" t="s">
        <v>686</v>
      </c>
      <c r="C17" s="257" t="s">
        <v>687</v>
      </c>
      <c r="D17" s="257" t="s">
        <v>210</v>
      </c>
      <c r="E17" s="257" t="s">
        <v>753</v>
      </c>
      <c r="F17" s="257" t="s">
        <v>1071</v>
      </c>
      <c r="G17" s="257" t="s">
        <v>194</v>
      </c>
      <c r="H17" s="257" t="s">
        <v>1145</v>
      </c>
      <c r="I17" s="257" t="s">
        <v>1146</v>
      </c>
      <c r="J17" s="257" t="s">
        <v>754</v>
      </c>
      <c r="K17" s="257"/>
      <c r="L17" s="257" t="s">
        <v>755</v>
      </c>
      <c r="M17" s="259" t="s">
        <v>1147</v>
      </c>
      <c r="N17" s="259" t="s">
        <v>1148</v>
      </c>
      <c r="O17" s="257"/>
      <c r="P17" s="257" t="s">
        <v>556</v>
      </c>
    </row>
    <row r="18" spans="1:16" ht="63.75" x14ac:dyDescent="0.2">
      <c r="A18" s="257" t="s">
        <v>548</v>
      </c>
      <c r="B18" s="258" t="s">
        <v>686</v>
      </c>
      <c r="C18" s="257" t="s">
        <v>687</v>
      </c>
      <c r="D18" s="257" t="s">
        <v>210</v>
      </c>
      <c r="E18" s="257" t="s">
        <v>756</v>
      </c>
      <c r="F18" s="257" t="s">
        <v>1071</v>
      </c>
      <c r="G18" s="257" t="s">
        <v>757</v>
      </c>
      <c r="H18" s="257" t="s">
        <v>1149</v>
      </c>
      <c r="I18" s="257" t="s">
        <v>1150</v>
      </c>
      <c r="J18" s="257" t="s">
        <v>758</v>
      </c>
      <c r="K18" s="257"/>
      <c r="L18" s="257" t="s">
        <v>755</v>
      </c>
      <c r="M18" s="259" t="s">
        <v>1147</v>
      </c>
      <c r="N18" s="259" t="s">
        <v>1148</v>
      </c>
      <c r="O18" s="257"/>
      <c r="P18" s="257" t="s">
        <v>556</v>
      </c>
    </row>
    <row r="19" spans="1:16" ht="63.75" x14ac:dyDescent="0.2">
      <c r="A19" s="257" t="s">
        <v>548</v>
      </c>
      <c r="B19" s="258" t="s">
        <v>686</v>
      </c>
      <c r="C19" s="257" t="s">
        <v>687</v>
      </c>
      <c r="D19" s="257" t="s">
        <v>210</v>
      </c>
      <c r="E19" s="257" t="s">
        <v>759</v>
      </c>
      <c r="F19" s="257" t="s">
        <v>1072</v>
      </c>
      <c r="G19" s="257" t="s">
        <v>760</v>
      </c>
      <c r="H19" s="257" t="s">
        <v>760</v>
      </c>
      <c r="I19" s="257" t="s">
        <v>1151</v>
      </c>
      <c r="J19" s="257" t="s">
        <v>761</v>
      </c>
      <c r="K19" s="257"/>
      <c r="L19" s="257" t="s">
        <v>755</v>
      </c>
      <c r="M19" s="259" t="s">
        <v>1147</v>
      </c>
      <c r="N19" s="259" t="s">
        <v>1148</v>
      </c>
      <c r="O19" s="257"/>
      <c r="P19" s="257" t="s">
        <v>556</v>
      </c>
    </row>
    <row r="20" spans="1:16" s="94" customFormat="1" ht="71.25" customHeight="1" x14ac:dyDescent="0.2">
      <c r="A20" s="257" t="s">
        <v>557</v>
      </c>
      <c r="B20" s="258" t="s">
        <v>686</v>
      </c>
      <c r="C20" s="257" t="s">
        <v>687</v>
      </c>
      <c r="D20" s="257" t="s">
        <v>210</v>
      </c>
      <c r="E20" s="257" t="s">
        <v>212</v>
      </c>
      <c r="F20" s="257" t="s">
        <v>1076</v>
      </c>
      <c r="G20" s="257" t="s">
        <v>212</v>
      </c>
      <c r="H20" s="257" t="s">
        <v>762</v>
      </c>
      <c r="I20" s="257" t="s">
        <v>763</v>
      </c>
      <c r="J20" s="257" t="s">
        <v>764</v>
      </c>
      <c r="K20" s="260"/>
      <c r="L20" s="257" t="s">
        <v>765</v>
      </c>
      <c r="M20" s="257" t="s">
        <v>1152</v>
      </c>
      <c r="N20" s="257"/>
      <c r="O20" s="260"/>
      <c r="P20" s="257" t="s">
        <v>558</v>
      </c>
    </row>
    <row r="21" spans="1:16" s="94" customFormat="1" ht="293.25" customHeight="1" x14ac:dyDescent="0.2">
      <c r="A21" s="257" t="s">
        <v>557</v>
      </c>
      <c r="B21" s="258" t="s">
        <v>686</v>
      </c>
      <c r="C21" s="257" t="s">
        <v>687</v>
      </c>
      <c r="D21" s="257" t="s">
        <v>210</v>
      </c>
      <c r="E21" s="257" t="s">
        <v>766</v>
      </c>
      <c r="F21" s="257" t="s">
        <v>1074</v>
      </c>
      <c r="G21" s="257" t="s">
        <v>767</v>
      </c>
      <c r="H21" s="257" t="s">
        <v>768</v>
      </c>
      <c r="I21" s="257" t="s">
        <v>769</v>
      </c>
      <c r="J21" s="257" t="s">
        <v>770</v>
      </c>
      <c r="K21" s="260"/>
      <c r="L21" s="257" t="s">
        <v>771</v>
      </c>
      <c r="M21" s="257" t="s">
        <v>772</v>
      </c>
      <c r="N21" s="257"/>
      <c r="O21" s="260"/>
      <c r="P21" s="257" t="s">
        <v>559</v>
      </c>
    </row>
    <row r="22" spans="1:16" s="94" customFormat="1" ht="278.25" customHeight="1" x14ac:dyDescent="0.2">
      <c r="A22" s="257" t="s">
        <v>557</v>
      </c>
      <c r="B22" s="258" t="s">
        <v>686</v>
      </c>
      <c r="C22" s="257" t="s">
        <v>687</v>
      </c>
      <c r="D22" s="257" t="s">
        <v>210</v>
      </c>
      <c r="E22" s="257" t="s">
        <v>773</v>
      </c>
      <c r="F22" s="257" t="s">
        <v>1074</v>
      </c>
      <c r="G22" s="257" t="s">
        <v>774</v>
      </c>
      <c r="H22" s="257" t="s">
        <v>775</v>
      </c>
      <c r="I22" s="257" t="s">
        <v>769</v>
      </c>
      <c r="J22" s="257" t="s">
        <v>770</v>
      </c>
      <c r="K22" s="260"/>
      <c r="L22" s="257" t="s">
        <v>771</v>
      </c>
      <c r="M22" s="257" t="s">
        <v>772</v>
      </c>
      <c r="N22" s="257"/>
      <c r="O22" s="260"/>
      <c r="P22" s="257" t="s">
        <v>559</v>
      </c>
    </row>
    <row r="23" spans="1:16" s="94" customFormat="1" ht="293.25" x14ac:dyDescent="0.2">
      <c r="A23" s="257" t="s">
        <v>557</v>
      </c>
      <c r="B23" s="258" t="s">
        <v>686</v>
      </c>
      <c r="C23" s="257" t="s">
        <v>687</v>
      </c>
      <c r="D23" s="257" t="s">
        <v>210</v>
      </c>
      <c r="E23" s="257" t="s">
        <v>776</v>
      </c>
      <c r="F23" s="257" t="s">
        <v>1075</v>
      </c>
      <c r="G23" s="257" t="s">
        <v>777</v>
      </c>
      <c r="H23" s="257" t="s">
        <v>778</v>
      </c>
      <c r="I23" s="257" t="s">
        <v>769</v>
      </c>
      <c r="J23" s="257" t="s">
        <v>770</v>
      </c>
      <c r="K23" s="260"/>
      <c r="L23" s="257" t="s">
        <v>771</v>
      </c>
      <c r="M23" s="257" t="s">
        <v>772</v>
      </c>
      <c r="N23" s="257"/>
      <c r="O23" s="260"/>
      <c r="P23" s="257" t="s">
        <v>559</v>
      </c>
    </row>
    <row r="24" spans="1:16" s="94" customFormat="1" ht="292.5" customHeight="1" x14ac:dyDescent="0.2">
      <c r="A24" s="257" t="s">
        <v>557</v>
      </c>
      <c r="B24" s="258" t="s">
        <v>686</v>
      </c>
      <c r="C24" s="257" t="s">
        <v>687</v>
      </c>
      <c r="D24" s="257" t="s">
        <v>210</v>
      </c>
      <c r="E24" s="257" t="s">
        <v>779</v>
      </c>
      <c r="F24" s="257" t="s">
        <v>1075</v>
      </c>
      <c r="G24" s="257" t="s">
        <v>780</v>
      </c>
      <c r="H24" s="257" t="s">
        <v>781</v>
      </c>
      <c r="I24" s="257" t="s">
        <v>769</v>
      </c>
      <c r="J24" s="257" t="s">
        <v>770</v>
      </c>
      <c r="K24" s="260"/>
      <c r="L24" s="257" t="s">
        <v>771</v>
      </c>
      <c r="M24" s="257" t="s">
        <v>772</v>
      </c>
      <c r="N24" s="257"/>
      <c r="O24" s="260"/>
      <c r="P24" s="257" t="s">
        <v>559</v>
      </c>
    </row>
    <row r="25" spans="1:16" s="94" customFormat="1" ht="131.25" customHeight="1" x14ac:dyDescent="0.2">
      <c r="A25" s="257" t="s">
        <v>557</v>
      </c>
      <c r="B25" s="258" t="s">
        <v>686</v>
      </c>
      <c r="C25" s="257" t="s">
        <v>687</v>
      </c>
      <c r="D25" s="257" t="s">
        <v>210</v>
      </c>
      <c r="E25" s="257" t="s">
        <v>782</v>
      </c>
      <c r="F25" s="257" t="s">
        <v>1073</v>
      </c>
      <c r="G25" s="257" t="s">
        <v>211</v>
      </c>
      <c r="H25" s="257" t="s">
        <v>783</v>
      </c>
      <c r="I25" s="257" t="s">
        <v>784</v>
      </c>
      <c r="J25" s="257" t="s">
        <v>785</v>
      </c>
      <c r="K25" s="260"/>
      <c r="L25" s="257" t="s">
        <v>786</v>
      </c>
      <c r="M25" s="257" t="s">
        <v>787</v>
      </c>
      <c r="N25" s="257"/>
      <c r="O25" s="260"/>
      <c r="P25" s="257" t="s">
        <v>560</v>
      </c>
    </row>
    <row r="26" spans="1:16" s="94" customFormat="1" ht="87" customHeight="1" x14ac:dyDescent="0.2">
      <c r="A26" s="257" t="s">
        <v>548</v>
      </c>
      <c r="B26" s="258" t="s">
        <v>686</v>
      </c>
      <c r="C26" s="257" t="s">
        <v>687</v>
      </c>
      <c r="D26" s="261" t="s">
        <v>514</v>
      </c>
      <c r="E26" s="261" t="s">
        <v>506</v>
      </c>
      <c r="F26" s="259" t="s">
        <v>561</v>
      </c>
      <c r="G26" s="259" t="s">
        <v>1153</v>
      </c>
      <c r="H26" s="259" t="s">
        <v>1154</v>
      </c>
      <c r="I26" s="257" t="s">
        <v>1155</v>
      </c>
      <c r="J26" s="259" t="s">
        <v>1156</v>
      </c>
      <c r="K26" s="257"/>
      <c r="L26" s="257"/>
      <c r="M26" s="257" t="s">
        <v>562</v>
      </c>
      <c r="N26" s="257" t="s">
        <v>563</v>
      </c>
      <c r="O26" s="257"/>
      <c r="P26" s="257" t="s">
        <v>564</v>
      </c>
    </row>
    <row r="27" spans="1:16" s="94" customFormat="1" ht="83.25" customHeight="1" x14ac:dyDescent="0.2">
      <c r="A27" s="257" t="s">
        <v>548</v>
      </c>
      <c r="B27" s="258" t="s">
        <v>686</v>
      </c>
      <c r="C27" s="257" t="s">
        <v>687</v>
      </c>
      <c r="D27" s="259" t="s">
        <v>514</v>
      </c>
      <c r="E27" s="259" t="s">
        <v>506</v>
      </c>
      <c r="F27" s="259" t="s">
        <v>565</v>
      </c>
      <c r="G27" s="259" t="s">
        <v>1157</v>
      </c>
      <c r="H27" s="259" t="s">
        <v>1158</v>
      </c>
      <c r="I27" s="257" t="s">
        <v>1159</v>
      </c>
      <c r="J27" s="259" t="s">
        <v>1156</v>
      </c>
      <c r="K27" s="257"/>
      <c r="L27" s="257"/>
      <c r="M27" s="257" t="s">
        <v>562</v>
      </c>
      <c r="N27" s="257" t="s">
        <v>563</v>
      </c>
      <c r="O27" s="257"/>
      <c r="P27" s="257" t="s">
        <v>564</v>
      </c>
    </row>
    <row r="28" spans="1:16" s="94" customFormat="1" ht="84" customHeight="1" x14ac:dyDescent="0.2">
      <c r="A28" s="257" t="s">
        <v>548</v>
      </c>
      <c r="B28" s="258" t="s">
        <v>686</v>
      </c>
      <c r="C28" s="257" t="s">
        <v>687</v>
      </c>
      <c r="D28" s="259" t="s">
        <v>514</v>
      </c>
      <c r="E28" s="259" t="s">
        <v>506</v>
      </c>
      <c r="F28" s="257" t="s">
        <v>566</v>
      </c>
      <c r="G28" s="259" t="s">
        <v>1160</v>
      </c>
      <c r="H28" s="259" t="s">
        <v>1161</v>
      </c>
      <c r="I28" s="257" t="s">
        <v>1155</v>
      </c>
      <c r="J28" s="259" t="s">
        <v>1156</v>
      </c>
      <c r="K28" s="257"/>
      <c r="L28" s="257"/>
      <c r="M28" s="257" t="s">
        <v>562</v>
      </c>
      <c r="N28" s="257" t="s">
        <v>567</v>
      </c>
      <c r="O28" s="257"/>
      <c r="P28" s="257" t="s">
        <v>564</v>
      </c>
    </row>
    <row r="29" spans="1:16" s="94" customFormat="1" ht="83.25" customHeight="1" x14ac:dyDescent="0.2">
      <c r="A29" s="257" t="s">
        <v>548</v>
      </c>
      <c r="B29" s="258" t="s">
        <v>686</v>
      </c>
      <c r="C29" s="257" t="s">
        <v>687</v>
      </c>
      <c r="D29" s="259" t="s">
        <v>514</v>
      </c>
      <c r="E29" s="259" t="s">
        <v>506</v>
      </c>
      <c r="F29" s="257" t="s">
        <v>568</v>
      </c>
      <c r="G29" s="259" t="s">
        <v>1162</v>
      </c>
      <c r="H29" s="259" t="s">
        <v>1163</v>
      </c>
      <c r="I29" s="257" t="s">
        <v>1159</v>
      </c>
      <c r="J29" s="259" t="s">
        <v>1156</v>
      </c>
      <c r="K29" s="257"/>
      <c r="L29" s="257"/>
      <c r="M29" s="257" t="s">
        <v>562</v>
      </c>
      <c r="N29" s="257" t="s">
        <v>567</v>
      </c>
      <c r="O29" s="257"/>
      <c r="P29" s="257" t="s">
        <v>564</v>
      </c>
    </row>
    <row r="30" spans="1:16" s="94" customFormat="1" ht="72" customHeight="1" x14ac:dyDescent="0.2">
      <c r="A30" s="257" t="s">
        <v>548</v>
      </c>
      <c r="B30" s="258" t="s">
        <v>686</v>
      </c>
      <c r="C30" s="257" t="s">
        <v>687</v>
      </c>
      <c r="D30" s="259" t="s">
        <v>514</v>
      </c>
      <c r="E30" s="259" t="s">
        <v>506</v>
      </c>
      <c r="F30" s="257" t="s">
        <v>569</v>
      </c>
      <c r="G30" s="259" t="s">
        <v>1164</v>
      </c>
      <c r="H30" s="259" t="s">
        <v>1164</v>
      </c>
      <c r="I30" s="257" t="s">
        <v>1165</v>
      </c>
      <c r="J30" s="259" t="s">
        <v>1166</v>
      </c>
      <c r="K30" s="257"/>
      <c r="L30" s="259" t="s">
        <v>1167</v>
      </c>
      <c r="M30" s="257"/>
      <c r="N30" s="257" t="s">
        <v>570</v>
      </c>
      <c r="O30" s="257"/>
      <c r="P30" s="257" t="s">
        <v>571</v>
      </c>
    </row>
    <row r="31" spans="1:16" s="94" customFormat="1" ht="72" customHeight="1" x14ac:dyDescent="0.2">
      <c r="A31" s="257" t="s">
        <v>548</v>
      </c>
      <c r="B31" s="258" t="s">
        <v>686</v>
      </c>
      <c r="C31" s="257" t="s">
        <v>687</v>
      </c>
      <c r="D31" s="259" t="s">
        <v>514</v>
      </c>
      <c r="E31" s="259" t="s">
        <v>506</v>
      </c>
      <c r="F31" s="257" t="s">
        <v>572</v>
      </c>
      <c r="G31" s="259" t="s">
        <v>1168</v>
      </c>
      <c r="H31" s="259" t="s">
        <v>1168</v>
      </c>
      <c r="I31" s="259" t="s">
        <v>1169</v>
      </c>
      <c r="J31" s="259" t="s">
        <v>1170</v>
      </c>
      <c r="K31" s="257"/>
      <c r="L31" s="259" t="s">
        <v>1171</v>
      </c>
      <c r="M31" s="257"/>
      <c r="N31" s="257" t="s">
        <v>573</v>
      </c>
      <c r="O31" s="257"/>
      <c r="P31" s="257"/>
    </row>
    <row r="32" spans="1:16" s="94" customFormat="1" ht="76.5" x14ac:dyDescent="0.2">
      <c r="A32" s="257" t="s">
        <v>548</v>
      </c>
      <c r="B32" s="258" t="s">
        <v>686</v>
      </c>
      <c r="C32" s="257" t="s">
        <v>687</v>
      </c>
      <c r="D32" s="259" t="s">
        <v>514</v>
      </c>
      <c r="E32" s="259" t="s">
        <v>506</v>
      </c>
      <c r="F32" s="257" t="s">
        <v>574</v>
      </c>
      <c r="G32" s="259" t="s">
        <v>1172</v>
      </c>
      <c r="H32" s="259" t="s">
        <v>1172</v>
      </c>
      <c r="I32" s="259" t="s">
        <v>1173</v>
      </c>
      <c r="J32" s="259" t="s">
        <v>1174</v>
      </c>
      <c r="K32" s="257"/>
      <c r="L32" s="259" t="s">
        <v>1175</v>
      </c>
      <c r="M32" s="257"/>
      <c r="N32" s="257" t="s">
        <v>575</v>
      </c>
      <c r="O32" s="257"/>
      <c r="P32" s="257" t="s">
        <v>576</v>
      </c>
    </row>
    <row r="33" spans="1:16" s="94" customFormat="1" ht="321" customHeight="1" x14ac:dyDescent="0.2">
      <c r="A33" s="257" t="s">
        <v>548</v>
      </c>
      <c r="B33" s="258" t="s">
        <v>686</v>
      </c>
      <c r="C33" s="257" t="s">
        <v>687</v>
      </c>
      <c r="D33" s="259" t="s">
        <v>514</v>
      </c>
      <c r="E33" s="259" t="s">
        <v>520</v>
      </c>
      <c r="F33" s="257" t="s">
        <v>577</v>
      </c>
      <c r="G33" s="259" t="s">
        <v>507</v>
      </c>
      <c r="H33" s="259" t="s">
        <v>1176</v>
      </c>
      <c r="I33" s="259" t="s">
        <v>1177</v>
      </c>
      <c r="J33" s="259" t="s">
        <v>1178</v>
      </c>
      <c r="K33" s="257"/>
      <c r="L33" s="257"/>
      <c r="M33" s="259" t="s">
        <v>788</v>
      </c>
      <c r="N33" s="257"/>
      <c r="O33" s="257"/>
      <c r="P33" s="257" t="s">
        <v>578</v>
      </c>
    </row>
    <row r="34" spans="1:16" s="94" customFormat="1" ht="280.5" x14ac:dyDescent="0.2">
      <c r="A34" s="257" t="s">
        <v>548</v>
      </c>
      <c r="B34" s="258" t="s">
        <v>686</v>
      </c>
      <c r="C34" s="257" t="s">
        <v>687</v>
      </c>
      <c r="D34" s="259" t="s">
        <v>514</v>
      </c>
      <c r="E34" s="259" t="s">
        <v>520</v>
      </c>
      <c r="F34" s="257" t="s">
        <v>579</v>
      </c>
      <c r="G34" s="257" t="s">
        <v>789</v>
      </c>
      <c r="H34" s="257" t="s">
        <v>790</v>
      </c>
      <c r="I34" s="257" t="s">
        <v>791</v>
      </c>
      <c r="J34" s="257" t="s">
        <v>1179</v>
      </c>
      <c r="K34" s="259" t="s">
        <v>1180</v>
      </c>
      <c r="L34" s="257"/>
      <c r="M34" s="257" t="s">
        <v>580</v>
      </c>
      <c r="N34" s="257"/>
      <c r="O34" s="257"/>
      <c r="P34" s="257" t="s">
        <v>581</v>
      </c>
    </row>
    <row r="35" spans="1:16" s="94" customFormat="1" ht="59.25" customHeight="1" x14ac:dyDescent="0.2">
      <c r="A35" s="257" t="s">
        <v>548</v>
      </c>
      <c r="B35" s="258" t="s">
        <v>686</v>
      </c>
      <c r="C35" s="257" t="s">
        <v>687</v>
      </c>
      <c r="D35" s="259" t="s">
        <v>514</v>
      </c>
      <c r="E35" s="259" t="s">
        <v>520</v>
      </c>
      <c r="F35" s="257" t="s">
        <v>582</v>
      </c>
      <c r="G35" s="259" t="s">
        <v>508</v>
      </c>
      <c r="H35" s="259" t="s">
        <v>793</v>
      </c>
      <c r="I35" s="259" t="s">
        <v>1181</v>
      </c>
      <c r="J35" s="257"/>
      <c r="K35" s="257"/>
      <c r="L35" s="257"/>
      <c r="M35" s="259" t="s">
        <v>788</v>
      </c>
      <c r="N35" s="257"/>
      <c r="O35" s="257"/>
      <c r="P35" s="257" t="s">
        <v>583</v>
      </c>
    </row>
    <row r="36" spans="1:16" s="94" customFormat="1" ht="45.75" customHeight="1" x14ac:dyDescent="0.2">
      <c r="A36" s="257" t="s">
        <v>548</v>
      </c>
      <c r="B36" s="258" t="s">
        <v>686</v>
      </c>
      <c r="C36" s="257" t="s">
        <v>687</v>
      </c>
      <c r="D36" s="259" t="s">
        <v>514</v>
      </c>
      <c r="E36" s="259" t="s">
        <v>520</v>
      </c>
      <c r="F36" s="257" t="s">
        <v>584</v>
      </c>
      <c r="G36" s="259" t="s">
        <v>509</v>
      </c>
      <c r="H36" s="259" t="s">
        <v>509</v>
      </c>
      <c r="I36" s="257"/>
      <c r="J36" s="259" t="s">
        <v>1182</v>
      </c>
      <c r="K36" s="257"/>
      <c r="L36" s="257"/>
      <c r="M36" s="257" t="s">
        <v>585</v>
      </c>
      <c r="N36" s="257" t="s">
        <v>586</v>
      </c>
      <c r="O36" s="257"/>
      <c r="P36" s="257" t="s">
        <v>587</v>
      </c>
    </row>
    <row r="37" spans="1:16" s="94" customFormat="1" ht="294" customHeight="1" x14ac:dyDescent="0.2">
      <c r="A37" s="257" t="s">
        <v>548</v>
      </c>
      <c r="B37" s="258" t="s">
        <v>686</v>
      </c>
      <c r="C37" s="257" t="s">
        <v>687</v>
      </c>
      <c r="D37" s="259" t="s">
        <v>514</v>
      </c>
      <c r="E37" s="259" t="s">
        <v>520</v>
      </c>
      <c r="F37" s="259" t="s">
        <v>588</v>
      </c>
      <c r="G37" s="259" t="s">
        <v>461</v>
      </c>
      <c r="H37" s="259" t="s">
        <v>794</v>
      </c>
      <c r="I37" s="257" t="s">
        <v>1183</v>
      </c>
      <c r="J37" s="257" t="s">
        <v>1184</v>
      </c>
      <c r="K37" s="257" t="s">
        <v>1185</v>
      </c>
      <c r="L37" s="257"/>
      <c r="M37" s="257" t="s">
        <v>1186</v>
      </c>
      <c r="N37" s="257"/>
      <c r="O37" s="257"/>
      <c r="P37" s="257" t="s">
        <v>589</v>
      </c>
    </row>
    <row r="38" spans="1:16" s="94" customFormat="1" ht="309" customHeight="1" x14ac:dyDescent="0.2">
      <c r="A38" s="257" t="s">
        <v>548</v>
      </c>
      <c r="B38" s="258" t="s">
        <v>686</v>
      </c>
      <c r="C38" s="257" t="s">
        <v>687</v>
      </c>
      <c r="D38" s="259" t="s">
        <v>514</v>
      </c>
      <c r="E38" s="259" t="s">
        <v>520</v>
      </c>
      <c r="F38" s="259" t="s">
        <v>590</v>
      </c>
      <c r="G38" s="259" t="s">
        <v>460</v>
      </c>
      <c r="H38" s="259" t="s">
        <v>796</v>
      </c>
      <c r="I38" s="257" t="s">
        <v>1187</v>
      </c>
      <c r="J38" s="257" t="s">
        <v>1188</v>
      </c>
      <c r="K38" s="257" t="s">
        <v>797</v>
      </c>
      <c r="L38" s="257"/>
      <c r="M38" s="257" t="s">
        <v>1186</v>
      </c>
      <c r="N38" s="257"/>
      <c r="O38" s="257"/>
      <c r="P38" s="257" t="s">
        <v>589</v>
      </c>
    </row>
    <row r="39" spans="1:16" s="94" customFormat="1" ht="114" customHeight="1" x14ac:dyDescent="0.2">
      <c r="A39" s="257" t="s">
        <v>548</v>
      </c>
      <c r="B39" s="258" t="s">
        <v>686</v>
      </c>
      <c r="C39" s="257" t="s">
        <v>687</v>
      </c>
      <c r="D39" s="259" t="s">
        <v>514</v>
      </c>
      <c r="E39" s="259" t="s">
        <v>520</v>
      </c>
      <c r="F39" s="259" t="s">
        <v>591</v>
      </c>
      <c r="G39" s="259" t="s">
        <v>519</v>
      </c>
      <c r="H39" s="259" t="s">
        <v>798</v>
      </c>
      <c r="I39" s="259" t="s">
        <v>1189</v>
      </c>
      <c r="J39" s="259" t="s">
        <v>1190</v>
      </c>
      <c r="K39" s="259" t="s">
        <v>799</v>
      </c>
      <c r="L39" s="259"/>
      <c r="M39" s="259" t="s">
        <v>1186</v>
      </c>
      <c r="N39" s="259"/>
      <c r="O39" s="259"/>
      <c r="P39" s="259" t="s">
        <v>589</v>
      </c>
    </row>
    <row r="40" spans="1:16" ht="110.25" customHeight="1" x14ac:dyDescent="0.2">
      <c r="A40" s="262" t="s">
        <v>548</v>
      </c>
      <c r="B40" s="258" t="s">
        <v>686</v>
      </c>
      <c r="C40" s="257" t="s">
        <v>687</v>
      </c>
      <c r="D40" s="259" t="s">
        <v>514</v>
      </c>
      <c r="E40" s="259" t="s">
        <v>520</v>
      </c>
      <c r="F40" s="257" t="s">
        <v>592</v>
      </c>
      <c r="G40" s="259" t="s">
        <v>524</v>
      </c>
      <c r="H40" s="259" t="s">
        <v>524</v>
      </c>
      <c r="I40" s="259" t="s">
        <v>1191</v>
      </c>
      <c r="J40" s="259" t="s">
        <v>1192</v>
      </c>
      <c r="K40" s="259" t="s">
        <v>799</v>
      </c>
      <c r="L40" s="259"/>
      <c r="M40" s="259" t="s">
        <v>1186</v>
      </c>
      <c r="N40" s="259"/>
      <c r="O40" s="259"/>
      <c r="P40" s="259" t="s">
        <v>593</v>
      </c>
    </row>
    <row r="41" spans="1:16" ht="95.25" customHeight="1" x14ac:dyDescent="0.2">
      <c r="A41" s="262" t="s">
        <v>557</v>
      </c>
      <c r="B41" s="258" t="s">
        <v>686</v>
      </c>
      <c r="C41" s="257" t="s">
        <v>687</v>
      </c>
      <c r="D41" s="259" t="s">
        <v>514</v>
      </c>
      <c r="E41" s="259" t="s">
        <v>520</v>
      </c>
      <c r="F41" s="257" t="s">
        <v>1136</v>
      </c>
      <c r="G41" s="259" t="s">
        <v>525</v>
      </c>
      <c r="H41" s="259" t="s">
        <v>800</v>
      </c>
      <c r="I41" s="259" t="s">
        <v>1193</v>
      </c>
      <c r="J41" s="259" t="s">
        <v>1194</v>
      </c>
      <c r="K41" s="257"/>
      <c r="L41" s="259"/>
      <c r="M41" s="259" t="s">
        <v>1186</v>
      </c>
      <c r="N41" s="259"/>
      <c r="O41" s="259"/>
      <c r="P41" s="259" t="s">
        <v>594</v>
      </c>
    </row>
    <row r="42" spans="1:16" s="94" customFormat="1" ht="125.25" customHeight="1" x14ac:dyDescent="0.2">
      <c r="A42" s="257" t="s">
        <v>548</v>
      </c>
      <c r="B42" s="258" t="s">
        <v>686</v>
      </c>
      <c r="C42" s="257" t="s">
        <v>687</v>
      </c>
      <c r="D42" s="259" t="s">
        <v>514</v>
      </c>
      <c r="E42" s="259" t="s">
        <v>520</v>
      </c>
      <c r="F42" s="257" t="s">
        <v>595</v>
      </c>
      <c r="G42" s="259" t="s">
        <v>511</v>
      </c>
      <c r="H42" s="259" t="s">
        <v>511</v>
      </c>
      <c r="I42" s="259" t="s">
        <v>1195</v>
      </c>
      <c r="J42" s="259" t="s">
        <v>1196</v>
      </c>
      <c r="K42" s="257"/>
      <c r="L42" s="259"/>
      <c r="M42" s="259" t="s">
        <v>801</v>
      </c>
      <c r="N42" s="259"/>
      <c r="O42" s="259"/>
      <c r="P42" s="259" t="s">
        <v>596</v>
      </c>
    </row>
    <row r="43" spans="1:16" ht="33.75" customHeight="1" x14ac:dyDescent="0.2">
      <c r="A43" s="257" t="s">
        <v>548</v>
      </c>
      <c r="B43" s="258" t="s">
        <v>686</v>
      </c>
      <c r="C43" s="257" t="s">
        <v>802</v>
      </c>
      <c r="D43" s="257" t="s">
        <v>803</v>
      </c>
      <c r="E43" s="257" t="s">
        <v>804</v>
      </c>
      <c r="F43" s="257" t="s">
        <v>1079</v>
      </c>
      <c r="G43" s="257" t="s">
        <v>805</v>
      </c>
      <c r="H43" s="257" t="s">
        <v>805</v>
      </c>
      <c r="I43" s="257" t="s">
        <v>806</v>
      </c>
      <c r="J43" s="257" t="s">
        <v>807</v>
      </c>
      <c r="K43" s="257"/>
      <c r="L43" s="259"/>
      <c r="M43" s="259" t="s">
        <v>808</v>
      </c>
      <c r="N43" s="259" t="s">
        <v>597</v>
      </c>
      <c r="O43" s="259"/>
      <c r="P43" s="259" t="s">
        <v>598</v>
      </c>
    </row>
    <row r="44" spans="1:16" ht="33.75" customHeight="1" x14ac:dyDescent="0.2">
      <c r="A44" s="257" t="s">
        <v>548</v>
      </c>
      <c r="B44" s="258" t="s">
        <v>686</v>
      </c>
      <c r="C44" s="257" t="s">
        <v>802</v>
      </c>
      <c r="D44" s="257" t="s">
        <v>803</v>
      </c>
      <c r="E44" s="257" t="s">
        <v>804</v>
      </c>
      <c r="F44" s="257" t="s">
        <v>1080</v>
      </c>
      <c r="G44" s="257" t="s">
        <v>809</v>
      </c>
      <c r="H44" s="257" t="s">
        <v>809</v>
      </c>
      <c r="I44" s="257" t="s">
        <v>806</v>
      </c>
      <c r="J44" s="257" t="s">
        <v>807</v>
      </c>
      <c r="K44" s="257"/>
      <c r="L44" s="259"/>
      <c r="M44" s="259" t="s">
        <v>808</v>
      </c>
      <c r="N44" s="259" t="s">
        <v>597</v>
      </c>
      <c r="O44" s="259"/>
      <c r="P44" s="259" t="s">
        <v>598</v>
      </c>
    </row>
    <row r="45" spans="1:16" ht="33.75" customHeight="1" x14ac:dyDescent="0.2">
      <c r="A45" s="257" t="s">
        <v>548</v>
      </c>
      <c r="B45" s="258" t="s">
        <v>686</v>
      </c>
      <c r="C45" s="257" t="s">
        <v>802</v>
      </c>
      <c r="D45" s="257" t="s">
        <v>803</v>
      </c>
      <c r="E45" s="257" t="s">
        <v>810</v>
      </c>
      <c r="F45" s="257" t="s">
        <v>1077</v>
      </c>
      <c r="G45" s="257" t="s">
        <v>811</v>
      </c>
      <c r="H45" s="257" t="s">
        <v>811</v>
      </c>
      <c r="I45" s="257" t="s">
        <v>812</v>
      </c>
      <c r="J45" s="257" t="s">
        <v>813</v>
      </c>
      <c r="K45" s="257"/>
      <c r="L45" s="259"/>
      <c r="M45" s="259" t="s">
        <v>599</v>
      </c>
      <c r="N45" s="259"/>
      <c r="O45" s="259"/>
      <c r="P45" s="259" t="s">
        <v>600</v>
      </c>
    </row>
    <row r="46" spans="1:16" ht="33.75" customHeight="1" x14ac:dyDescent="0.2">
      <c r="A46" s="257" t="s">
        <v>548</v>
      </c>
      <c r="B46" s="258" t="s">
        <v>686</v>
      </c>
      <c r="C46" s="257" t="s">
        <v>802</v>
      </c>
      <c r="D46" s="257" t="s">
        <v>803</v>
      </c>
      <c r="E46" s="257" t="s">
        <v>810</v>
      </c>
      <c r="F46" s="257" t="s">
        <v>1078</v>
      </c>
      <c r="G46" s="257" t="s">
        <v>814</v>
      </c>
      <c r="H46" s="257" t="s">
        <v>814</v>
      </c>
      <c r="I46" s="257" t="s">
        <v>812</v>
      </c>
      <c r="J46" s="257" t="s">
        <v>813</v>
      </c>
      <c r="K46" s="257"/>
      <c r="L46" s="259"/>
      <c r="M46" s="259" t="s">
        <v>599</v>
      </c>
      <c r="N46" s="259"/>
      <c r="O46" s="259"/>
      <c r="P46" s="259" t="s">
        <v>600</v>
      </c>
    </row>
    <row r="47" spans="1:16" ht="204" x14ac:dyDescent="0.2">
      <c r="A47" s="257" t="s">
        <v>557</v>
      </c>
      <c r="B47" s="258" t="s">
        <v>686</v>
      </c>
      <c r="C47" s="257" t="s">
        <v>802</v>
      </c>
      <c r="D47" s="257" t="s">
        <v>213</v>
      </c>
      <c r="E47" s="257" t="s">
        <v>815</v>
      </c>
      <c r="F47" s="257" t="s">
        <v>1081</v>
      </c>
      <c r="G47" s="257" t="s">
        <v>214</v>
      </c>
      <c r="H47" s="257" t="s">
        <v>1197</v>
      </c>
      <c r="I47" s="257" t="s">
        <v>1198</v>
      </c>
      <c r="J47" s="257" t="s">
        <v>816</v>
      </c>
      <c r="K47" s="257" t="s">
        <v>1199</v>
      </c>
      <c r="L47" s="259" t="s">
        <v>817</v>
      </c>
      <c r="M47" s="259" t="s">
        <v>140</v>
      </c>
      <c r="N47" s="259"/>
      <c r="O47" s="263"/>
      <c r="P47" s="259" t="s">
        <v>601</v>
      </c>
    </row>
    <row r="48" spans="1:16" ht="204" x14ac:dyDescent="0.2">
      <c r="A48" s="257" t="s">
        <v>557</v>
      </c>
      <c r="B48" s="258" t="s">
        <v>686</v>
      </c>
      <c r="C48" s="257" t="s">
        <v>802</v>
      </c>
      <c r="D48" s="257" t="s">
        <v>213</v>
      </c>
      <c r="E48" s="257" t="s">
        <v>818</v>
      </c>
      <c r="F48" s="257" t="s">
        <v>1082</v>
      </c>
      <c r="G48" s="257" t="s">
        <v>1200</v>
      </c>
      <c r="H48" s="257" t="s">
        <v>1200</v>
      </c>
      <c r="I48" s="257" t="s">
        <v>1201</v>
      </c>
      <c r="J48" s="257" t="s">
        <v>816</v>
      </c>
      <c r="K48" s="257" t="s">
        <v>1199</v>
      </c>
      <c r="L48" s="259" t="s">
        <v>817</v>
      </c>
      <c r="M48" s="259" t="s">
        <v>140</v>
      </c>
      <c r="N48" s="259"/>
      <c r="O48" s="263"/>
      <c r="P48" s="259" t="s">
        <v>601</v>
      </c>
    </row>
    <row r="49" spans="1:16" ht="153" x14ac:dyDescent="0.2">
      <c r="A49" s="257" t="s">
        <v>557</v>
      </c>
      <c r="B49" s="258" t="s">
        <v>686</v>
      </c>
      <c r="C49" s="257" t="s">
        <v>802</v>
      </c>
      <c r="D49" s="257" t="s">
        <v>819</v>
      </c>
      <c r="E49" s="257" t="s">
        <v>820</v>
      </c>
      <c r="F49" s="257" t="s">
        <v>1083</v>
      </c>
      <c r="G49" s="257" t="s">
        <v>821</v>
      </c>
      <c r="H49" s="257" t="s">
        <v>822</v>
      </c>
      <c r="I49" s="257" t="s">
        <v>823</v>
      </c>
      <c r="J49" s="257" t="s">
        <v>824</v>
      </c>
      <c r="K49" s="264"/>
      <c r="L49" s="259" t="s">
        <v>825</v>
      </c>
      <c r="M49" s="259" t="s">
        <v>826</v>
      </c>
      <c r="N49" s="259"/>
      <c r="O49" s="263"/>
      <c r="P49" s="259" t="s">
        <v>602</v>
      </c>
    </row>
    <row r="50" spans="1:16" ht="153" x14ac:dyDescent="0.2">
      <c r="A50" s="257" t="s">
        <v>557</v>
      </c>
      <c r="B50" s="258" t="s">
        <v>686</v>
      </c>
      <c r="C50" s="257" t="s">
        <v>802</v>
      </c>
      <c r="D50" s="257" t="s">
        <v>819</v>
      </c>
      <c r="E50" s="257" t="s">
        <v>827</v>
      </c>
      <c r="F50" s="257" t="s">
        <v>1083</v>
      </c>
      <c r="G50" s="257" t="s">
        <v>828</v>
      </c>
      <c r="H50" s="257" t="s">
        <v>829</v>
      </c>
      <c r="I50" s="257" t="s">
        <v>830</v>
      </c>
      <c r="J50" s="257" t="s">
        <v>824</v>
      </c>
      <c r="K50" s="264"/>
      <c r="L50" s="259" t="s">
        <v>825</v>
      </c>
      <c r="M50" s="259" t="s">
        <v>826</v>
      </c>
      <c r="N50" s="259"/>
      <c r="O50" s="263"/>
      <c r="P50" s="259" t="s">
        <v>602</v>
      </c>
    </row>
    <row r="51" spans="1:16" ht="42" customHeight="1" x14ac:dyDescent="0.2">
      <c r="A51" s="257" t="s">
        <v>548</v>
      </c>
      <c r="B51" s="265" t="s">
        <v>831</v>
      </c>
      <c r="C51" s="257" t="s">
        <v>832</v>
      </c>
      <c r="D51" s="257" t="s">
        <v>833</v>
      </c>
      <c r="E51" s="257"/>
      <c r="F51" s="257" t="s">
        <v>1084</v>
      </c>
      <c r="G51" s="257" t="s">
        <v>196</v>
      </c>
      <c r="H51" s="257" t="s">
        <v>196</v>
      </c>
      <c r="I51" s="257" t="s">
        <v>834</v>
      </c>
      <c r="J51" s="257" t="s">
        <v>835</v>
      </c>
      <c r="K51" s="257"/>
      <c r="L51" s="257"/>
      <c r="M51" s="257" t="s">
        <v>836</v>
      </c>
      <c r="N51" s="257"/>
      <c r="O51" s="257"/>
      <c r="P51" s="257" t="s">
        <v>603</v>
      </c>
    </row>
    <row r="52" spans="1:16" s="83" customFormat="1" ht="122.25" customHeight="1" x14ac:dyDescent="0.2">
      <c r="A52" s="257" t="s">
        <v>557</v>
      </c>
      <c r="B52" s="265" t="s">
        <v>180</v>
      </c>
      <c r="C52" s="257" t="s">
        <v>832</v>
      </c>
      <c r="D52" s="257" t="s">
        <v>833</v>
      </c>
      <c r="E52" s="259" t="s">
        <v>837</v>
      </c>
      <c r="F52" s="257" t="s">
        <v>1085</v>
      </c>
      <c r="G52" s="257" t="s">
        <v>216</v>
      </c>
      <c r="H52" s="257" t="s">
        <v>838</v>
      </c>
      <c r="I52" s="257" t="s">
        <v>839</v>
      </c>
      <c r="J52" s="257" t="s">
        <v>840</v>
      </c>
      <c r="K52" s="257"/>
      <c r="L52" s="266"/>
      <c r="M52" s="257" t="s">
        <v>841</v>
      </c>
      <c r="N52" s="257"/>
      <c r="O52" s="266"/>
      <c r="P52" s="257" t="s">
        <v>604</v>
      </c>
    </row>
    <row r="53" spans="1:16" s="83" customFormat="1" ht="124.5" customHeight="1" x14ac:dyDescent="0.2">
      <c r="A53" s="257" t="s">
        <v>557</v>
      </c>
      <c r="B53" s="265" t="s">
        <v>180</v>
      </c>
      <c r="C53" s="257" t="s">
        <v>832</v>
      </c>
      <c r="D53" s="257" t="s">
        <v>833</v>
      </c>
      <c r="E53" s="259" t="s">
        <v>837</v>
      </c>
      <c r="F53" s="257" t="s">
        <v>605</v>
      </c>
      <c r="G53" s="257" t="s">
        <v>842</v>
      </c>
      <c r="H53" s="257" t="s">
        <v>843</v>
      </c>
      <c r="I53" s="257" t="s">
        <v>844</v>
      </c>
      <c r="J53" s="257" t="s">
        <v>845</v>
      </c>
      <c r="K53" s="257"/>
      <c r="L53" s="266"/>
      <c r="M53" s="257" t="s">
        <v>841</v>
      </c>
      <c r="N53" s="257"/>
      <c r="O53" s="266"/>
      <c r="P53" s="257" t="s">
        <v>606</v>
      </c>
    </row>
    <row r="54" spans="1:16" s="83" customFormat="1" ht="192" customHeight="1" x14ac:dyDescent="0.2">
      <c r="A54" s="257" t="s">
        <v>557</v>
      </c>
      <c r="B54" s="265" t="s">
        <v>180</v>
      </c>
      <c r="C54" s="257" t="s">
        <v>832</v>
      </c>
      <c r="D54" s="257" t="s">
        <v>833</v>
      </c>
      <c r="E54" s="259" t="s">
        <v>306</v>
      </c>
      <c r="F54" s="257" t="s">
        <v>1086</v>
      </c>
      <c r="G54" s="257" t="s">
        <v>846</v>
      </c>
      <c r="H54" s="257" t="s">
        <v>847</v>
      </c>
      <c r="I54" s="257" t="s">
        <v>848</v>
      </c>
      <c r="J54" s="257" t="s">
        <v>849</v>
      </c>
      <c r="K54" s="257" t="s">
        <v>850</v>
      </c>
      <c r="L54" s="257" t="s">
        <v>851</v>
      </c>
      <c r="M54" s="257" t="s">
        <v>852</v>
      </c>
      <c r="N54" s="257"/>
      <c r="O54" s="257"/>
      <c r="P54" s="257" t="s">
        <v>607</v>
      </c>
    </row>
    <row r="55" spans="1:16" ht="76.5" x14ac:dyDescent="0.2">
      <c r="A55" s="257" t="s">
        <v>548</v>
      </c>
      <c r="B55" s="265" t="s">
        <v>831</v>
      </c>
      <c r="C55" s="257" t="s">
        <v>832</v>
      </c>
      <c r="D55" s="257" t="s">
        <v>197</v>
      </c>
      <c r="E55" s="257"/>
      <c r="F55" s="257" t="s">
        <v>1102</v>
      </c>
      <c r="G55" s="257" t="s">
        <v>198</v>
      </c>
      <c r="H55" s="257" t="s">
        <v>198</v>
      </c>
      <c r="I55" s="257" t="s">
        <v>853</v>
      </c>
      <c r="J55" s="257" t="s">
        <v>854</v>
      </c>
      <c r="K55" s="257"/>
      <c r="L55" s="257"/>
      <c r="M55" s="257" t="s">
        <v>836</v>
      </c>
      <c r="N55" s="257"/>
      <c r="O55" s="257"/>
      <c r="P55" s="257" t="s">
        <v>608</v>
      </c>
    </row>
    <row r="56" spans="1:16" ht="76.5" x14ac:dyDescent="0.2">
      <c r="A56" s="267" t="s">
        <v>609</v>
      </c>
      <c r="B56" s="265" t="s">
        <v>831</v>
      </c>
      <c r="C56" s="257" t="s">
        <v>832</v>
      </c>
      <c r="D56" s="257" t="s">
        <v>197</v>
      </c>
      <c r="E56" s="257"/>
      <c r="F56" s="257" t="s">
        <v>1103</v>
      </c>
      <c r="G56" s="257" t="s">
        <v>855</v>
      </c>
      <c r="H56" s="257" t="s">
        <v>855</v>
      </c>
      <c r="I56" s="257" t="s">
        <v>856</v>
      </c>
      <c r="J56" s="257" t="s">
        <v>857</v>
      </c>
      <c r="K56" s="257"/>
      <c r="L56" s="257"/>
      <c r="M56" s="257" t="s">
        <v>858</v>
      </c>
      <c r="N56" s="257"/>
      <c r="O56" s="257"/>
      <c r="P56" s="257" t="s">
        <v>610</v>
      </c>
    </row>
    <row r="57" spans="1:16" s="83" customFormat="1" ht="280.5" x14ac:dyDescent="0.2">
      <c r="A57" s="268" t="s">
        <v>548</v>
      </c>
      <c r="B57" s="265" t="s">
        <v>180</v>
      </c>
      <c r="C57" s="257" t="s">
        <v>832</v>
      </c>
      <c r="D57" s="268" t="s">
        <v>197</v>
      </c>
      <c r="E57" s="257"/>
      <c r="F57" s="257" t="s">
        <v>579</v>
      </c>
      <c r="G57" s="257" t="s">
        <v>789</v>
      </c>
      <c r="H57" s="257" t="s">
        <v>790</v>
      </c>
      <c r="I57" s="257" t="s">
        <v>791</v>
      </c>
      <c r="J57" s="259" t="s">
        <v>1202</v>
      </c>
      <c r="K57" s="257" t="s">
        <v>792</v>
      </c>
      <c r="L57" s="257"/>
      <c r="M57" s="257" t="s">
        <v>580</v>
      </c>
      <c r="N57" s="257"/>
      <c r="O57" s="257"/>
      <c r="P57" s="257" t="s">
        <v>581</v>
      </c>
    </row>
    <row r="58" spans="1:16" ht="54.75" customHeight="1" x14ac:dyDescent="0.2">
      <c r="A58" s="257" t="s">
        <v>548</v>
      </c>
      <c r="B58" s="265" t="s">
        <v>180</v>
      </c>
      <c r="C58" s="257" t="s">
        <v>832</v>
      </c>
      <c r="D58" s="257" t="s">
        <v>217</v>
      </c>
      <c r="E58" s="257"/>
      <c r="F58" s="257" t="s">
        <v>1088</v>
      </c>
      <c r="G58" s="259" t="s">
        <v>456</v>
      </c>
      <c r="H58" s="259" t="s">
        <v>859</v>
      </c>
      <c r="I58" s="259" t="s">
        <v>860</v>
      </c>
      <c r="J58" s="257" t="s">
        <v>861</v>
      </c>
      <c r="K58" s="257" t="s">
        <v>1203</v>
      </c>
      <c r="L58" s="257"/>
      <c r="M58" s="257" t="s">
        <v>858</v>
      </c>
      <c r="N58" s="257"/>
      <c r="O58" s="257"/>
      <c r="P58" s="257" t="s">
        <v>611</v>
      </c>
    </row>
    <row r="59" spans="1:16" s="83" customFormat="1" ht="306" x14ac:dyDescent="0.2">
      <c r="A59" s="257" t="s">
        <v>557</v>
      </c>
      <c r="B59" s="265" t="s">
        <v>180</v>
      </c>
      <c r="C59" s="257" t="s">
        <v>832</v>
      </c>
      <c r="D59" s="257" t="s">
        <v>217</v>
      </c>
      <c r="E59" s="257"/>
      <c r="F59" s="257" t="s">
        <v>1087</v>
      </c>
      <c r="G59" s="257" t="s">
        <v>218</v>
      </c>
      <c r="H59" s="257" t="s">
        <v>862</v>
      </c>
      <c r="I59" s="257" t="s">
        <v>863</v>
      </c>
      <c r="J59" s="257" t="s">
        <v>864</v>
      </c>
      <c r="K59" s="257"/>
      <c r="L59" s="266"/>
      <c r="M59" s="257" t="s">
        <v>865</v>
      </c>
      <c r="N59" s="257"/>
      <c r="O59" s="266"/>
      <c r="P59" s="257" t="s">
        <v>612</v>
      </c>
    </row>
    <row r="60" spans="1:16" s="83" customFormat="1" ht="301.5" customHeight="1" x14ac:dyDescent="0.2">
      <c r="A60" s="257" t="s">
        <v>557</v>
      </c>
      <c r="B60" s="265" t="s">
        <v>180</v>
      </c>
      <c r="C60" s="257" t="s">
        <v>832</v>
      </c>
      <c r="D60" s="257" t="s">
        <v>217</v>
      </c>
      <c r="E60" s="257"/>
      <c r="F60" s="257" t="s">
        <v>1089</v>
      </c>
      <c r="G60" s="257" t="s">
        <v>219</v>
      </c>
      <c r="H60" s="257" t="s">
        <v>866</v>
      </c>
      <c r="I60" s="257" t="s">
        <v>867</v>
      </c>
      <c r="J60" s="257" t="s">
        <v>868</v>
      </c>
      <c r="K60" s="266"/>
      <c r="L60" s="257" t="s">
        <v>869</v>
      </c>
      <c r="M60" s="257" t="s">
        <v>870</v>
      </c>
      <c r="N60" s="257"/>
      <c r="O60" s="266"/>
      <c r="P60" s="257" t="s">
        <v>613</v>
      </c>
    </row>
    <row r="61" spans="1:16" ht="44.25" customHeight="1" x14ac:dyDescent="0.2">
      <c r="A61" s="257" t="s">
        <v>548</v>
      </c>
      <c r="B61" s="265" t="s">
        <v>831</v>
      </c>
      <c r="C61" s="257" t="s">
        <v>871</v>
      </c>
      <c r="D61" s="257" t="s">
        <v>872</v>
      </c>
      <c r="E61" s="257"/>
      <c r="F61" s="257" t="s">
        <v>1106</v>
      </c>
      <c r="G61" s="257" t="s">
        <v>458</v>
      </c>
      <c r="H61" s="257" t="s">
        <v>1204</v>
      </c>
      <c r="I61" s="257" t="s">
        <v>1205</v>
      </c>
      <c r="J61" s="257" t="s">
        <v>1206</v>
      </c>
      <c r="K61" s="257"/>
      <c r="L61" s="257"/>
      <c r="M61" s="257" t="s">
        <v>826</v>
      </c>
      <c r="N61" s="259" t="s">
        <v>1207</v>
      </c>
      <c r="O61" s="257"/>
      <c r="P61" s="257" t="s">
        <v>614</v>
      </c>
    </row>
    <row r="62" spans="1:16" ht="81.75" customHeight="1" x14ac:dyDescent="0.2">
      <c r="A62" s="257" t="s">
        <v>548</v>
      </c>
      <c r="B62" s="265" t="s">
        <v>831</v>
      </c>
      <c r="C62" s="257" t="s">
        <v>199</v>
      </c>
      <c r="D62" s="257" t="s">
        <v>873</v>
      </c>
      <c r="E62" s="257"/>
      <c r="F62" s="257" t="s">
        <v>1105</v>
      </c>
      <c r="G62" s="257" t="s">
        <v>874</v>
      </c>
      <c r="H62" s="257" t="s">
        <v>874</v>
      </c>
      <c r="I62" s="257" t="s">
        <v>875</v>
      </c>
      <c r="J62" s="257" t="s">
        <v>876</v>
      </c>
      <c r="K62" s="257"/>
      <c r="L62" s="257" t="s">
        <v>1208</v>
      </c>
      <c r="M62" s="259" t="s">
        <v>1209</v>
      </c>
      <c r="N62" s="259" t="s">
        <v>1210</v>
      </c>
      <c r="O62" s="257"/>
      <c r="P62" s="257" t="s">
        <v>615</v>
      </c>
    </row>
    <row r="63" spans="1:16" ht="31.5" customHeight="1" x14ac:dyDescent="0.2">
      <c r="A63" s="257" t="s">
        <v>548</v>
      </c>
      <c r="B63" s="265" t="s">
        <v>831</v>
      </c>
      <c r="C63" s="257" t="s">
        <v>871</v>
      </c>
      <c r="D63" s="257" t="s">
        <v>873</v>
      </c>
      <c r="E63" s="257"/>
      <c r="F63" s="257" t="s">
        <v>1107</v>
      </c>
      <c r="G63" s="257" t="s">
        <v>877</v>
      </c>
      <c r="H63" s="257" t="s">
        <v>878</v>
      </c>
      <c r="I63" s="257" t="s">
        <v>875</v>
      </c>
      <c r="J63" s="257" t="s">
        <v>876</v>
      </c>
      <c r="K63" s="257"/>
      <c r="L63" s="257"/>
      <c r="M63" s="257" t="s">
        <v>826</v>
      </c>
      <c r="N63" s="259" t="s">
        <v>1211</v>
      </c>
      <c r="O63" s="257"/>
      <c r="P63" s="257" t="s">
        <v>616</v>
      </c>
    </row>
    <row r="64" spans="1:16" ht="57" customHeight="1" x14ac:dyDescent="0.2">
      <c r="A64" s="257" t="s">
        <v>548</v>
      </c>
      <c r="B64" s="265" t="s">
        <v>831</v>
      </c>
      <c r="C64" s="257" t="s">
        <v>199</v>
      </c>
      <c r="D64" s="257" t="s">
        <v>879</v>
      </c>
      <c r="E64" s="259" t="s">
        <v>880</v>
      </c>
      <c r="F64" s="257" t="s">
        <v>1096</v>
      </c>
      <c r="G64" s="257" t="s">
        <v>1212</v>
      </c>
      <c r="H64" s="257" t="s">
        <v>1213</v>
      </c>
      <c r="I64" s="257" t="s">
        <v>1214</v>
      </c>
      <c r="J64" s="257" t="s">
        <v>881</v>
      </c>
      <c r="K64" s="257" t="s">
        <v>882</v>
      </c>
      <c r="M64" s="257" t="s">
        <v>883</v>
      </c>
      <c r="N64" s="257"/>
      <c r="O64" s="257"/>
      <c r="P64" s="257" t="s">
        <v>617</v>
      </c>
    </row>
    <row r="65" spans="1:16" ht="114.75" x14ac:dyDescent="0.2">
      <c r="A65" s="257" t="s">
        <v>548</v>
      </c>
      <c r="B65" s="265" t="s">
        <v>180</v>
      </c>
      <c r="C65" s="257" t="s">
        <v>199</v>
      </c>
      <c r="D65" s="257" t="s">
        <v>220</v>
      </c>
      <c r="E65" s="259" t="s">
        <v>880</v>
      </c>
      <c r="F65" s="257" t="s">
        <v>618</v>
      </c>
      <c r="G65" s="259" t="s">
        <v>1215</v>
      </c>
      <c r="H65" s="259" t="s">
        <v>1215</v>
      </c>
      <c r="I65" s="257" t="s">
        <v>1216</v>
      </c>
      <c r="J65" s="257" t="s">
        <v>884</v>
      </c>
      <c r="K65" s="257" t="s">
        <v>1217</v>
      </c>
      <c r="L65" s="257"/>
      <c r="M65" s="257" t="s">
        <v>619</v>
      </c>
      <c r="N65" s="257"/>
      <c r="O65" s="257"/>
      <c r="P65" s="257" t="s">
        <v>593</v>
      </c>
    </row>
    <row r="66" spans="1:16" ht="114.75" x14ac:dyDescent="0.2">
      <c r="A66" s="257" t="s">
        <v>548</v>
      </c>
      <c r="B66" s="265" t="s">
        <v>831</v>
      </c>
      <c r="C66" s="257" t="s">
        <v>199</v>
      </c>
      <c r="D66" s="257" t="s">
        <v>879</v>
      </c>
      <c r="E66" s="257" t="s">
        <v>200</v>
      </c>
      <c r="F66" s="257" t="s">
        <v>1095</v>
      </c>
      <c r="G66" s="257" t="s">
        <v>885</v>
      </c>
      <c r="H66" s="257" t="s">
        <v>1218</v>
      </c>
      <c r="I66" s="257" t="s">
        <v>1219</v>
      </c>
      <c r="J66" s="257" t="s">
        <v>886</v>
      </c>
      <c r="K66" s="257" t="s">
        <v>1217</v>
      </c>
      <c r="L66" s="257"/>
      <c r="M66" s="257" t="s">
        <v>887</v>
      </c>
      <c r="N66" s="257"/>
      <c r="O66" s="257"/>
      <c r="P66" s="257" t="s">
        <v>617</v>
      </c>
    </row>
    <row r="67" spans="1:16" s="83" customFormat="1" ht="147" customHeight="1" x14ac:dyDescent="0.2">
      <c r="A67" s="257" t="s">
        <v>557</v>
      </c>
      <c r="B67" s="265" t="s">
        <v>180</v>
      </c>
      <c r="C67" s="257" t="s">
        <v>199</v>
      </c>
      <c r="D67" s="257" t="s">
        <v>220</v>
      </c>
      <c r="E67" s="257" t="s">
        <v>888</v>
      </c>
      <c r="F67" s="257" t="s">
        <v>1097</v>
      </c>
      <c r="G67" s="257" t="s">
        <v>889</v>
      </c>
      <c r="H67" s="257" t="s">
        <v>1220</v>
      </c>
      <c r="I67" s="257" t="s">
        <v>1221</v>
      </c>
      <c r="J67" s="257" t="s">
        <v>1222</v>
      </c>
      <c r="K67" s="266"/>
      <c r="L67" s="257" t="s">
        <v>890</v>
      </c>
      <c r="M67" s="257" t="s">
        <v>891</v>
      </c>
      <c r="N67" s="257"/>
      <c r="O67" s="266"/>
      <c r="P67" s="257" t="s">
        <v>620</v>
      </c>
    </row>
    <row r="68" spans="1:16" ht="102" x14ac:dyDescent="0.2">
      <c r="A68" s="257" t="s">
        <v>548</v>
      </c>
      <c r="B68" s="265" t="s">
        <v>180</v>
      </c>
      <c r="C68" s="257" t="s">
        <v>892</v>
      </c>
      <c r="D68" s="257" t="s">
        <v>220</v>
      </c>
      <c r="E68" s="257" t="s">
        <v>893</v>
      </c>
      <c r="F68" s="257" t="s">
        <v>621</v>
      </c>
      <c r="G68" s="257" t="s">
        <v>466</v>
      </c>
      <c r="H68" s="257" t="s">
        <v>466</v>
      </c>
      <c r="I68" s="257" t="s">
        <v>1223</v>
      </c>
      <c r="J68" s="257"/>
      <c r="K68" s="257" t="s">
        <v>894</v>
      </c>
      <c r="L68" s="257" t="s">
        <v>895</v>
      </c>
      <c r="M68" s="257" t="s">
        <v>896</v>
      </c>
      <c r="N68" s="257"/>
      <c r="O68" s="257"/>
      <c r="P68" s="257" t="s">
        <v>593</v>
      </c>
    </row>
    <row r="69" spans="1:16" s="83" customFormat="1" ht="167.25" customHeight="1" x14ac:dyDescent="0.2">
      <c r="A69" s="257" t="s">
        <v>557</v>
      </c>
      <c r="B69" s="265" t="s">
        <v>180</v>
      </c>
      <c r="C69" s="257" t="s">
        <v>199</v>
      </c>
      <c r="D69" s="257" t="s">
        <v>220</v>
      </c>
      <c r="E69" s="257" t="s">
        <v>897</v>
      </c>
      <c r="F69" s="257" t="s">
        <v>1091</v>
      </c>
      <c r="G69" s="257" t="s">
        <v>898</v>
      </c>
      <c r="H69" s="257" t="s">
        <v>899</v>
      </c>
      <c r="I69" s="257" t="s">
        <v>900</v>
      </c>
      <c r="J69" s="257" t="s">
        <v>1224</v>
      </c>
      <c r="K69" s="257" t="s">
        <v>901</v>
      </c>
      <c r="L69" s="266"/>
      <c r="M69" s="257" t="s">
        <v>902</v>
      </c>
      <c r="N69" s="257"/>
      <c r="O69" s="266"/>
      <c r="P69" s="257" t="s">
        <v>622</v>
      </c>
    </row>
    <row r="70" spans="1:16" s="83" customFormat="1" ht="140.25" x14ac:dyDescent="0.2">
      <c r="A70" s="257" t="s">
        <v>557</v>
      </c>
      <c r="B70" s="265" t="s">
        <v>180</v>
      </c>
      <c r="C70" s="257" t="s">
        <v>199</v>
      </c>
      <c r="D70" s="257" t="s">
        <v>220</v>
      </c>
      <c r="E70" s="257" t="s">
        <v>897</v>
      </c>
      <c r="F70" s="257" t="s">
        <v>1092</v>
      </c>
      <c r="G70" s="257" t="s">
        <v>408</v>
      </c>
      <c r="H70" s="257" t="s">
        <v>903</v>
      </c>
      <c r="I70" s="257" t="s">
        <v>904</v>
      </c>
      <c r="J70" s="257" t="s">
        <v>905</v>
      </c>
      <c r="K70" s="266"/>
      <c r="L70" s="257" t="s">
        <v>906</v>
      </c>
      <c r="M70" s="257" t="s">
        <v>907</v>
      </c>
      <c r="N70" s="257"/>
      <c r="O70" s="266"/>
      <c r="P70" s="257" t="s">
        <v>623</v>
      </c>
    </row>
    <row r="71" spans="1:16" s="83" customFormat="1" ht="138.75" customHeight="1" x14ac:dyDescent="0.2">
      <c r="A71" s="257" t="s">
        <v>557</v>
      </c>
      <c r="B71" s="265" t="s">
        <v>180</v>
      </c>
      <c r="C71" s="257" t="s">
        <v>199</v>
      </c>
      <c r="D71" s="257" t="s">
        <v>220</v>
      </c>
      <c r="E71" s="257" t="s">
        <v>897</v>
      </c>
      <c r="F71" s="257" t="s">
        <v>1093</v>
      </c>
      <c r="G71" s="257" t="s">
        <v>221</v>
      </c>
      <c r="H71" s="257" t="s">
        <v>908</v>
      </c>
      <c r="I71" s="257" t="s">
        <v>908</v>
      </c>
      <c r="J71" s="257" t="s">
        <v>909</v>
      </c>
      <c r="K71" s="266"/>
      <c r="L71" s="257" t="s">
        <v>910</v>
      </c>
      <c r="M71" s="257" t="s">
        <v>911</v>
      </c>
      <c r="N71" s="257"/>
      <c r="O71" s="266"/>
      <c r="P71" s="257" t="s">
        <v>624</v>
      </c>
    </row>
    <row r="72" spans="1:16" s="83" customFormat="1" ht="229.5" x14ac:dyDescent="0.2">
      <c r="A72" s="257" t="s">
        <v>557</v>
      </c>
      <c r="B72" s="265" t="s">
        <v>180</v>
      </c>
      <c r="C72" s="257" t="s">
        <v>199</v>
      </c>
      <c r="D72" s="257" t="s">
        <v>220</v>
      </c>
      <c r="E72" s="257" t="s">
        <v>897</v>
      </c>
      <c r="F72" s="257" t="s">
        <v>1112</v>
      </c>
      <c r="G72" s="257" t="s">
        <v>912</v>
      </c>
      <c r="H72" s="257" t="s">
        <v>913</v>
      </c>
      <c r="I72" s="257" t="s">
        <v>914</v>
      </c>
      <c r="J72" s="257" t="s">
        <v>915</v>
      </c>
      <c r="K72" s="266"/>
      <c r="L72" s="257" t="s">
        <v>916</v>
      </c>
      <c r="M72" s="257" t="s">
        <v>801</v>
      </c>
      <c r="N72" s="257"/>
      <c r="O72" s="266"/>
      <c r="P72" s="257" t="s">
        <v>625</v>
      </c>
    </row>
    <row r="73" spans="1:16" ht="125.25" customHeight="1" x14ac:dyDescent="0.2">
      <c r="A73" s="257" t="s">
        <v>548</v>
      </c>
      <c r="B73" s="265" t="s">
        <v>831</v>
      </c>
      <c r="C73" s="257" t="s">
        <v>199</v>
      </c>
      <c r="D73" s="257" t="s">
        <v>879</v>
      </c>
      <c r="E73" s="257" t="s">
        <v>917</v>
      </c>
      <c r="F73" s="257" t="s">
        <v>1090</v>
      </c>
      <c r="G73" s="257" t="s">
        <v>918</v>
      </c>
      <c r="H73" s="257" t="s">
        <v>1225</v>
      </c>
      <c r="I73" s="257" t="s">
        <v>1226</v>
      </c>
      <c r="J73" s="257" t="s">
        <v>919</v>
      </c>
      <c r="K73" s="257" t="s">
        <v>1227</v>
      </c>
      <c r="L73" s="257" t="s">
        <v>920</v>
      </c>
      <c r="M73" s="257" t="s">
        <v>921</v>
      </c>
      <c r="N73" s="257"/>
      <c r="O73" s="257"/>
      <c r="P73" s="257" t="s">
        <v>626</v>
      </c>
    </row>
    <row r="74" spans="1:16" s="245" customFormat="1" ht="307.5" customHeight="1" x14ac:dyDescent="0.25">
      <c r="A74" s="257" t="s">
        <v>557</v>
      </c>
      <c r="B74" s="265" t="s">
        <v>180</v>
      </c>
      <c r="C74" s="257" t="s">
        <v>199</v>
      </c>
      <c r="D74" s="257" t="s">
        <v>220</v>
      </c>
      <c r="E74" s="257" t="s">
        <v>222</v>
      </c>
      <c r="F74" s="257" t="s">
        <v>1108</v>
      </c>
      <c r="G74" s="259" t="s">
        <v>1228</v>
      </c>
      <c r="H74" s="259" t="s">
        <v>1229</v>
      </c>
      <c r="I74" s="257" t="s">
        <v>922</v>
      </c>
      <c r="J74" s="257" t="s">
        <v>923</v>
      </c>
      <c r="K74" s="257" t="s">
        <v>1230</v>
      </c>
      <c r="L74" s="257" t="s">
        <v>1231</v>
      </c>
      <c r="M74" s="257" t="s">
        <v>1232</v>
      </c>
      <c r="N74" s="257"/>
      <c r="O74" s="257"/>
      <c r="P74" s="257" t="s">
        <v>593</v>
      </c>
    </row>
    <row r="75" spans="1:16" s="245" customFormat="1" ht="331.5" x14ac:dyDescent="0.25">
      <c r="A75" s="257" t="s">
        <v>557</v>
      </c>
      <c r="B75" s="265" t="s">
        <v>180</v>
      </c>
      <c r="C75" s="257" t="s">
        <v>199</v>
      </c>
      <c r="D75" s="257" t="s">
        <v>220</v>
      </c>
      <c r="E75" s="257" t="s">
        <v>222</v>
      </c>
      <c r="F75" s="257" t="s">
        <v>1109</v>
      </c>
      <c r="G75" s="257" t="s">
        <v>924</v>
      </c>
      <c r="H75" s="257" t="s">
        <v>925</v>
      </c>
      <c r="I75" s="257" t="s">
        <v>1233</v>
      </c>
      <c r="J75" s="257" t="s">
        <v>1234</v>
      </c>
      <c r="K75" s="257"/>
      <c r="L75" s="269"/>
      <c r="M75" s="257" t="s">
        <v>926</v>
      </c>
      <c r="N75" s="257"/>
      <c r="O75" s="269"/>
      <c r="P75" s="257" t="s">
        <v>627</v>
      </c>
    </row>
    <row r="76" spans="1:16" ht="191.25" x14ac:dyDescent="0.2">
      <c r="A76" s="257" t="s">
        <v>548</v>
      </c>
      <c r="B76" s="265" t="s">
        <v>831</v>
      </c>
      <c r="C76" s="257" t="s">
        <v>871</v>
      </c>
      <c r="D76" s="257" t="s">
        <v>879</v>
      </c>
      <c r="E76" s="257" t="s">
        <v>927</v>
      </c>
      <c r="F76" s="257" t="s">
        <v>1104</v>
      </c>
      <c r="G76" s="257" t="s">
        <v>928</v>
      </c>
      <c r="H76" s="257" t="s">
        <v>929</v>
      </c>
      <c r="I76" s="257" t="s">
        <v>930</v>
      </c>
      <c r="J76" s="257" t="s">
        <v>931</v>
      </c>
      <c r="K76" s="257" t="s">
        <v>1235</v>
      </c>
      <c r="L76" s="257" t="s">
        <v>932</v>
      </c>
      <c r="M76" s="257" t="s">
        <v>554</v>
      </c>
      <c r="N76" s="261" t="s">
        <v>555</v>
      </c>
      <c r="O76" s="257"/>
      <c r="P76" s="257" t="s">
        <v>556</v>
      </c>
    </row>
    <row r="77" spans="1:16" ht="51" x14ac:dyDescent="0.2">
      <c r="A77" s="257" t="s">
        <v>548</v>
      </c>
      <c r="B77" s="265" t="s">
        <v>831</v>
      </c>
      <c r="C77" s="257" t="s">
        <v>199</v>
      </c>
      <c r="D77" s="257" t="s">
        <v>879</v>
      </c>
      <c r="E77" s="257" t="s">
        <v>933</v>
      </c>
      <c r="F77" s="257" t="s">
        <v>1110</v>
      </c>
      <c r="G77" s="257" t="s">
        <v>934</v>
      </c>
      <c r="H77" s="257" t="s">
        <v>934</v>
      </c>
      <c r="I77" s="257" t="s">
        <v>935</v>
      </c>
      <c r="J77" s="257" t="s">
        <v>936</v>
      </c>
      <c r="K77" s="257"/>
      <c r="L77" s="257" t="s">
        <v>937</v>
      </c>
      <c r="M77" s="257" t="s">
        <v>84</v>
      </c>
      <c r="N77" s="257"/>
      <c r="O77" s="257"/>
      <c r="P77" s="257" t="s">
        <v>628</v>
      </c>
    </row>
    <row r="78" spans="1:16" ht="85.5" customHeight="1" x14ac:dyDescent="0.2">
      <c r="A78" s="257" t="s">
        <v>548</v>
      </c>
      <c r="B78" s="265" t="s">
        <v>831</v>
      </c>
      <c r="C78" s="257" t="s">
        <v>199</v>
      </c>
      <c r="D78" s="257" t="s">
        <v>879</v>
      </c>
      <c r="E78" s="257" t="s">
        <v>938</v>
      </c>
      <c r="F78" s="257" t="s">
        <v>1111</v>
      </c>
      <c r="G78" s="257" t="s">
        <v>201</v>
      </c>
      <c r="H78" s="257" t="s">
        <v>939</v>
      </c>
      <c r="I78" s="257" t="s">
        <v>940</v>
      </c>
      <c r="J78" s="257" t="s">
        <v>941</v>
      </c>
      <c r="K78" s="259" t="s">
        <v>942</v>
      </c>
      <c r="L78" s="259" t="s">
        <v>1236</v>
      </c>
      <c r="M78" s="257" t="s">
        <v>84</v>
      </c>
      <c r="N78" s="257"/>
      <c r="O78" s="257"/>
      <c r="P78" s="257" t="s">
        <v>628</v>
      </c>
    </row>
    <row r="79" spans="1:16" ht="72.75" customHeight="1" x14ac:dyDescent="0.2">
      <c r="A79" s="257" t="s">
        <v>548</v>
      </c>
      <c r="B79" s="270" t="s">
        <v>943</v>
      </c>
      <c r="C79" s="257" t="s">
        <v>202</v>
      </c>
      <c r="D79" s="257" t="s">
        <v>944</v>
      </c>
      <c r="E79" s="257"/>
      <c r="F79" s="257" t="s">
        <v>1113</v>
      </c>
      <c r="G79" s="257" t="s">
        <v>945</v>
      </c>
      <c r="H79" s="257" t="s">
        <v>946</v>
      </c>
      <c r="I79" s="257" t="s">
        <v>947</v>
      </c>
      <c r="J79" s="257" t="s">
        <v>948</v>
      </c>
      <c r="K79" s="257"/>
      <c r="L79" s="257" t="s">
        <v>949</v>
      </c>
      <c r="M79" s="259" t="s">
        <v>629</v>
      </c>
      <c r="N79" s="257"/>
      <c r="O79" s="257"/>
      <c r="P79" s="257" t="s">
        <v>630</v>
      </c>
    </row>
    <row r="80" spans="1:16" s="83" customFormat="1" ht="191.25" x14ac:dyDescent="0.2">
      <c r="A80" s="257" t="s">
        <v>557</v>
      </c>
      <c r="B80" s="270" t="s">
        <v>943</v>
      </c>
      <c r="C80" s="257" t="s">
        <v>202</v>
      </c>
      <c r="D80" s="257" t="s">
        <v>944</v>
      </c>
      <c r="E80" s="257"/>
      <c r="F80" s="257" t="s">
        <v>1114</v>
      </c>
      <c r="G80" s="257" t="s">
        <v>223</v>
      </c>
      <c r="H80" s="257" t="s">
        <v>950</v>
      </c>
      <c r="I80" s="259" t="s">
        <v>951</v>
      </c>
      <c r="J80" s="257" t="s">
        <v>1237</v>
      </c>
      <c r="K80" s="266"/>
      <c r="L80" s="257" t="s">
        <v>1238</v>
      </c>
      <c r="M80" s="257" t="s">
        <v>952</v>
      </c>
      <c r="N80" s="257"/>
      <c r="O80" s="266"/>
      <c r="P80" s="257" t="s">
        <v>631</v>
      </c>
    </row>
    <row r="81" spans="1:16" ht="63" customHeight="1" x14ac:dyDescent="0.2">
      <c r="A81" s="257" t="s">
        <v>548</v>
      </c>
      <c r="B81" s="270" t="s">
        <v>943</v>
      </c>
      <c r="C81" s="257" t="s">
        <v>202</v>
      </c>
      <c r="D81" s="257" t="s">
        <v>203</v>
      </c>
      <c r="E81" s="257"/>
      <c r="F81" s="257" t="s">
        <v>1115</v>
      </c>
      <c r="G81" s="257" t="s">
        <v>953</v>
      </c>
      <c r="H81" s="257" t="s">
        <v>953</v>
      </c>
      <c r="I81" s="257" t="s">
        <v>954</v>
      </c>
      <c r="J81" s="257" t="s">
        <v>955</v>
      </c>
      <c r="K81" s="257"/>
      <c r="L81" s="257"/>
      <c r="M81" s="257" t="s">
        <v>956</v>
      </c>
      <c r="N81" s="257"/>
      <c r="O81" s="257"/>
      <c r="P81" s="257" t="s">
        <v>632</v>
      </c>
    </row>
    <row r="82" spans="1:16" ht="51" x14ac:dyDescent="0.2">
      <c r="A82" s="257" t="s">
        <v>548</v>
      </c>
      <c r="B82" s="270" t="s">
        <v>943</v>
      </c>
      <c r="C82" s="257" t="s">
        <v>202</v>
      </c>
      <c r="D82" s="257" t="s">
        <v>203</v>
      </c>
      <c r="E82" s="257"/>
      <c r="F82" s="257" t="s">
        <v>1116</v>
      </c>
      <c r="G82" s="257" t="s">
        <v>957</v>
      </c>
      <c r="H82" s="257" t="s">
        <v>958</v>
      </c>
      <c r="I82" s="257" t="s">
        <v>959</v>
      </c>
      <c r="J82" s="257" t="s">
        <v>960</v>
      </c>
      <c r="K82" s="257"/>
      <c r="L82" s="257"/>
      <c r="M82" s="257" t="s">
        <v>961</v>
      </c>
      <c r="N82" s="257"/>
      <c r="O82" s="257"/>
      <c r="P82" s="257" t="s">
        <v>633</v>
      </c>
    </row>
    <row r="83" spans="1:16" s="83" customFormat="1" ht="330" customHeight="1" x14ac:dyDescent="0.2">
      <c r="A83" s="257" t="s">
        <v>557</v>
      </c>
      <c r="B83" s="270" t="s">
        <v>943</v>
      </c>
      <c r="C83" s="257" t="s">
        <v>202</v>
      </c>
      <c r="D83" s="257" t="s">
        <v>224</v>
      </c>
      <c r="E83" s="257"/>
      <c r="F83" s="257" t="s">
        <v>1117</v>
      </c>
      <c r="G83" s="257" t="s">
        <v>225</v>
      </c>
      <c r="H83" s="257" t="s">
        <v>962</v>
      </c>
      <c r="I83" s="257" t="s">
        <v>962</v>
      </c>
      <c r="J83" s="257" t="s">
        <v>963</v>
      </c>
      <c r="K83" s="259" t="s">
        <v>964</v>
      </c>
      <c r="L83" s="257" t="s">
        <v>965</v>
      </c>
      <c r="M83" s="257" t="s">
        <v>966</v>
      </c>
      <c r="N83" s="257"/>
      <c r="O83" s="266"/>
      <c r="P83" s="257" t="s">
        <v>634</v>
      </c>
    </row>
    <row r="84" spans="1:16" s="83" customFormat="1" ht="93.75" customHeight="1" x14ac:dyDescent="0.2">
      <c r="A84" s="257" t="s">
        <v>557</v>
      </c>
      <c r="B84" s="270" t="s">
        <v>943</v>
      </c>
      <c r="C84" s="257" t="s">
        <v>202</v>
      </c>
      <c r="D84" s="257" t="s">
        <v>226</v>
      </c>
      <c r="E84" s="257" t="s">
        <v>967</v>
      </c>
      <c r="F84" s="257" t="s">
        <v>1118</v>
      </c>
      <c r="G84" s="257" t="s">
        <v>1239</v>
      </c>
      <c r="H84" s="257" t="s">
        <v>1240</v>
      </c>
      <c r="I84" s="257" t="s">
        <v>1241</v>
      </c>
      <c r="J84" s="259" t="s">
        <v>1242</v>
      </c>
      <c r="K84" s="266"/>
      <c r="L84" s="257" t="s">
        <v>1243</v>
      </c>
      <c r="M84" s="257" t="s">
        <v>635</v>
      </c>
      <c r="N84" s="257"/>
      <c r="O84" s="266"/>
      <c r="P84" s="257" t="s">
        <v>636</v>
      </c>
    </row>
    <row r="85" spans="1:16" s="83" customFormat="1" ht="99.75" customHeight="1" x14ac:dyDescent="0.2">
      <c r="A85" s="257" t="s">
        <v>557</v>
      </c>
      <c r="B85" s="270" t="s">
        <v>943</v>
      </c>
      <c r="C85" s="257" t="s">
        <v>202</v>
      </c>
      <c r="D85" s="257" t="s">
        <v>226</v>
      </c>
      <c r="E85" s="257" t="s">
        <v>967</v>
      </c>
      <c r="F85" s="257" t="s">
        <v>1119</v>
      </c>
      <c r="G85" s="257" t="s">
        <v>1244</v>
      </c>
      <c r="H85" s="257" t="s">
        <v>1245</v>
      </c>
      <c r="I85" s="257" t="s">
        <v>1246</v>
      </c>
      <c r="J85" s="259" t="s">
        <v>1242</v>
      </c>
      <c r="K85" s="266"/>
      <c r="L85" s="257" t="s">
        <v>1243</v>
      </c>
      <c r="M85" s="257" t="s">
        <v>635</v>
      </c>
      <c r="N85" s="257"/>
      <c r="O85" s="266"/>
      <c r="P85" s="257" t="s">
        <v>636</v>
      </c>
    </row>
    <row r="86" spans="1:16" s="83" customFormat="1" ht="231.75" customHeight="1" x14ac:dyDescent="0.2">
      <c r="A86" s="257" t="s">
        <v>557</v>
      </c>
      <c r="B86" s="270" t="s">
        <v>943</v>
      </c>
      <c r="C86" s="257" t="s">
        <v>202</v>
      </c>
      <c r="D86" s="257" t="s">
        <v>226</v>
      </c>
      <c r="E86" s="257" t="s">
        <v>227</v>
      </c>
      <c r="F86" s="257" t="s">
        <v>1120</v>
      </c>
      <c r="G86" s="257" t="s">
        <v>227</v>
      </c>
      <c r="H86" s="257" t="s">
        <v>968</v>
      </c>
      <c r="I86" s="257" t="s">
        <v>969</v>
      </c>
      <c r="J86" s="257" t="s">
        <v>970</v>
      </c>
      <c r="K86" s="266"/>
      <c r="L86" s="257" t="s">
        <v>971</v>
      </c>
      <c r="M86" s="257" t="s">
        <v>972</v>
      </c>
      <c r="N86" s="257"/>
      <c r="O86" s="266"/>
      <c r="P86" s="257" t="s">
        <v>637</v>
      </c>
    </row>
    <row r="87" spans="1:16" ht="73.5" customHeight="1" x14ac:dyDescent="0.2">
      <c r="A87" s="257" t="s">
        <v>548</v>
      </c>
      <c r="B87" s="270" t="s">
        <v>943</v>
      </c>
      <c r="C87" s="257" t="s">
        <v>973</v>
      </c>
      <c r="D87" s="257" t="s">
        <v>974</v>
      </c>
      <c r="E87" s="257"/>
      <c r="F87" s="257" t="s">
        <v>1121</v>
      </c>
      <c r="G87" s="257" t="s">
        <v>975</v>
      </c>
      <c r="H87" s="257" t="s">
        <v>976</v>
      </c>
      <c r="I87" s="257" t="s">
        <v>977</v>
      </c>
      <c r="J87" s="257" t="s">
        <v>978</v>
      </c>
      <c r="K87" s="259" t="s">
        <v>979</v>
      </c>
      <c r="L87" s="257"/>
      <c r="M87" s="257" t="s">
        <v>788</v>
      </c>
      <c r="N87" s="257"/>
      <c r="O87" s="257"/>
      <c r="P87" s="257" t="s">
        <v>638</v>
      </c>
    </row>
    <row r="88" spans="1:16" ht="102" x14ac:dyDescent="0.2">
      <c r="A88" s="257" t="s">
        <v>548</v>
      </c>
      <c r="B88" s="270" t="s">
        <v>943</v>
      </c>
      <c r="C88" s="257" t="s">
        <v>973</v>
      </c>
      <c r="D88" s="257" t="s">
        <v>974</v>
      </c>
      <c r="E88" s="257"/>
      <c r="F88" s="257" t="s">
        <v>1122</v>
      </c>
      <c r="G88" s="257" t="s">
        <v>204</v>
      </c>
      <c r="H88" s="257" t="s">
        <v>980</v>
      </c>
      <c r="I88" s="257" t="s">
        <v>981</v>
      </c>
      <c r="J88" s="257" t="s">
        <v>978</v>
      </c>
      <c r="K88" s="259" t="s">
        <v>982</v>
      </c>
      <c r="L88" s="257"/>
      <c r="M88" s="259" t="s">
        <v>1247</v>
      </c>
      <c r="N88" s="259" t="s">
        <v>1248</v>
      </c>
      <c r="O88" s="257"/>
      <c r="P88" s="257" t="s">
        <v>1249</v>
      </c>
    </row>
    <row r="89" spans="1:16" ht="81.75" customHeight="1" x14ac:dyDescent="0.2">
      <c r="A89" s="257" t="s">
        <v>548</v>
      </c>
      <c r="B89" s="270" t="s">
        <v>943</v>
      </c>
      <c r="C89" s="257" t="s">
        <v>973</v>
      </c>
      <c r="D89" s="257" t="s">
        <v>974</v>
      </c>
      <c r="E89" s="257"/>
      <c r="F89" s="257" t="s">
        <v>1123</v>
      </c>
      <c r="G89" s="257" t="s">
        <v>983</v>
      </c>
      <c r="H89" s="257" t="s">
        <v>984</v>
      </c>
      <c r="I89" s="257" t="s">
        <v>985</v>
      </c>
      <c r="J89" s="257" t="s">
        <v>978</v>
      </c>
      <c r="K89" s="259" t="s">
        <v>986</v>
      </c>
      <c r="L89" s="257"/>
      <c r="M89" s="259" t="s">
        <v>1247</v>
      </c>
      <c r="N89" s="259" t="s">
        <v>1248</v>
      </c>
      <c r="O89" s="257"/>
      <c r="P89" s="257" t="s">
        <v>639</v>
      </c>
    </row>
    <row r="90" spans="1:16" s="246" customFormat="1" ht="51" x14ac:dyDescent="0.2">
      <c r="A90" s="257" t="s">
        <v>548</v>
      </c>
      <c r="B90" s="270" t="s">
        <v>943</v>
      </c>
      <c r="C90" s="257" t="s">
        <v>973</v>
      </c>
      <c r="D90" s="257" t="s">
        <v>205</v>
      </c>
      <c r="E90" s="257"/>
      <c r="F90" s="257" t="s">
        <v>1124</v>
      </c>
      <c r="G90" s="257" t="s">
        <v>987</v>
      </c>
      <c r="H90" s="257" t="s">
        <v>988</v>
      </c>
      <c r="I90" s="257" t="s">
        <v>989</v>
      </c>
      <c r="J90" s="257" t="s">
        <v>990</v>
      </c>
      <c r="K90" s="257"/>
      <c r="L90" s="257"/>
      <c r="M90" s="259" t="s">
        <v>640</v>
      </c>
      <c r="N90" s="271"/>
      <c r="O90" s="271"/>
      <c r="P90" s="257" t="s">
        <v>641</v>
      </c>
    </row>
    <row r="91" spans="1:16" ht="109.5" customHeight="1" x14ac:dyDescent="0.2">
      <c r="A91" s="257" t="s">
        <v>548</v>
      </c>
      <c r="B91" s="270" t="s">
        <v>943</v>
      </c>
      <c r="C91" s="257" t="s">
        <v>973</v>
      </c>
      <c r="D91" s="257" t="s">
        <v>205</v>
      </c>
      <c r="E91" s="257"/>
      <c r="F91" s="257" t="s">
        <v>588</v>
      </c>
      <c r="G91" s="257" t="s">
        <v>461</v>
      </c>
      <c r="H91" s="257" t="s">
        <v>794</v>
      </c>
      <c r="I91" s="257" t="s">
        <v>1183</v>
      </c>
      <c r="J91" s="259" t="s">
        <v>991</v>
      </c>
      <c r="K91" s="259" t="s">
        <v>795</v>
      </c>
      <c r="L91" s="257"/>
      <c r="M91" s="257" t="s">
        <v>1186</v>
      </c>
      <c r="N91" s="257"/>
      <c r="O91" s="257"/>
      <c r="P91" s="257" t="s">
        <v>589</v>
      </c>
    </row>
    <row r="92" spans="1:16" ht="123.75" customHeight="1" x14ac:dyDescent="0.2">
      <c r="A92" s="257" t="s">
        <v>548</v>
      </c>
      <c r="B92" s="270" t="s">
        <v>943</v>
      </c>
      <c r="C92" s="257" t="s">
        <v>973</v>
      </c>
      <c r="D92" s="257" t="s">
        <v>205</v>
      </c>
      <c r="E92" s="257"/>
      <c r="F92" s="257" t="s">
        <v>590</v>
      </c>
      <c r="G92" s="257" t="s">
        <v>460</v>
      </c>
      <c r="H92" s="257" t="s">
        <v>796</v>
      </c>
      <c r="I92" s="257" t="s">
        <v>1187</v>
      </c>
      <c r="J92" s="259" t="s">
        <v>992</v>
      </c>
      <c r="K92" s="259" t="s">
        <v>797</v>
      </c>
      <c r="L92" s="257"/>
      <c r="M92" s="257" t="s">
        <v>1186</v>
      </c>
      <c r="N92" s="257"/>
      <c r="O92" s="257"/>
      <c r="P92" s="257" t="s">
        <v>589</v>
      </c>
    </row>
    <row r="93" spans="1:16" s="83" customFormat="1" ht="172.5" customHeight="1" x14ac:dyDescent="0.2">
      <c r="A93" s="257" t="s">
        <v>557</v>
      </c>
      <c r="B93" s="270" t="s">
        <v>943</v>
      </c>
      <c r="C93" s="257" t="s">
        <v>973</v>
      </c>
      <c r="D93" s="257" t="s">
        <v>205</v>
      </c>
      <c r="E93" s="257" t="s">
        <v>993</v>
      </c>
      <c r="F93" s="257" t="s">
        <v>1125</v>
      </c>
      <c r="G93" s="257" t="s">
        <v>994</v>
      </c>
      <c r="H93" s="257" t="s">
        <v>995</v>
      </c>
      <c r="I93" s="257" t="s">
        <v>996</v>
      </c>
      <c r="J93" s="257" t="s">
        <v>997</v>
      </c>
      <c r="K93" s="259" t="s">
        <v>998</v>
      </c>
      <c r="L93" s="257" t="s">
        <v>999</v>
      </c>
      <c r="M93" s="257" t="s">
        <v>1186</v>
      </c>
      <c r="N93" s="257"/>
      <c r="O93" s="266"/>
      <c r="P93" s="257" t="s">
        <v>642</v>
      </c>
    </row>
    <row r="94" spans="1:16" s="83" customFormat="1" ht="174" customHeight="1" x14ac:dyDescent="0.2">
      <c r="A94" s="257" t="s">
        <v>557</v>
      </c>
      <c r="B94" s="270" t="s">
        <v>943</v>
      </c>
      <c r="C94" s="257" t="s">
        <v>973</v>
      </c>
      <c r="D94" s="257" t="s">
        <v>205</v>
      </c>
      <c r="E94" s="257" t="s">
        <v>993</v>
      </c>
      <c r="F94" s="257" t="s">
        <v>1126</v>
      </c>
      <c r="G94" s="257" t="s">
        <v>1000</v>
      </c>
      <c r="H94" s="257" t="s">
        <v>1001</v>
      </c>
      <c r="I94" s="257" t="s">
        <v>1002</v>
      </c>
      <c r="J94" s="257" t="s">
        <v>997</v>
      </c>
      <c r="K94" s="259" t="s">
        <v>998</v>
      </c>
      <c r="L94" s="257" t="s">
        <v>999</v>
      </c>
      <c r="M94" s="257" t="s">
        <v>1186</v>
      </c>
      <c r="N94" s="257"/>
      <c r="O94" s="266"/>
      <c r="P94" s="257" t="s">
        <v>643</v>
      </c>
    </row>
    <row r="95" spans="1:16" ht="89.25" x14ac:dyDescent="0.2">
      <c r="A95" s="257" t="s">
        <v>548</v>
      </c>
      <c r="B95" s="270" t="s">
        <v>943</v>
      </c>
      <c r="C95" s="257" t="s">
        <v>973</v>
      </c>
      <c r="D95" s="257" t="s">
        <v>1003</v>
      </c>
      <c r="E95" s="257"/>
      <c r="F95" s="257" t="s">
        <v>1094</v>
      </c>
      <c r="G95" s="261" t="s">
        <v>206</v>
      </c>
      <c r="H95" s="257" t="s">
        <v>1250</v>
      </c>
      <c r="I95" s="257" t="s">
        <v>1251</v>
      </c>
      <c r="J95" s="257" t="s">
        <v>1004</v>
      </c>
      <c r="K95" s="257" t="s">
        <v>1005</v>
      </c>
      <c r="L95" s="257"/>
      <c r="M95" s="257" t="s">
        <v>801</v>
      </c>
      <c r="N95" s="257"/>
      <c r="O95" s="257"/>
      <c r="P95" s="257" t="s">
        <v>593</v>
      </c>
    </row>
    <row r="96" spans="1:16" ht="211.5" customHeight="1" x14ac:dyDescent="0.2">
      <c r="A96" s="257" t="s">
        <v>548</v>
      </c>
      <c r="B96" s="270" t="s">
        <v>943</v>
      </c>
      <c r="C96" s="257" t="s">
        <v>973</v>
      </c>
      <c r="D96" s="257" t="s">
        <v>1003</v>
      </c>
      <c r="E96" s="257" t="s">
        <v>228</v>
      </c>
      <c r="F96" s="257" t="s">
        <v>644</v>
      </c>
      <c r="G96" s="261" t="s">
        <v>471</v>
      </c>
      <c r="H96" s="257" t="s">
        <v>1252</v>
      </c>
      <c r="I96" s="257" t="s">
        <v>1253</v>
      </c>
      <c r="J96" s="257" t="s">
        <v>1254</v>
      </c>
      <c r="K96" s="257" t="s">
        <v>1006</v>
      </c>
      <c r="L96" s="264"/>
      <c r="M96" s="257" t="s">
        <v>1007</v>
      </c>
      <c r="N96" s="257"/>
      <c r="O96" s="257"/>
      <c r="P96" s="257" t="s">
        <v>593</v>
      </c>
    </row>
    <row r="97" spans="1:16" s="83" customFormat="1" ht="219" customHeight="1" x14ac:dyDescent="0.2">
      <c r="A97" s="268" t="s">
        <v>548</v>
      </c>
      <c r="B97" s="270" t="s">
        <v>943</v>
      </c>
      <c r="C97" s="257" t="s">
        <v>973</v>
      </c>
      <c r="D97" s="257" t="s">
        <v>1003</v>
      </c>
      <c r="E97" s="257" t="s">
        <v>228</v>
      </c>
      <c r="F97" s="257" t="s">
        <v>645</v>
      </c>
      <c r="G97" s="261" t="s">
        <v>469</v>
      </c>
      <c r="H97" s="261" t="s">
        <v>1008</v>
      </c>
      <c r="I97" s="257" t="s">
        <v>1009</v>
      </c>
      <c r="J97" s="261" t="s">
        <v>1010</v>
      </c>
      <c r="K97" s="259" t="s">
        <v>1011</v>
      </c>
      <c r="L97" s="257"/>
      <c r="M97" s="257" t="s">
        <v>1007</v>
      </c>
      <c r="N97" s="257"/>
      <c r="O97" s="257"/>
      <c r="P97" s="257" t="s">
        <v>593</v>
      </c>
    </row>
    <row r="98" spans="1:16" s="83" customFormat="1" ht="221.25" customHeight="1" x14ac:dyDescent="0.2">
      <c r="A98" s="257" t="s">
        <v>548</v>
      </c>
      <c r="B98" s="270" t="s">
        <v>943</v>
      </c>
      <c r="C98" s="257" t="s">
        <v>973</v>
      </c>
      <c r="D98" s="257" t="s">
        <v>1003</v>
      </c>
      <c r="E98" s="257" t="s">
        <v>228</v>
      </c>
      <c r="F98" s="257" t="s">
        <v>646</v>
      </c>
      <c r="G98" s="261" t="s">
        <v>470</v>
      </c>
      <c r="H98" s="261" t="s">
        <v>1255</v>
      </c>
      <c r="I98" s="257" t="s">
        <v>1256</v>
      </c>
      <c r="J98" s="259" t="s">
        <v>1257</v>
      </c>
      <c r="K98" s="259" t="s">
        <v>1011</v>
      </c>
      <c r="L98" s="257"/>
      <c r="M98" s="257" t="s">
        <v>1007</v>
      </c>
      <c r="N98" s="257"/>
      <c r="O98" s="257"/>
      <c r="P98" s="257" t="s">
        <v>593</v>
      </c>
    </row>
    <row r="99" spans="1:16" ht="38.25" x14ac:dyDescent="0.2">
      <c r="A99" s="257" t="s">
        <v>548</v>
      </c>
      <c r="B99" s="270" t="s">
        <v>943</v>
      </c>
      <c r="C99" s="257" t="s">
        <v>973</v>
      </c>
      <c r="D99" s="257" t="s">
        <v>1003</v>
      </c>
      <c r="E99" s="257" t="s">
        <v>1012</v>
      </c>
      <c r="F99" s="257" t="s">
        <v>1098</v>
      </c>
      <c r="G99" s="257" t="s">
        <v>1013</v>
      </c>
      <c r="H99" s="257" t="s">
        <v>1014</v>
      </c>
      <c r="I99" s="257" t="s">
        <v>1015</v>
      </c>
      <c r="J99" s="257" t="s">
        <v>990</v>
      </c>
      <c r="K99" s="257"/>
      <c r="L99" s="257"/>
      <c r="M99" s="257" t="s">
        <v>887</v>
      </c>
      <c r="N99" s="257"/>
      <c r="O99" s="257"/>
      <c r="P99" s="257" t="s">
        <v>647</v>
      </c>
    </row>
    <row r="100" spans="1:16" s="83" customFormat="1" ht="133.5" customHeight="1" x14ac:dyDescent="0.2">
      <c r="A100" s="257" t="s">
        <v>557</v>
      </c>
      <c r="B100" s="270" t="s">
        <v>943</v>
      </c>
      <c r="C100" s="257" t="s">
        <v>973</v>
      </c>
      <c r="D100" s="257" t="s">
        <v>1016</v>
      </c>
      <c r="E100" s="257" t="s">
        <v>1012</v>
      </c>
      <c r="F100" s="257" t="s">
        <v>1099</v>
      </c>
      <c r="G100" s="257" t="s">
        <v>1017</v>
      </c>
      <c r="H100" s="257" t="s">
        <v>1018</v>
      </c>
      <c r="I100" s="257" t="s">
        <v>1019</v>
      </c>
      <c r="J100" s="257" t="s">
        <v>1020</v>
      </c>
      <c r="K100" s="257"/>
      <c r="L100" s="266"/>
      <c r="M100" s="257" t="s">
        <v>801</v>
      </c>
      <c r="N100" s="257"/>
      <c r="O100" s="266"/>
      <c r="P100" s="257" t="s">
        <v>648</v>
      </c>
    </row>
    <row r="101" spans="1:16" s="83" customFormat="1" ht="120.75" customHeight="1" x14ac:dyDescent="0.2">
      <c r="A101" s="257" t="s">
        <v>557</v>
      </c>
      <c r="B101" s="270" t="s">
        <v>943</v>
      </c>
      <c r="C101" s="257" t="s">
        <v>973</v>
      </c>
      <c r="D101" s="257" t="s">
        <v>1016</v>
      </c>
      <c r="E101" s="257" t="s">
        <v>1012</v>
      </c>
      <c r="F101" s="257" t="s">
        <v>1100</v>
      </c>
      <c r="G101" s="257" t="s">
        <v>1021</v>
      </c>
      <c r="H101" s="257" t="s">
        <v>1022</v>
      </c>
      <c r="I101" s="257" t="s">
        <v>1023</v>
      </c>
      <c r="J101" s="257" t="s">
        <v>1024</v>
      </c>
      <c r="K101" s="257"/>
      <c r="L101" s="266"/>
      <c r="M101" s="257" t="s">
        <v>801</v>
      </c>
      <c r="N101" s="257"/>
      <c r="O101" s="266"/>
      <c r="P101" s="257" t="s">
        <v>649</v>
      </c>
    </row>
    <row r="102" spans="1:16" ht="81" customHeight="1" x14ac:dyDescent="0.2">
      <c r="A102" s="257" t="s">
        <v>548</v>
      </c>
      <c r="B102" s="270" t="s">
        <v>943</v>
      </c>
      <c r="C102" s="257" t="s">
        <v>973</v>
      </c>
      <c r="D102" s="257" t="s">
        <v>1003</v>
      </c>
      <c r="E102" s="257"/>
      <c r="F102" s="257" t="s">
        <v>1101</v>
      </c>
      <c r="G102" s="257" t="s">
        <v>207</v>
      </c>
      <c r="H102" s="261" t="s">
        <v>1258</v>
      </c>
      <c r="I102" s="257" t="s">
        <v>1259</v>
      </c>
      <c r="J102" s="257" t="s">
        <v>1025</v>
      </c>
      <c r="K102" s="259" t="s">
        <v>1260</v>
      </c>
      <c r="L102" s="257" t="s">
        <v>1026</v>
      </c>
      <c r="M102" s="259" t="s">
        <v>1027</v>
      </c>
      <c r="N102" s="259" t="s">
        <v>1028</v>
      </c>
      <c r="O102" s="257"/>
      <c r="P102" s="257" t="s">
        <v>650</v>
      </c>
    </row>
    <row r="103" spans="1:16" s="83" customFormat="1" ht="189" customHeight="1" x14ac:dyDescent="0.2">
      <c r="A103" s="257" t="s">
        <v>557</v>
      </c>
      <c r="B103" s="270" t="s">
        <v>943</v>
      </c>
      <c r="C103" s="257" t="s">
        <v>973</v>
      </c>
      <c r="D103" s="257" t="s">
        <v>1029</v>
      </c>
      <c r="E103" s="257" t="s">
        <v>229</v>
      </c>
      <c r="F103" s="257" t="s">
        <v>1127</v>
      </c>
      <c r="G103" s="257" t="s">
        <v>230</v>
      </c>
      <c r="H103" s="257" t="s">
        <v>1030</v>
      </c>
      <c r="I103" s="257" t="s">
        <v>1031</v>
      </c>
      <c r="J103" s="257" t="s">
        <v>1032</v>
      </c>
      <c r="K103" s="266"/>
      <c r="L103" s="257" t="s">
        <v>1033</v>
      </c>
      <c r="M103" s="261" t="s">
        <v>1034</v>
      </c>
      <c r="N103" s="261"/>
      <c r="O103" s="266"/>
      <c r="P103" s="257" t="s">
        <v>651</v>
      </c>
    </row>
    <row r="104" spans="1:16" s="83" customFormat="1" ht="304.5" customHeight="1" x14ac:dyDescent="0.2">
      <c r="A104" s="257" t="s">
        <v>557</v>
      </c>
      <c r="B104" s="270" t="s">
        <v>943</v>
      </c>
      <c r="C104" s="257" t="s">
        <v>973</v>
      </c>
      <c r="D104" s="257" t="s">
        <v>1029</v>
      </c>
      <c r="E104" s="257" t="s">
        <v>229</v>
      </c>
      <c r="F104" s="257" t="s">
        <v>1128</v>
      </c>
      <c r="G104" s="261" t="s">
        <v>1035</v>
      </c>
      <c r="H104" s="261" t="s">
        <v>1036</v>
      </c>
      <c r="I104" s="257" t="s">
        <v>1037</v>
      </c>
      <c r="J104" s="257" t="s">
        <v>1261</v>
      </c>
      <c r="K104" s="266"/>
      <c r="L104" s="257" t="s">
        <v>1033</v>
      </c>
      <c r="M104" s="257" t="s">
        <v>85</v>
      </c>
      <c r="N104" s="257"/>
      <c r="O104" s="266"/>
      <c r="P104" s="257" t="s">
        <v>652</v>
      </c>
    </row>
    <row r="105" spans="1:16" s="83" customFormat="1" ht="162.75" customHeight="1" x14ac:dyDescent="0.2">
      <c r="A105" s="257" t="s">
        <v>557</v>
      </c>
      <c r="B105" s="270" t="s">
        <v>943</v>
      </c>
      <c r="C105" s="257" t="s">
        <v>973</v>
      </c>
      <c r="D105" s="257" t="s">
        <v>1029</v>
      </c>
      <c r="E105" s="257" t="s">
        <v>229</v>
      </c>
      <c r="F105" s="257" t="s">
        <v>1129</v>
      </c>
      <c r="G105" s="261" t="s">
        <v>231</v>
      </c>
      <c r="H105" s="261" t="s">
        <v>1038</v>
      </c>
      <c r="I105" s="257" t="s">
        <v>1039</v>
      </c>
      <c r="J105" s="257" t="s">
        <v>1040</v>
      </c>
      <c r="K105" s="257"/>
      <c r="L105" s="266"/>
      <c r="M105" s="257" t="s">
        <v>653</v>
      </c>
      <c r="N105" s="257"/>
      <c r="O105" s="266"/>
      <c r="P105" s="257" t="s">
        <v>654</v>
      </c>
    </row>
    <row r="106" spans="1:16" s="83" customFormat="1" ht="93.75" customHeight="1" x14ac:dyDescent="0.2">
      <c r="A106" s="257" t="s">
        <v>557</v>
      </c>
      <c r="B106" s="270" t="s">
        <v>943</v>
      </c>
      <c r="C106" s="257" t="s">
        <v>973</v>
      </c>
      <c r="D106" s="257" t="s">
        <v>1029</v>
      </c>
      <c r="E106" s="257" t="s">
        <v>1041</v>
      </c>
      <c r="F106" s="257" t="s">
        <v>1130</v>
      </c>
      <c r="G106" s="257" t="s">
        <v>232</v>
      </c>
      <c r="H106" s="257" t="s">
        <v>1042</v>
      </c>
      <c r="I106" s="257" t="s">
        <v>1043</v>
      </c>
      <c r="J106" s="257" t="s">
        <v>1044</v>
      </c>
      <c r="K106" s="266"/>
      <c r="L106" s="257" t="s">
        <v>1045</v>
      </c>
      <c r="M106" s="257" t="s">
        <v>1046</v>
      </c>
      <c r="N106" s="257"/>
      <c r="O106" s="266"/>
      <c r="P106" s="257" t="s">
        <v>655</v>
      </c>
    </row>
    <row r="107" spans="1:16" s="94" customFormat="1" ht="89.25" x14ac:dyDescent="0.2">
      <c r="A107" s="257" t="s">
        <v>557</v>
      </c>
      <c r="B107" s="270" t="s">
        <v>943</v>
      </c>
      <c r="C107" s="257" t="s">
        <v>973</v>
      </c>
      <c r="D107" s="257" t="s">
        <v>1029</v>
      </c>
      <c r="E107" s="257" t="s">
        <v>1041</v>
      </c>
      <c r="F107" s="257" t="s">
        <v>1131</v>
      </c>
      <c r="G107" s="257" t="s">
        <v>1047</v>
      </c>
      <c r="H107" s="257" t="s">
        <v>1048</v>
      </c>
      <c r="I107" s="257" t="s">
        <v>1049</v>
      </c>
      <c r="J107" s="257" t="s">
        <v>1050</v>
      </c>
      <c r="K107" s="260"/>
      <c r="L107" s="257" t="s">
        <v>1051</v>
      </c>
      <c r="M107" s="257" t="s">
        <v>85</v>
      </c>
      <c r="N107" s="257"/>
      <c r="O107" s="260"/>
      <c r="P107" s="257" t="s">
        <v>652</v>
      </c>
    </row>
    <row r="108" spans="1:16" ht="86.25" customHeight="1" x14ac:dyDescent="0.2">
      <c r="A108" s="257" t="s">
        <v>548</v>
      </c>
      <c r="B108" s="272" t="s">
        <v>1052</v>
      </c>
      <c r="C108" s="257"/>
      <c r="D108" s="257"/>
      <c r="E108" s="257"/>
      <c r="F108" s="259" t="s">
        <v>1134</v>
      </c>
      <c r="G108" s="257" t="s">
        <v>1053</v>
      </c>
      <c r="H108" s="257" t="s">
        <v>1054</v>
      </c>
      <c r="I108" s="257"/>
      <c r="J108" s="257"/>
      <c r="K108" s="257"/>
      <c r="L108" s="257"/>
      <c r="M108" s="257" t="s">
        <v>599</v>
      </c>
      <c r="N108" s="257" t="s">
        <v>656</v>
      </c>
      <c r="O108" s="257"/>
      <c r="P108" s="257" t="s">
        <v>657</v>
      </c>
    </row>
    <row r="109" spans="1:16" ht="45.75" customHeight="1" x14ac:dyDescent="0.2">
      <c r="A109" s="257" t="s">
        <v>548</v>
      </c>
      <c r="B109" s="272" t="s">
        <v>1052</v>
      </c>
      <c r="C109" s="257"/>
      <c r="D109" s="257"/>
      <c r="E109" s="257"/>
      <c r="F109" s="257" t="s">
        <v>1133</v>
      </c>
      <c r="G109" s="257" t="s">
        <v>208</v>
      </c>
      <c r="H109" s="257" t="s">
        <v>1055</v>
      </c>
      <c r="I109" s="257" t="s">
        <v>1056</v>
      </c>
      <c r="J109" s="257"/>
      <c r="K109" s="257"/>
      <c r="L109" s="257"/>
      <c r="M109" s="257" t="s">
        <v>585</v>
      </c>
      <c r="N109" s="257" t="s">
        <v>658</v>
      </c>
      <c r="O109" s="257"/>
      <c r="P109" s="257" t="s">
        <v>587</v>
      </c>
    </row>
    <row r="110" spans="1:16" ht="95.25" customHeight="1" x14ac:dyDescent="0.2">
      <c r="A110" s="257" t="s">
        <v>548</v>
      </c>
      <c r="B110" s="272" t="s">
        <v>1052</v>
      </c>
      <c r="C110" s="257"/>
      <c r="D110" s="257"/>
      <c r="E110" s="257"/>
      <c r="F110" s="259" t="s">
        <v>1132</v>
      </c>
      <c r="G110" s="257" t="s">
        <v>209</v>
      </c>
      <c r="H110" s="257" t="s">
        <v>1057</v>
      </c>
      <c r="I110" s="257" t="s">
        <v>1262</v>
      </c>
      <c r="J110" s="257" t="s">
        <v>1058</v>
      </c>
      <c r="K110" s="257"/>
      <c r="L110" s="257"/>
      <c r="M110" s="257" t="s">
        <v>788</v>
      </c>
      <c r="N110" s="257"/>
      <c r="O110" s="257"/>
      <c r="P110" s="257" t="s">
        <v>659</v>
      </c>
    </row>
  </sheetData>
  <autoFilter ref="A2:P110" xr:uid="{00000000-0009-0000-0000-000013000000}"/>
  <mergeCells count="1">
    <mergeCell ref="A1:P1"/>
  </mergeCells>
  <hyperlinks>
    <hyperlink ref="P66" r:id="rId1" xr:uid="{6D2A4F91-9255-463E-800F-C3D4AA9FB691}"/>
    <hyperlink ref="P79" r:id="rId2" xr:uid="{B5D1646A-789C-40FF-B43D-B63BE4DA986F}"/>
    <hyperlink ref="P76" r:id="rId3" xr:uid="{1ABA9C24-51A4-47DB-9FC5-14052B9BEFB8}"/>
    <hyperlink ref="P77" r:id="rId4" xr:uid="{71B98232-85E6-4960-B310-FB4947E25BE9}"/>
    <hyperlink ref="P78" r:id="rId5" xr:uid="{892A4B05-8E02-4F3D-8C93-2D4B0C6C2AA0}"/>
    <hyperlink ref="P88" r:id="rId6" xr:uid="{30E74A80-6B14-4762-9677-6135A44DED96}"/>
    <hyperlink ref="P89" r:id="rId7" xr:uid="{DFC118B5-0EEA-4E9B-AB63-15F3B07D9D47}"/>
    <hyperlink ref="P87" r:id="rId8" xr:uid="{99144FE4-61A3-4278-A651-EB6CC7074706}"/>
    <hyperlink ref="P62" r:id="rId9" xr:uid="{526AD061-D967-4F1E-8D45-5F673A9C69F2}"/>
    <hyperlink ref="P64" r:id="rId10" display="http://preview.grid.unep.ch/" xr:uid="{5C71901D-5705-486F-9683-7B0E2B1930A8}"/>
    <hyperlink ref="P63" r:id="rId11" display="http://preview.grid.unep.ch/" xr:uid="{6458E5D8-397C-4EFB-AD1E-CF687BA63842}"/>
    <hyperlink ref="P56" r:id="rId12" xr:uid="{18F53E73-6C67-406B-B939-9BDFA84BB915}"/>
    <hyperlink ref="P18" r:id="rId13" xr:uid="{24500F50-7805-4438-A158-C012AAE8EF4B}"/>
    <hyperlink ref="P17" r:id="rId14" xr:uid="{5CB626CD-4CBF-4DED-8C73-C21D5E85DA44}"/>
    <hyperlink ref="P19" r:id="rId15" xr:uid="{99259016-AD3E-4407-A479-4C81178ED695}"/>
    <hyperlink ref="P4:P14" r:id="rId16" display="http://risk.preventionweb.net/capraviewer/download.jsp" xr:uid="{C6B7198B-B79D-4F07-9E9D-541250D7F963}"/>
    <hyperlink ref="P90" r:id="rId17" xr:uid="{55A0840C-341B-4D0F-81DE-4C6A96BA8E1A}"/>
    <hyperlink ref="P61" r:id="rId18" display="http://info.worldbank.org/governance/wgi/index.asp" xr:uid="{157936CF-5282-4D00-B74C-88952CEF06A5}"/>
    <hyperlink ref="P110" r:id="rId19" xr:uid="{E8E83613-4A59-4896-ADA5-6822E2A79B0F}"/>
    <hyperlink ref="J57" display="Cities in the region are deeply divided socially and spatially and inequality is persistent. Although unsystematic, there is a strong correlation between income inequality and spatial fragmentation; they are mutually reinforcing and represent a challenge " xr:uid="{08ECAA80-973A-4E89-917D-220F660957F6}"/>
    <hyperlink ref="P20" r:id="rId20" display="http://www.fao.org/nr/water/aquastat/data/query/results.html" xr:uid="{FD489579-E400-46E7-B495-213D47526734}"/>
    <hyperlink ref="P21" r:id="rId21" xr:uid="{639FD2AA-F2B8-4CAE-83AA-A92D6B073D66}"/>
    <hyperlink ref="P22" r:id="rId22" xr:uid="{B5DAD009-3F5A-49F1-A59B-DB32AB408F67}"/>
    <hyperlink ref="P23" r:id="rId23" xr:uid="{ADA2A88E-71C8-4A4E-A425-572C30CAAD89}"/>
    <hyperlink ref="P24" r:id="rId24" xr:uid="{0A79C8B1-78CF-422B-8037-B2CA3C04A1D6}"/>
    <hyperlink ref="P42" r:id="rId25" xr:uid="{4AF9DD72-AF08-46D1-B7A5-A1CD3D2E3330}"/>
    <hyperlink ref="P32" r:id="rId26" xr:uid="{6A8B1DC4-119B-4DFF-8D99-6D3981BFED96}"/>
    <hyperlink ref="P30" r:id="rId27" xr:uid="{7B4CCE24-6F01-48B7-916F-14209EFCE5D3}"/>
    <hyperlink ref="P25" r:id="rId28" xr:uid="{1D3EEC5D-6202-4DF1-B5FD-851E73E77534}"/>
    <hyperlink ref="P47" r:id="rId29" location="state:0" xr:uid="{008063F1-222D-44C8-84F6-ADD5A0035512}"/>
    <hyperlink ref="P48" r:id="rId30" location="state:0" xr:uid="{C91EDC9C-51B9-4E1C-85FF-599A16AE984B}"/>
    <hyperlink ref="P50" r:id="rId31" xr:uid="{EE886660-6E18-420B-BF8E-91876CDB596B}"/>
    <hyperlink ref="P52" r:id="rId32" xr:uid="{6DDE8097-B6CA-4AB9-BABE-B78992AFE500}"/>
    <hyperlink ref="P59" r:id="rId33" xr:uid="{FF6503C4-DADB-4736-A385-FB3C65FEAF5F}"/>
    <hyperlink ref="P60" r:id="rId34" xr:uid="{2730628C-0C86-4CF4-A5B1-74449E4B9F71}"/>
    <hyperlink ref="P67" r:id="rId35" xr:uid="{30AE59E6-FE2F-4281-A8B5-8824184801B2}"/>
    <hyperlink ref="P69" r:id="rId36" xr:uid="{657C9E0F-346D-4AFE-BFD2-E3FF210B37D5}"/>
    <hyperlink ref="P71" r:id="rId37" xr:uid="{BC5FF22D-6C0F-4C01-84D0-B2CB8B1068B3}"/>
    <hyperlink ref="P70" r:id="rId38" xr:uid="{DE30F4AD-7684-4CD8-A10A-353E1DEC5081}"/>
    <hyperlink ref="P80" r:id="rId39" xr:uid="{CAD57FE6-BF07-4FFF-9CEE-58C66DD429F9}"/>
    <hyperlink ref="P83" r:id="rId40" xr:uid="{15C9009B-8C53-4D71-93A6-8080FCD862A9}"/>
    <hyperlink ref="P93" r:id="rId41" xr:uid="{1F8F6C19-EB96-47BD-BBC1-E652ECDA02EF}"/>
    <hyperlink ref="P94" r:id="rId42" xr:uid="{3C5707FC-820F-4950-9B5C-C675C93087FE}"/>
    <hyperlink ref="P104" r:id="rId43" xr:uid="{AEE994CE-C5BE-49EB-BEA8-D9A6DCEF7F8B}"/>
    <hyperlink ref="P105" r:id="rId44" display="http://data.uis.unesco.org/" xr:uid="{1A91B9C6-746D-4F28-A2EA-CC2D67E39645}"/>
    <hyperlink ref="P103" r:id="rId45" display="http://data.uis.unesco.org/" xr:uid="{9059A27B-A8A0-41E9-BCCF-FC54220A73CE}"/>
    <hyperlink ref="P106" r:id="rId46" xr:uid="{6CE57995-BE39-48C8-B40F-E29961D31AB5}"/>
    <hyperlink ref="P107" r:id="rId47" xr:uid="{BC8BDD52-2B42-49BD-9021-5962A946745C}"/>
    <hyperlink ref="J34" display="Cities in the region are deeply divided socially and spatially and inequality is persistent. Although unsystematic, there is a strong correlation between income inequality and spatial fragmentation; they are mutually reinforcing and represent a challenge " xr:uid="{677E2636-9E7B-4B31-8408-224B68DBF231}"/>
    <hyperlink ref="P54" r:id="rId48" display="http://data.worldbank.org/indicator/SI.POV.NAHC, VU_SEV_PD_PHC_PovertyIndicators_CAR_2016" xr:uid="{584D0EF6-591B-402C-9DC3-A063E53B23B0}"/>
    <hyperlink ref="P74" r:id="rId49" xr:uid="{88A72700-1F93-4EEF-A5E9-BEEA8F556E2C}"/>
    <hyperlink ref="P41" r:id="rId50" location="!/" display="https://washdata.org/data/household - !/" xr:uid="{ADCC345F-C04F-4F46-BB4A-4C5FBCB720AA}"/>
    <hyperlink ref="P81" r:id="rId51" xr:uid="{167B0351-CFFF-4F6B-93B9-62C16CEACF6B}"/>
    <hyperlink ref="P82" r:id="rId52" xr:uid="{F7A41E43-8A36-4CC1-AE7F-43915F82D570}"/>
    <hyperlink ref="P3" r:id="rId53" xr:uid="{9085AE87-EAAA-4E74-874F-B7595303D38B}"/>
  </hyperlinks>
  <pageMargins left="0.7" right="0.7" top="0.75" bottom="0.75" header="0.3" footer="0.3"/>
  <pageSetup paperSize="9" orientation="portrait" r:id="rId5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35"/>
  <sheetViews>
    <sheetView workbookViewId="0">
      <pane ySplit="2" topLeftCell="A3" activePane="bottomLeft" state="frozen"/>
      <selection pane="bottomLeft" activeCell="A2" sqref="A2"/>
    </sheetView>
  </sheetViews>
  <sheetFormatPr defaultColWidth="9.140625" defaultRowHeight="15" x14ac:dyDescent="0.25"/>
  <cols>
    <col min="1" max="1" width="32.140625" style="4" customWidth="1"/>
    <col min="2" max="2" width="7.28515625" style="4" bestFit="1" customWidth="1"/>
    <col min="3" max="3" width="24.7109375" style="4" bestFit="1" customWidth="1"/>
    <col min="4" max="4" width="21.7109375" style="4" bestFit="1" customWidth="1"/>
    <col min="5" max="5" width="8.7109375" style="4" customWidth="1"/>
    <col min="6" max="6" width="28.28515625" style="4" customWidth="1"/>
    <col min="7" max="7" width="12.7109375" style="4" customWidth="1"/>
    <col min="8" max="8" width="18.5703125" style="4" customWidth="1"/>
    <col min="9" max="16384" width="9.140625" style="4"/>
  </cols>
  <sheetData>
    <row r="1" spans="1:9" x14ac:dyDescent="0.25">
      <c r="A1" s="254"/>
      <c r="B1" s="254"/>
      <c r="C1" s="254"/>
      <c r="D1" s="254"/>
      <c r="E1" s="254"/>
      <c r="F1" s="254"/>
      <c r="G1" s="254"/>
      <c r="H1" s="254"/>
    </row>
    <row r="2" spans="1:9" x14ac:dyDescent="0.25">
      <c r="A2" s="85" t="s">
        <v>66</v>
      </c>
      <c r="B2" s="85" t="s">
        <v>64</v>
      </c>
      <c r="C2" s="86" t="s">
        <v>87</v>
      </c>
      <c r="D2" s="86" t="s">
        <v>88</v>
      </c>
      <c r="E2" s="87" t="s">
        <v>89</v>
      </c>
      <c r="F2" s="87" t="s">
        <v>90</v>
      </c>
      <c r="G2" s="87" t="s">
        <v>91</v>
      </c>
      <c r="H2" s="87" t="s">
        <v>92</v>
      </c>
      <c r="I2" s="16"/>
    </row>
    <row r="3" spans="1:9" x14ac:dyDescent="0.25">
      <c r="A3" s="83" t="s">
        <v>1</v>
      </c>
      <c r="B3" s="83" t="s">
        <v>0</v>
      </c>
      <c r="C3" s="83" t="s">
        <v>95</v>
      </c>
      <c r="D3" s="83" t="s">
        <v>96</v>
      </c>
      <c r="E3" s="83" t="s">
        <v>97</v>
      </c>
      <c r="F3" s="83" t="s">
        <v>98</v>
      </c>
      <c r="G3" s="83" t="s">
        <v>99</v>
      </c>
      <c r="H3" s="83" t="s">
        <v>100</v>
      </c>
    </row>
    <row r="4" spans="1:9" x14ac:dyDescent="0.25">
      <c r="A4" s="83" t="s">
        <v>5</v>
      </c>
      <c r="B4" s="83" t="s">
        <v>4</v>
      </c>
      <c r="C4" s="83" t="s">
        <v>95</v>
      </c>
      <c r="D4" s="83" t="s">
        <v>96</v>
      </c>
      <c r="E4" s="83" t="s">
        <v>97</v>
      </c>
      <c r="F4" s="83" t="s">
        <v>98</v>
      </c>
      <c r="G4" s="83" t="s">
        <v>99</v>
      </c>
      <c r="H4" s="83" t="s">
        <v>100</v>
      </c>
    </row>
    <row r="5" spans="1:9" x14ac:dyDescent="0.25">
      <c r="A5" s="83" t="s">
        <v>7</v>
      </c>
      <c r="B5" s="83" t="s">
        <v>6</v>
      </c>
      <c r="C5" s="83" t="s">
        <v>95</v>
      </c>
      <c r="D5" s="83" t="s">
        <v>96</v>
      </c>
      <c r="E5" s="83" t="s">
        <v>97</v>
      </c>
      <c r="F5" s="83" t="s">
        <v>98</v>
      </c>
      <c r="G5" s="83" t="s">
        <v>99</v>
      </c>
      <c r="H5" s="83" t="s">
        <v>100</v>
      </c>
    </row>
    <row r="6" spans="1:9" x14ac:dyDescent="0.25">
      <c r="A6" s="83" t="s">
        <v>20</v>
      </c>
      <c r="B6" s="83" t="s">
        <v>19</v>
      </c>
      <c r="C6" s="83" t="s">
        <v>95</v>
      </c>
      <c r="D6" s="83" t="s">
        <v>94</v>
      </c>
      <c r="E6" s="83" t="s">
        <v>97</v>
      </c>
      <c r="F6" s="83" t="s">
        <v>98</v>
      </c>
      <c r="G6" s="83" t="s">
        <v>99</v>
      </c>
      <c r="H6" s="83" t="s">
        <v>100</v>
      </c>
    </row>
    <row r="7" spans="1:9" x14ac:dyDescent="0.25">
      <c r="A7" s="83" t="s">
        <v>22</v>
      </c>
      <c r="B7" s="83" t="s">
        <v>21</v>
      </c>
      <c r="C7" s="83" t="s">
        <v>95</v>
      </c>
      <c r="D7" s="83" t="s">
        <v>94</v>
      </c>
      <c r="E7" s="83" t="s">
        <v>97</v>
      </c>
      <c r="F7" s="83" t="s">
        <v>98</v>
      </c>
      <c r="G7" s="83" t="s">
        <v>99</v>
      </c>
      <c r="H7" s="83" t="s">
        <v>100</v>
      </c>
    </row>
    <row r="8" spans="1:9" x14ac:dyDescent="0.25">
      <c r="A8" s="83" t="s">
        <v>24</v>
      </c>
      <c r="B8" s="83" t="s">
        <v>23</v>
      </c>
      <c r="C8" s="83" t="s">
        <v>95</v>
      </c>
      <c r="D8" s="83" t="s">
        <v>94</v>
      </c>
      <c r="E8" s="83" t="s">
        <v>97</v>
      </c>
      <c r="F8" s="83" t="s">
        <v>98</v>
      </c>
      <c r="G8" s="83" t="s">
        <v>99</v>
      </c>
      <c r="H8" s="83" t="s">
        <v>100</v>
      </c>
    </row>
    <row r="9" spans="1:9" x14ac:dyDescent="0.25">
      <c r="A9" s="83" t="s">
        <v>30</v>
      </c>
      <c r="B9" s="83" t="s">
        <v>29</v>
      </c>
      <c r="C9" s="83" t="s">
        <v>95</v>
      </c>
      <c r="D9" s="83" t="s">
        <v>94</v>
      </c>
      <c r="E9" s="83" t="s">
        <v>97</v>
      </c>
      <c r="F9" s="83" t="s">
        <v>98</v>
      </c>
      <c r="G9" s="83" t="s">
        <v>99</v>
      </c>
      <c r="H9" s="83" t="s">
        <v>100</v>
      </c>
    </row>
    <row r="10" spans="1:9" x14ac:dyDescent="0.25">
      <c r="A10" s="83" t="s">
        <v>36</v>
      </c>
      <c r="B10" s="83" t="s">
        <v>35</v>
      </c>
      <c r="C10" s="83" t="s">
        <v>95</v>
      </c>
      <c r="D10" s="83" t="s">
        <v>93</v>
      </c>
      <c r="E10" s="83" t="s">
        <v>97</v>
      </c>
      <c r="F10" s="83" t="s">
        <v>98</v>
      </c>
      <c r="G10" s="83" t="s">
        <v>99</v>
      </c>
      <c r="H10" s="83" t="s">
        <v>100</v>
      </c>
    </row>
    <row r="11" spans="1:9" x14ac:dyDescent="0.25">
      <c r="A11" s="83" t="s">
        <v>40</v>
      </c>
      <c r="B11" s="83" t="s">
        <v>39</v>
      </c>
      <c r="C11" s="83" t="s">
        <v>95</v>
      </c>
      <c r="D11" s="83" t="s">
        <v>94</v>
      </c>
      <c r="E11" s="83" t="s">
        <v>97</v>
      </c>
      <c r="F11" s="83" t="s">
        <v>98</v>
      </c>
      <c r="G11" s="83" t="s">
        <v>99</v>
      </c>
      <c r="H11" s="83" t="s">
        <v>100</v>
      </c>
    </row>
    <row r="12" spans="1:9" x14ac:dyDescent="0.25">
      <c r="A12" s="83" t="s">
        <v>52</v>
      </c>
      <c r="B12" s="83" t="s">
        <v>51</v>
      </c>
      <c r="C12" s="83" t="s">
        <v>95</v>
      </c>
      <c r="D12" s="83" t="s">
        <v>96</v>
      </c>
      <c r="E12" s="83" t="s">
        <v>97</v>
      </c>
      <c r="F12" s="83" t="s">
        <v>98</v>
      </c>
      <c r="G12" s="83" t="s">
        <v>99</v>
      </c>
      <c r="H12" s="83" t="s">
        <v>100</v>
      </c>
    </row>
    <row r="13" spans="1:9" x14ac:dyDescent="0.25">
      <c r="A13" s="83" t="s">
        <v>54</v>
      </c>
      <c r="B13" s="83" t="s">
        <v>53</v>
      </c>
      <c r="C13" s="83" t="s">
        <v>95</v>
      </c>
      <c r="D13" s="83" t="s">
        <v>94</v>
      </c>
      <c r="E13" s="83" t="s">
        <v>97</v>
      </c>
      <c r="F13" s="83" t="s">
        <v>98</v>
      </c>
      <c r="G13" s="83" t="s">
        <v>99</v>
      </c>
      <c r="H13" s="83" t="s">
        <v>100</v>
      </c>
    </row>
    <row r="14" spans="1:9" x14ac:dyDescent="0.25">
      <c r="A14" s="83" t="s">
        <v>60</v>
      </c>
      <c r="B14" s="83" t="s">
        <v>59</v>
      </c>
      <c r="C14" s="83" t="s">
        <v>95</v>
      </c>
      <c r="D14" s="83" t="s">
        <v>96</v>
      </c>
      <c r="E14" s="83" t="s">
        <v>97</v>
      </c>
      <c r="F14" s="83" t="s">
        <v>98</v>
      </c>
      <c r="G14" s="83" t="s">
        <v>99</v>
      </c>
      <c r="H14" s="83" t="s">
        <v>100</v>
      </c>
    </row>
    <row r="15" spans="1:9" x14ac:dyDescent="0.25">
      <c r="A15" s="83" t="s">
        <v>56</v>
      </c>
      <c r="B15" s="83" t="s">
        <v>55</v>
      </c>
      <c r="C15" s="83" t="s">
        <v>95</v>
      </c>
      <c r="D15" s="83" t="s">
        <v>94</v>
      </c>
      <c r="E15" s="83" t="s">
        <v>97</v>
      </c>
      <c r="F15" s="83" t="s">
        <v>98</v>
      </c>
      <c r="G15" s="83" t="s">
        <v>99</v>
      </c>
      <c r="H15" s="83" t="s">
        <v>100</v>
      </c>
    </row>
    <row r="16" spans="1:9" x14ac:dyDescent="0.25">
      <c r="A16" s="83" t="s">
        <v>9</v>
      </c>
      <c r="B16" s="83" t="s">
        <v>8</v>
      </c>
      <c r="C16" s="83" t="s">
        <v>95</v>
      </c>
      <c r="D16" s="83" t="s">
        <v>94</v>
      </c>
      <c r="E16" s="83" t="s">
        <v>97</v>
      </c>
      <c r="F16" s="83" t="s">
        <v>98</v>
      </c>
      <c r="G16" s="83" t="s">
        <v>99</v>
      </c>
      <c r="H16" s="83" t="s">
        <v>105</v>
      </c>
    </row>
    <row r="17" spans="1:8" x14ac:dyDescent="0.25">
      <c r="A17" s="83" t="s">
        <v>18</v>
      </c>
      <c r="B17" s="83" t="s">
        <v>17</v>
      </c>
      <c r="C17" s="83" t="s">
        <v>95</v>
      </c>
      <c r="D17" s="83" t="s">
        <v>94</v>
      </c>
      <c r="E17" s="83" t="s">
        <v>97</v>
      </c>
      <c r="F17" s="83" t="s">
        <v>98</v>
      </c>
      <c r="G17" s="83" t="s">
        <v>99</v>
      </c>
      <c r="H17" s="83" t="s">
        <v>105</v>
      </c>
    </row>
    <row r="18" spans="1:8" x14ac:dyDescent="0.25">
      <c r="A18" s="83" t="s">
        <v>32</v>
      </c>
      <c r="B18" s="83" t="s">
        <v>31</v>
      </c>
      <c r="C18" s="83" t="s">
        <v>95</v>
      </c>
      <c r="D18" s="83" t="s">
        <v>103</v>
      </c>
      <c r="E18" s="83" t="s">
        <v>97</v>
      </c>
      <c r="F18" s="83" t="s">
        <v>98</v>
      </c>
      <c r="G18" s="83" t="s">
        <v>99</v>
      </c>
      <c r="H18" s="83" t="s">
        <v>105</v>
      </c>
    </row>
    <row r="19" spans="1:8" x14ac:dyDescent="0.25">
      <c r="A19" s="83" t="s">
        <v>38</v>
      </c>
      <c r="B19" s="83" t="s">
        <v>37</v>
      </c>
      <c r="C19" s="83" t="s">
        <v>95</v>
      </c>
      <c r="D19" s="83" t="s">
        <v>103</v>
      </c>
      <c r="E19" s="83" t="s">
        <v>97</v>
      </c>
      <c r="F19" s="83" t="s">
        <v>98</v>
      </c>
      <c r="G19" s="83" t="s">
        <v>99</v>
      </c>
      <c r="H19" s="83" t="s">
        <v>105</v>
      </c>
    </row>
    <row r="20" spans="1:8" x14ac:dyDescent="0.25">
      <c r="A20" s="83" t="s">
        <v>42</v>
      </c>
      <c r="B20" s="83" t="s">
        <v>41</v>
      </c>
      <c r="C20" s="83" t="s">
        <v>95</v>
      </c>
      <c r="D20" s="83" t="s">
        <v>94</v>
      </c>
      <c r="E20" s="83" t="s">
        <v>97</v>
      </c>
      <c r="F20" s="83" t="s">
        <v>98</v>
      </c>
      <c r="G20" s="83" t="s">
        <v>99</v>
      </c>
      <c r="H20" s="83" t="s">
        <v>105</v>
      </c>
    </row>
    <row r="21" spans="1:8" x14ac:dyDescent="0.25">
      <c r="A21" s="83" t="s">
        <v>44</v>
      </c>
      <c r="B21" s="83" t="s">
        <v>43</v>
      </c>
      <c r="C21" s="83" t="s">
        <v>95</v>
      </c>
      <c r="D21" s="83" t="s">
        <v>103</v>
      </c>
      <c r="E21" s="83" t="s">
        <v>97</v>
      </c>
      <c r="F21" s="83" t="s">
        <v>98</v>
      </c>
      <c r="G21" s="83" t="s">
        <v>99</v>
      </c>
      <c r="H21" s="83" t="s">
        <v>105</v>
      </c>
    </row>
    <row r="22" spans="1:8" x14ac:dyDescent="0.25">
      <c r="A22" s="83" t="s">
        <v>46</v>
      </c>
      <c r="B22" s="83" t="s">
        <v>45</v>
      </c>
      <c r="C22" s="83" t="s">
        <v>95</v>
      </c>
      <c r="D22" s="83" t="s">
        <v>94</v>
      </c>
      <c r="E22" s="83" t="s">
        <v>97</v>
      </c>
      <c r="F22" s="83" t="s">
        <v>98</v>
      </c>
      <c r="G22" s="83" t="s">
        <v>99</v>
      </c>
      <c r="H22" s="83" t="s">
        <v>105</v>
      </c>
    </row>
    <row r="23" spans="1:8" x14ac:dyDescent="0.25">
      <c r="A23" s="83" t="s">
        <v>28</v>
      </c>
      <c r="B23" s="83" t="s">
        <v>27</v>
      </c>
      <c r="C23" s="83" t="s">
        <v>95</v>
      </c>
      <c r="D23" s="83" t="s">
        <v>103</v>
      </c>
      <c r="E23" s="83" t="s">
        <v>97</v>
      </c>
      <c r="F23" s="83" t="s">
        <v>98</v>
      </c>
      <c r="G23" s="83" t="s">
        <v>99</v>
      </c>
      <c r="H23" s="83" t="s">
        <v>105</v>
      </c>
    </row>
    <row r="24" spans="1:8" x14ac:dyDescent="0.25">
      <c r="A24" s="83" t="s">
        <v>3</v>
      </c>
      <c r="B24" s="83" t="s">
        <v>2</v>
      </c>
      <c r="C24" s="83" t="s">
        <v>95</v>
      </c>
      <c r="D24" s="83" t="s">
        <v>94</v>
      </c>
      <c r="E24" s="83" t="s">
        <v>97</v>
      </c>
      <c r="F24" s="83" t="s">
        <v>101</v>
      </c>
      <c r="G24" s="83" t="s">
        <v>99</v>
      </c>
      <c r="H24" s="83" t="s">
        <v>102</v>
      </c>
    </row>
    <row r="25" spans="1:8" x14ac:dyDescent="0.25">
      <c r="A25" s="83" t="s">
        <v>107</v>
      </c>
      <c r="B25" s="83" t="s">
        <v>10</v>
      </c>
      <c r="C25" s="83" t="s">
        <v>95</v>
      </c>
      <c r="D25" s="83" t="s">
        <v>103</v>
      </c>
      <c r="E25" s="83" t="s">
        <v>97</v>
      </c>
      <c r="F25" s="83" t="s">
        <v>98</v>
      </c>
      <c r="G25" s="83" t="s">
        <v>99</v>
      </c>
      <c r="H25" s="83" t="s">
        <v>102</v>
      </c>
    </row>
    <row r="26" spans="1:8" x14ac:dyDescent="0.25">
      <c r="A26" s="83" t="s">
        <v>12</v>
      </c>
      <c r="B26" s="83" t="s">
        <v>11</v>
      </c>
      <c r="C26" s="83" t="s">
        <v>95</v>
      </c>
      <c r="D26" s="83" t="s">
        <v>94</v>
      </c>
      <c r="E26" s="83" t="s">
        <v>97</v>
      </c>
      <c r="F26" s="83" t="s">
        <v>101</v>
      </c>
      <c r="G26" s="83" t="s">
        <v>99</v>
      </c>
      <c r="H26" s="83" t="s">
        <v>102</v>
      </c>
    </row>
    <row r="27" spans="1:8" x14ac:dyDescent="0.25">
      <c r="A27" s="83" t="s">
        <v>14</v>
      </c>
      <c r="B27" s="83" t="s">
        <v>13</v>
      </c>
      <c r="C27" s="83" t="s">
        <v>95</v>
      </c>
      <c r="D27" s="83" t="s">
        <v>104</v>
      </c>
      <c r="E27" s="83" t="s">
        <v>97</v>
      </c>
      <c r="F27" s="83" t="s">
        <v>101</v>
      </c>
      <c r="G27" s="83" t="s">
        <v>99</v>
      </c>
      <c r="H27" s="83" t="s">
        <v>102</v>
      </c>
    </row>
    <row r="28" spans="1:8" x14ac:dyDescent="0.25">
      <c r="A28" s="83" t="s">
        <v>16</v>
      </c>
      <c r="B28" s="83" t="s">
        <v>15</v>
      </c>
      <c r="C28" s="83" t="s">
        <v>95</v>
      </c>
      <c r="D28" s="83" t="s">
        <v>94</v>
      </c>
      <c r="E28" s="83" t="s">
        <v>97</v>
      </c>
      <c r="F28" s="83" t="s">
        <v>101</v>
      </c>
      <c r="G28" s="83" t="s">
        <v>99</v>
      </c>
      <c r="H28" s="83" t="s">
        <v>102</v>
      </c>
    </row>
    <row r="29" spans="1:8" x14ac:dyDescent="0.25">
      <c r="A29" s="83" t="s">
        <v>26</v>
      </c>
      <c r="B29" s="83" t="s">
        <v>25</v>
      </c>
      <c r="C29" s="83" t="s">
        <v>95</v>
      </c>
      <c r="D29" s="83" t="s">
        <v>94</v>
      </c>
      <c r="E29" s="83" t="s">
        <v>97</v>
      </c>
      <c r="F29" s="83" t="s">
        <v>98</v>
      </c>
      <c r="G29" s="83" t="s">
        <v>99</v>
      </c>
      <c r="H29" s="83" t="s">
        <v>102</v>
      </c>
    </row>
    <row r="30" spans="1:8" x14ac:dyDescent="0.25">
      <c r="A30" s="83" t="s">
        <v>34</v>
      </c>
      <c r="B30" s="83" t="s">
        <v>33</v>
      </c>
      <c r="C30" s="83" t="s">
        <v>95</v>
      </c>
      <c r="D30" s="83" t="s">
        <v>103</v>
      </c>
      <c r="E30" s="83" t="s">
        <v>97</v>
      </c>
      <c r="F30" s="83" t="s">
        <v>101</v>
      </c>
      <c r="G30" s="83" t="s">
        <v>99</v>
      </c>
      <c r="H30" s="83" t="s">
        <v>102</v>
      </c>
    </row>
    <row r="31" spans="1:8" x14ac:dyDescent="0.25">
      <c r="A31" s="83" t="s">
        <v>50</v>
      </c>
      <c r="B31" s="83" t="s">
        <v>49</v>
      </c>
      <c r="C31" s="83" t="s">
        <v>95</v>
      </c>
      <c r="D31" s="83" t="s">
        <v>94</v>
      </c>
      <c r="E31" s="83" t="s">
        <v>97</v>
      </c>
      <c r="F31" s="83" t="s">
        <v>101</v>
      </c>
      <c r="G31" s="83" t="s">
        <v>99</v>
      </c>
      <c r="H31" s="83" t="s">
        <v>102</v>
      </c>
    </row>
    <row r="32" spans="1:8" x14ac:dyDescent="0.25">
      <c r="A32" s="83" t="s">
        <v>48</v>
      </c>
      <c r="B32" s="83" t="s">
        <v>47</v>
      </c>
      <c r="C32" s="83" t="s">
        <v>95</v>
      </c>
      <c r="D32" s="83" t="s">
        <v>103</v>
      </c>
      <c r="E32" s="83" t="s">
        <v>97</v>
      </c>
      <c r="F32" s="83" t="s">
        <v>101</v>
      </c>
      <c r="G32" s="83" t="s">
        <v>99</v>
      </c>
      <c r="H32" s="83" t="s">
        <v>102</v>
      </c>
    </row>
    <row r="33" spans="1:8" x14ac:dyDescent="0.25">
      <c r="A33" s="83" t="s">
        <v>58</v>
      </c>
      <c r="B33" s="83" t="s">
        <v>57</v>
      </c>
      <c r="C33" s="83" t="s">
        <v>95</v>
      </c>
      <c r="D33" s="83" t="s">
        <v>94</v>
      </c>
      <c r="E33" s="83" t="s">
        <v>97</v>
      </c>
      <c r="F33" s="83" t="s">
        <v>101</v>
      </c>
      <c r="G33" s="83" t="s">
        <v>99</v>
      </c>
      <c r="H33" s="83" t="s">
        <v>102</v>
      </c>
    </row>
    <row r="34" spans="1:8" x14ac:dyDescent="0.25">
      <c r="A34" s="83" t="s">
        <v>62</v>
      </c>
      <c r="B34" s="83" t="s">
        <v>61</v>
      </c>
      <c r="C34" s="83" t="s">
        <v>95</v>
      </c>
      <c r="D34" s="83" t="s">
        <v>96</v>
      </c>
      <c r="E34" s="83" t="s">
        <v>97</v>
      </c>
      <c r="F34" s="83" t="s">
        <v>101</v>
      </c>
      <c r="G34" s="83" t="s">
        <v>99</v>
      </c>
      <c r="H34" s="83" t="s">
        <v>102</v>
      </c>
    </row>
    <row r="35" spans="1:8" x14ac:dyDescent="0.25">
      <c r="A35" s="83" t="s">
        <v>108</v>
      </c>
      <c r="B35" s="83" t="s">
        <v>63</v>
      </c>
      <c r="C35" s="83" t="s">
        <v>95</v>
      </c>
      <c r="D35" s="83" t="s">
        <v>94</v>
      </c>
      <c r="E35" s="83" t="s">
        <v>97</v>
      </c>
      <c r="F35" s="83" t="s">
        <v>101</v>
      </c>
      <c r="G35" s="83" t="s">
        <v>99</v>
      </c>
      <c r="H35" s="83" t="s">
        <v>102</v>
      </c>
    </row>
  </sheetData>
  <sortState ref="A3:I37">
    <sortCondition ref="H3:H37"/>
    <sortCondition ref="B3:B37"/>
  </sortState>
  <mergeCells count="1">
    <mergeCell ref="A1:H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5"/>
  <sheetViews>
    <sheetView showGridLines="0" workbookViewId="0"/>
  </sheetViews>
  <sheetFormatPr defaultRowHeight="15" x14ac:dyDescent="0.25"/>
  <cols>
    <col min="1" max="1" width="70.42578125" style="4" customWidth="1"/>
    <col min="2" max="2" width="24" style="4" customWidth="1"/>
    <col min="3" max="16384" width="9.140625" style="4"/>
  </cols>
  <sheetData>
    <row r="1" spans="1:2" ht="29.25" customHeight="1" x14ac:dyDescent="0.35">
      <c r="A1" s="37" t="s">
        <v>173</v>
      </c>
      <c r="B1" s="248" t="s">
        <v>174</v>
      </c>
    </row>
    <row r="2" spans="1:2" ht="16.5" customHeight="1" x14ac:dyDescent="0.25">
      <c r="A2" s="188"/>
      <c r="B2" s="248"/>
    </row>
    <row r="3" spans="1:2" ht="10.5" customHeight="1" x14ac:dyDescent="0.25">
      <c r="A3" s="18"/>
      <c r="B3" s="19"/>
    </row>
    <row r="4" spans="1:2" x14ac:dyDescent="0.25">
      <c r="A4" s="274" t="s">
        <v>175</v>
      </c>
      <c r="B4" s="20"/>
    </row>
    <row r="5" spans="1:2" ht="18.75" customHeight="1" x14ac:dyDescent="0.25">
      <c r="A5" s="91" t="s">
        <v>176</v>
      </c>
      <c r="B5" s="275" t="s">
        <v>430</v>
      </c>
    </row>
    <row r="6" spans="1:2" ht="18.75" customHeight="1" x14ac:dyDescent="0.25">
      <c r="A6" s="91" t="s">
        <v>177</v>
      </c>
      <c r="B6" s="275" t="s">
        <v>178</v>
      </c>
    </row>
    <row r="7" spans="1:2" ht="18.75" customHeight="1" x14ac:dyDescent="0.25">
      <c r="A7" s="91" t="s">
        <v>179</v>
      </c>
      <c r="B7" s="275" t="s">
        <v>180</v>
      </c>
    </row>
    <row r="8" spans="1:2" ht="18.75" customHeight="1" x14ac:dyDescent="0.25">
      <c r="A8" s="91" t="s">
        <v>181</v>
      </c>
      <c r="B8" s="275" t="s">
        <v>182</v>
      </c>
    </row>
    <row r="9" spans="1:2" ht="18.75" customHeight="1" x14ac:dyDescent="0.25">
      <c r="A9" s="91" t="s">
        <v>183</v>
      </c>
      <c r="B9" s="276" t="s">
        <v>184</v>
      </c>
    </row>
    <row r="10" spans="1:2" ht="18.75" customHeight="1" x14ac:dyDescent="0.25">
      <c r="A10" s="91" t="s">
        <v>185</v>
      </c>
      <c r="B10" s="276" t="s">
        <v>186</v>
      </c>
    </row>
    <row r="11" spans="1:2" ht="18.75" customHeight="1" x14ac:dyDescent="0.25">
      <c r="A11" s="91" t="s">
        <v>187</v>
      </c>
      <c r="B11" s="276" t="s">
        <v>188</v>
      </c>
    </row>
    <row r="12" spans="1:2" ht="18.75" customHeight="1" x14ac:dyDescent="0.25">
      <c r="A12" s="91" t="s">
        <v>189</v>
      </c>
      <c r="B12" s="276" t="s">
        <v>1059</v>
      </c>
    </row>
    <row r="13" spans="1:2" ht="18.75" customHeight="1" x14ac:dyDescent="0.25">
      <c r="A13" s="91" t="s">
        <v>418</v>
      </c>
      <c r="B13" s="276" t="s">
        <v>423</v>
      </c>
    </row>
    <row r="14" spans="1:2" ht="18.75" customHeight="1" x14ac:dyDescent="0.25">
      <c r="A14" s="91" t="s">
        <v>1060</v>
      </c>
      <c r="B14" s="275" t="s">
        <v>1060</v>
      </c>
    </row>
    <row r="15" spans="1:2" ht="18.75" customHeight="1" x14ac:dyDescent="0.25">
      <c r="A15" s="91" t="s">
        <v>190</v>
      </c>
      <c r="B15" s="275" t="s">
        <v>191</v>
      </c>
    </row>
  </sheetData>
  <mergeCells count="1">
    <mergeCell ref="B1:B2"/>
  </mergeCells>
  <hyperlinks>
    <hyperlink ref="A4" location="Inicio!A1" display="(inicio)" xr:uid="{00000000-0004-0000-0300-000000000000}"/>
    <hyperlink ref="B5" location="'INFORM-LAC 2020'!A1" display="INFORM-LAC 2020" xr:uid="{00000000-0004-0000-0300-000001000000}"/>
    <hyperlink ref="B6" location="'Peligro y Exposición'!A1" display="Peligros y exposición" xr:uid="{00000000-0004-0000-0300-000002000000}"/>
    <hyperlink ref="B7" location="Vulnerabilidad!A1" display="Vulnerabilidad" xr:uid="{00000000-0004-0000-0300-000003000000}"/>
    <hyperlink ref="B8" location="'Falta de Capacidad'!A1" display="Falta de capacidad de afrontamiento" xr:uid="{00000000-0004-0000-0300-000004000000}"/>
    <hyperlink ref="B9" location="'Indicador Datos'!A1" display="Indicador Datos" xr:uid="{00000000-0004-0000-0300-000005000000}"/>
    <hyperlink ref="B10" location="'Indicador Fecha'!A1" display="Indicador Fecha" xr:uid="{00000000-0004-0000-0300-000006000000}"/>
    <hyperlink ref="B11" location="'Indicador Fuente'!A1" display="Indicador Fuente" xr:uid="{00000000-0004-0000-0300-000007000000}"/>
    <hyperlink ref="B12" location="'Indicador Datos imputados'!A1" display="Indicador Imputación Datos " xr:uid="{00000000-0004-0000-0300-000008000000}"/>
    <hyperlink ref="B13" location="'Indice Falta de Confiabilidad'!A1" display="INFORM índice de falta de confiabilidad" xr:uid="{00000000-0004-0000-0300-000009000000}"/>
    <hyperlink ref="B15" location="Regions!A1" display="Regiones" xr:uid="{00000000-0004-0000-0300-00000A000000}"/>
    <hyperlink ref="B14" location="'Metadata Indicadores LAC-INFORM'!A1" display="Metadatos de los indicadores" xr:uid="{00000000-0004-0000-0300-00000C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pageSetUpPr fitToPage="1"/>
  </sheetPr>
  <dimension ref="A1:AV39"/>
  <sheetViews>
    <sheetView showGridLines="0" zoomScale="84" zoomScaleNormal="84" workbookViewId="0">
      <pane xSplit="3" ySplit="3" topLeftCell="D4" activePane="bottomRight" state="frozen"/>
      <selection pane="topRight" activeCell="C1" sqref="C1"/>
      <selection pane="bottomLeft" activeCell="A4" sqref="A4"/>
      <selection pane="bottomRight" activeCell="C2" sqref="C2"/>
    </sheetView>
  </sheetViews>
  <sheetFormatPr defaultColWidth="9.140625" defaultRowHeight="15" x14ac:dyDescent="0.25"/>
  <cols>
    <col min="1" max="1" width="18.5703125" style="3" customWidth="1"/>
    <col min="2" max="2" width="25.7109375" style="3" bestFit="1" customWidth="1"/>
    <col min="3" max="3" width="9.140625" style="3"/>
    <col min="4" max="20" width="7.85546875" style="3" customWidth="1"/>
    <col min="21" max="21" width="10.85546875" style="3" customWidth="1"/>
    <col min="22" max="39" width="7.85546875" style="3" customWidth="1"/>
    <col min="40" max="40" width="6.85546875" style="3" customWidth="1"/>
    <col min="41" max="41" width="10.5703125" style="3" customWidth="1"/>
    <col min="42" max="42" width="2.85546875" style="3" customWidth="1"/>
    <col min="43" max="43" width="8" style="3" customWidth="1"/>
    <col min="44" max="44" width="9.140625" style="3"/>
    <col min="45" max="45" width="9.140625" style="161"/>
    <col min="46" max="46" width="3.7109375" style="3" customWidth="1"/>
    <col min="47" max="47" width="8.85546875" style="147" customWidth="1"/>
    <col min="48" max="48" width="8" style="161" customWidth="1"/>
    <col min="49" max="16384" width="9.140625" style="3"/>
  </cols>
  <sheetData>
    <row r="1" spans="1:48" s="183" customFormat="1" ht="15.75" customHeight="1" x14ac:dyDescent="0.3">
      <c r="A1" s="249"/>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row>
    <row r="2" spans="1:48" s="2" customFormat="1" ht="113.25" customHeight="1" thickBot="1" x14ac:dyDescent="0.35">
      <c r="A2" s="189" t="s">
        <v>233</v>
      </c>
      <c r="B2" s="92" t="s">
        <v>234</v>
      </c>
      <c r="C2" s="190" t="s">
        <v>64</v>
      </c>
      <c r="D2" s="21" t="s">
        <v>235</v>
      </c>
      <c r="E2" s="21" t="s">
        <v>192</v>
      </c>
      <c r="F2" s="21" t="s">
        <v>193</v>
      </c>
      <c r="G2" s="21" t="s">
        <v>210</v>
      </c>
      <c r="H2" s="21" t="s">
        <v>514</v>
      </c>
      <c r="I2" s="22" t="s">
        <v>65</v>
      </c>
      <c r="J2" s="21" t="s">
        <v>236</v>
      </c>
      <c r="K2" s="21" t="s">
        <v>213</v>
      </c>
      <c r="L2" s="21" t="s">
        <v>237</v>
      </c>
      <c r="M2" s="130" t="s">
        <v>195</v>
      </c>
      <c r="N2" s="23" t="s">
        <v>238</v>
      </c>
      <c r="O2" s="24" t="s">
        <v>239</v>
      </c>
      <c r="P2" s="24" t="s">
        <v>197</v>
      </c>
      <c r="Q2" s="24" t="s">
        <v>217</v>
      </c>
      <c r="R2" s="25" t="s">
        <v>240</v>
      </c>
      <c r="S2" s="24" t="s">
        <v>241</v>
      </c>
      <c r="T2" s="26" t="s">
        <v>200</v>
      </c>
      <c r="U2" s="26" t="s">
        <v>407</v>
      </c>
      <c r="V2" s="26" t="s">
        <v>222</v>
      </c>
      <c r="W2" s="26" t="s">
        <v>242</v>
      </c>
      <c r="X2" s="26" t="s">
        <v>243</v>
      </c>
      <c r="Y2" s="27" t="s">
        <v>220</v>
      </c>
      <c r="Z2" s="25" t="s">
        <v>199</v>
      </c>
      <c r="AA2" s="28" t="s">
        <v>244</v>
      </c>
      <c r="AB2" s="29" t="s">
        <v>245</v>
      </c>
      <c r="AC2" s="29" t="s">
        <v>203</v>
      </c>
      <c r="AD2" s="29" t="s">
        <v>224</v>
      </c>
      <c r="AE2" s="29" t="s">
        <v>226</v>
      </c>
      <c r="AF2" s="30" t="s">
        <v>202</v>
      </c>
      <c r="AG2" s="29" t="s">
        <v>246</v>
      </c>
      <c r="AH2" s="29" t="s">
        <v>205</v>
      </c>
      <c r="AI2" s="29" t="s">
        <v>247</v>
      </c>
      <c r="AJ2" s="29" t="s">
        <v>248</v>
      </c>
      <c r="AK2" s="30" t="s">
        <v>249</v>
      </c>
      <c r="AL2" s="31" t="s">
        <v>250</v>
      </c>
      <c r="AM2" s="32" t="s">
        <v>251</v>
      </c>
      <c r="AN2" s="162" t="s">
        <v>252</v>
      </c>
      <c r="AO2" s="163" t="s">
        <v>417</v>
      </c>
      <c r="AP2" s="163"/>
      <c r="AQ2" s="164" t="s">
        <v>253</v>
      </c>
      <c r="AR2" s="164" t="s">
        <v>254</v>
      </c>
      <c r="AS2" s="164" t="s">
        <v>255</v>
      </c>
      <c r="AT2" s="164"/>
      <c r="AU2" s="165" t="s">
        <v>256</v>
      </c>
      <c r="AV2" s="164" t="s">
        <v>257</v>
      </c>
    </row>
    <row r="3" spans="1:48" s="2" customFormat="1" ht="15" customHeight="1" thickTop="1" thickBot="1" x14ac:dyDescent="0.35">
      <c r="B3" s="93"/>
      <c r="C3" s="35"/>
      <c r="D3" s="36" t="s">
        <v>106</v>
      </c>
      <c r="E3" s="36" t="s">
        <v>106</v>
      </c>
      <c r="F3" s="36" t="s">
        <v>106</v>
      </c>
      <c r="G3" s="36" t="s">
        <v>106</v>
      </c>
      <c r="H3" s="36" t="s">
        <v>106</v>
      </c>
      <c r="I3" s="36" t="s">
        <v>106</v>
      </c>
      <c r="J3" s="36" t="s">
        <v>106</v>
      </c>
      <c r="K3" s="36" t="s">
        <v>106</v>
      </c>
      <c r="L3" s="36" t="s">
        <v>106</v>
      </c>
      <c r="M3" s="36" t="s">
        <v>106</v>
      </c>
      <c r="N3" s="36" t="s">
        <v>106</v>
      </c>
      <c r="O3" s="36" t="s">
        <v>106</v>
      </c>
      <c r="P3" s="36" t="s">
        <v>106</v>
      </c>
      <c r="Q3" s="36" t="s">
        <v>106</v>
      </c>
      <c r="R3" s="36" t="s">
        <v>106</v>
      </c>
      <c r="S3" s="36" t="s">
        <v>106</v>
      </c>
      <c r="T3" s="36" t="s">
        <v>106</v>
      </c>
      <c r="U3" s="36" t="s">
        <v>106</v>
      </c>
      <c r="V3" s="36" t="s">
        <v>106</v>
      </c>
      <c r="W3" s="36" t="s">
        <v>106</v>
      </c>
      <c r="X3" s="36" t="s">
        <v>106</v>
      </c>
      <c r="Y3" s="36" t="s">
        <v>106</v>
      </c>
      <c r="Z3" s="36" t="s">
        <v>106</v>
      </c>
      <c r="AA3" s="36" t="s">
        <v>106</v>
      </c>
      <c r="AB3" s="36" t="s">
        <v>106</v>
      </c>
      <c r="AC3" s="36" t="s">
        <v>106</v>
      </c>
      <c r="AD3" s="36" t="s">
        <v>106</v>
      </c>
      <c r="AE3" s="36" t="s">
        <v>106</v>
      </c>
      <c r="AF3" s="36" t="s">
        <v>106</v>
      </c>
      <c r="AG3" s="36" t="s">
        <v>106</v>
      </c>
      <c r="AH3" s="36" t="s">
        <v>106</v>
      </c>
      <c r="AI3" s="36" t="s">
        <v>106</v>
      </c>
      <c r="AJ3" s="36" t="s">
        <v>106</v>
      </c>
      <c r="AK3" s="36" t="s">
        <v>106</v>
      </c>
      <c r="AL3" s="36" t="s">
        <v>106</v>
      </c>
      <c r="AM3" s="36" t="s">
        <v>106</v>
      </c>
      <c r="AN3" s="36" t="s">
        <v>138</v>
      </c>
      <c r="AO3" s="36" t="s">
        <v>106</v>
      </c>
      <c r="AP3" s="36"/>
      <c r="AQ3" s="36" t="s">
        <v>671</v>
      </c>
      <c r="AR3" s="36" t="s">
        <v>145</v>
      </c>
      <c r="AS3" s="168" t="s">
        <v>146</v>
      </c>
      <c r="AT3" s="36"/>
      <c r="AU3" s="166" t="s">
        <v>163</v>
      </c>
      <c r="AV3" s="168" t="s">
        <v>145</v>
      </c>
    </row>
    <row r="4" spans="1:48" ht="15.75" thickTop="1" x14ac:dyDescent="0.25">
      <c r="A4" s="3" t="str">
        <f>VLOOKUP(C4,Regions!B$3:H$35,7,FALSE)</f>
        <v>Caribbean</v>
      </c>
      <c r="B4" s="94" t="s">
        <v>1</v>
      </c>
      <c r="C4" s="83" t="s">
        <v>0</v>
      </c>
      <c r="D4" s="106">
        <f>'Peligro y Exposición'!AZ3</f>
        <v>3</v>
      </c>
      <c r="E4" s="106">
        <f>'Peligro y Exposición'!AX3</f>
        <v>0.1</v>
      </c>
      <c r="F4" s="106">
        <f>'Peligro y Exposición'!BA3</f>
        <v>8.6</v>
      </c>
      <c r="G4" s="106">
        <f>'Peligro y Exposición'!BG3</f>
        <v>1</v>
      </c>
      <c r="H4" s="106">
        <f>'Peligro y Exposición'!DJ3</f>
        <v>4</v>
      </c>
      <c r="I4" s="33">
        <f>'Peligro y Exposición'!DK3</f>
        <v>4.2</v>
      </c>
      <c r="J4" s="106">
        <f>'Peligro y Exposición'!DR3</f>
        <v>0</v>
      </c>
      <c r="K4" s="106" t="str">
        <f>'Peligro y Exposición'!DU3</f>
        <v>x</v>
      </c>
      <c r="L4" s="106">
        <f>'Peligro y Exposición'!DY3</f>
        <v>3.1</v>
      </c>
      <c r="M4" s="33">
        <f>'Peligro y Exposición'!DZ3</f>
        <v>1.7</v>
      </c>
      <c r="N4" s="34">
        <f t="shared" ref="N4:N36" si="0">ROUND((10-GEOMEAN(((10-I4)/10*9+1),((10-M4)/10*9+1)))/9*10,1)</f>
        <v>3</v>
      </c>
      <c r="O4" s="105">
        <f>Vulnerabilidad!H3</f>
        <v>3.8</v>
      </c>
      <c r="P4" s="103" t="str">
        <f>Vulnerabilidad!L3</f>
        <v>x</v>
      </c>
      <c r="Q4" s="103">
        <f>Vulnerabilidad!P3</f>
        <v>2</v>
      </c>
      <c r="R4" s="33">
        <f>Vulnerabilidad!Q3</f>
        <v>3.2</v>
      </c>
      <c r="S4" s="103">
        <f>Vulnerabilidad!V3</f>
        <v>0</v>
      </c>
      <c r="T4" s="102">
        <f>Vulnerabilidad!AD3</f>
        <v>0.2</v>
      </c>
      <c r="U4" s="102">
        <f>Vulnerabilidad!AL3</f>
        <v>4.5999999999999996</v>
      </c>
      <c r="V4" s="102">
        <f>Vulnerabilidad!AO3</f>
        <v>1.1000000000000001</v>
      </c>
      <c r="W4" s="102">
        <f>Vulnerabilidad!AT3</f>
        <v>0.3</v>
      </c>
      <c r="X4" s="102">
        <f>Vulnerabilidad!AW3</f>
        <v>6.6</v>
      </c>
      <c r="Y4" s="103">
        <f>Vulnerabilidad!AX3</f>
        <v>3</v>
      </c>
      <c r="Z4" s="33">
        <f>Vulnerabilidad!AY3</f>
        <v>1.6</v>
      </c>
      <c r="AA4" s="34">
        <f t="shared" ref="AA4:AA36" si="1">ROUND((10-GEOMEAN(((10-R4)/10*9+1),((10-Z4)/10*9+1)))/9*10,1)</f>
        <v>2.4</v>
      </c>
      <c r="AB4" s="104">
        <f>'Falta de Capacidad'!E3</f>
        <v>7.2</v>
      </c>
      <c r="AC4" s="101">
        <f>'Falta de Capacidad'!H3</f>
        <v>5</v>
      </c>
      <c r="AD4" s="101" t="str">
        <f>'Falta de Capacidad'!J3</f>
        <v>x</v>
      </c>
      <c r="AE4" s="101" t="str">
        <f>'Falta de Capacidad'!O3</f>
        <v>x</v>
      </c>
      <c r="AF4" s="33">
        <f>'Falta de Capacidad'!P3</f>
        <v>6.2</v>
      </c>
      <c r="AG4" s="101">
        <f>'Falta de Capacidad'!T3</f>
        <v>1.1000000000000001</v>
      </c>
      <c r="AH4" s="101">
        <f>'Falta de Capacidad'!AB3</f>
        <v>2.5</v>
      </c>
      <c r="AI4" s="101">
        <f>'Falta de Capacidad'!AM3</f>
        <v>5.0999999999999996</v>
      </c>
      <c r="AJ4" s="101">
        <f>'Falta de Capacidad'!AV3</f>
        <v>7</v>
      </c>
      <c r="AK4" s="33">
        <f>'Falta de Capacidad'!AW3</f>
        <v>3.9</v>
      </c>
      <c r="AL4" s="34">
        <f t="shared" ref="AL4:AL36" si="2">ROUND((10-GEOMEAN(((10-AF4)/10*9+1),((10-AK4)/10*9+1)))/9*10,1)</f>
        <v>5.2</v>
      </c>
      <c r="AM4" s="107">
        <f t="shared" ref="AM4:AM36" si="3">ROUND(N4^(1/3)*AA4^(1/3)*AL4^(1/3),1)</f>
        <v>3.3</v>
      </c>
      <c r="AN4" s="119">
        <f t="shared" ref="AN4:AN36" si="4">_xlfn.RANK.EQ(AM4,AM$4:AM$36)</f>
        <v>29</v>
      </c>
      <c r="AO4" s="139">
        <f>VLOOKUP(C4,'Indice Falta de Confiabilidad'!A$3:G$35,7,FALSE)</f>
        <v>5.833333333333333</v>
      </c>
      <c r="AP4" s="139"/>
      <c r="AQ4" s="38">
        <f>'Imputed and missing data hidden'!CV4</f>
        <v>28</v>
      </c>
      <c r="AR4" s="140">
        <f t="shared" ref="AR4:AR36" si="5">AQ4/96</f>
        <v>0.29166666666666669</v>
      </c>
      <c r="AS4" s="169">
        <f>'Indicator Date hidden2'!CW4</f>
        <v>0.125</v>
      </c>
      <c r="AT4" s="141"/>
      <c r="AU4" s="167">
        <f>'Missing component hidden'!AC3</f>
        <v>4</v>
      </c>
      <c r="AV4" s="170">
        <f>'Missing component hidden'!AD3</f>
        <v>0.16</v>
      </c>
    </row>
    <row r="5" spans="1:48" x14ac:dyDescent="0.25">
      <c r="A5" s="3" t="str">
        <f>VLOOKUP(C5,Regions!B$3:H$35,7,FALSE)</f>
        <v>Caribbean</v>
      </c>
      <c r="B5" s="94" t="s">
        <v>5</v>
      </c>
      <c r="C5" s="83" t="s">
        <v>4</v>
      </c>
      <c r="D5" s="106">
        <f>'Peligro y Exposición'!AZ4</f>
        <v>0.1</v>
      </c>
      <c r="E5" s="106">
        <f>'Peligro y Exposición'!AX4</f>
        <v>0.1</v>
      </c>
      <c r="F5" s="106">
        <f>'Peligro y Exposición'!BA4</f>
        <v>9.1999999999999993</v>
      </c>
      <c r="G5" s="106">
        <f>'Peligro y Exposición'!BG4</f>
        <v>0.5</v>
      </c>
      <c r="H5" s="106">
        <f>'Peligro y Exposición'!DJ4</f>
        <v>4.2</v>
      </c>
      <c r="I5" s="33">
        <f>'Peligro y Exposición'!DK4</f>
        <v>4.0999999999999996</v>
      </c>
      <c r="J5" s="106">
        <f>'Peligro y Exposición'!DR4</f>
        <v>0</v>
      </c>
      <c r="K5" s="106">
        <f>'Peligro y Exposición'!DU4</f>
        <v>8.4</v>
      </c>
      <c r="L5" s="106">
        <f>'Peligro y Exposición'!DY4</f>
        <v>8.5</v>
      </c>
      <c r="M5" s="33">
        <f>'Peligro y Exposición'!DZ4</f>
        <v>6.8</v>
      </c>
      <c r="N5" s="34">
        <f t="shared" si="0"/>
        <v>5.6</v>
      </c>
      <c r="O5" s="105">
        <f>Vulnerabilidad!H4</f>
        <v>2.7</v>
      </c>
      <c r="P5" s="103">
        <f>Vulnerabilidad!L4</f>
        <v>4.5</v>
      </c>
      <c r="Q5" s="103">
        <f>Vulnerabilidad!P4</f>
        <v>0.5</v>
      </c>
      <c r="R5" s="33">
        <f>Vulnerabilidad!Q4</f>
        <v>2.6</v>
      </c>
      <c r="S5" s="103">
        <f>Vulnerabilidad!V4</f>
        <v>1.7</v>
      </c>
      <c r="T5" s="102">
        <f>Vulnerabilidad!AD4</f>
        <v>2.9</v>
      </c>
      <c r="U5" s="102">
        <f>Vulnerabilidad!AL4</f>
        <v>4.3</v>
      </c>
      <c r="V5" s="102">
        <f>Vulnerabilidad!AO4</f>
        <v>3</v>
      </c>
      <c r="W5" s="102">
        <f>Vulnerabilidad!AT4</f>
        <v>0.9</v>
      </c>
      <c r="X5" s="102">
        <f>Vulnerabilidad!AW4</f>
        <v>5.4</v>
      </c>
      <c r="Y5" s="103">
        <f>Vulnerabilidad!AX4</f>
        <v>3.4</v>
      </c>
      <c r="Z5" s="33">
        <f>Vulnerabilidad!AY4</f>
        <v>2.6</v>
      </c>
      <c r="AA5" s="34">
        <f t="shared" si="1"/>
        <v>2.6</v>
      </c>
      <c r="AB5" s="115">
        <f>'Falta de Capacidad'!E4</f>
        <v>7.6</v>
      </c>
      <c r="AC5" s="101">
        <f>'Falta de Capacidad'!H4</f>
        <v>3.7</v>
      </c>
      <c r="AD5" s="101" t="str">
        <f>'Falta de Capacidad'!J4</f>
        <v>x</v>
      </c>
      <c r="AE5" s="101" t="str">
        <f>'Falta de Capacidad'!O4</f>
        <v>x</v>
      </c>
      <c r="AF5" s="33">
        <f>'Falta de Capacidad'!P4</f>
        <v>6</v>
      </c>
      <c r="AG5" s="101">
        <f>'Falta de Capacidad'!T4</f>
        <v>3</v>
      </c>
      <c r="AH5" s="101">
        <f>'Falta de Capacidad'!AB4</f>
        <v>2.7</v>
      </c>
      <c r="AI5" s="101">
        <f>'Falta de Capacidad'!AM4</f>
        <v>5.3</v>
      </c>
      <c r="AJ5" s="101">
        <f>'Falta de Capacidad'!AV4</f>
        <v>5.9</v>
      </c>
      <c r="AK5" s="33">
        <f>'Falta de Capacidad'!AW4</f>
        <v>4.2</v>
      </c>
      <c r="AL5" s="34">
        <f t="shared" si="2"/>
        <v>5.2</v>
      </c>
      <c r="AM5" s="108">
        <f t="shared" si="3"/>
        <v>4.2</v>
      </c>
      <c r="AN5" s="119">
        <f t="shared" si="4"/>
        <v>23</v>
      </c>
      <c r="AO5" s="139">
        <f>VLOOKUP(C5,'Indice Falta de Confiabilidad'!A$3:G$35,7,FALSE)</f>
        <v>6.3194444444444446</v>
      </c>
      <c r="AP5" s="139"/>
      <c r="AQ5" s="38">
        <f>'Imputed and missing data hidden'!CV5</f>
        <v>20</v>
      </c>
      <c r="AR5" s="140">
        <f t="shared" si="5"/>
        <v>0.20833333333333334</v>
      </c>
      <c r="AS5" s="169">
        <f>'Indicator Date hidden2'!CW5</f>
        <v>0.19791666666666666</v>
      </c>
      <c r="AT5" s="141"/>
      <c r="AU5" s="167">
        <f>'Missing component hidden'!AC4</f>
        <v>2</v>
      </c>
      <c r="AV5" s="170">
        <f>'Missing component hidden'!AD4</f>
        <v>0.08</v>
      </c>
    </row>
    <row r="6" spans="1:48" x14ac:dyDescent="0.25">
      <c r="A6" s="3" t="str">
        <f>VLOOKUP(C6,Regions!B$3:H$35,7,FALSE)</f>
        <v>Caribbean</v>
      </c>
      <c r="B6" s="94" t="s">
        <v>7</v>
      </c>
      <c r="C6" s="83" t="s">
        <v>6</v>
      </c>
      <c r="D6" s="106">
        <f>'Peligro y Exposición'!AZ5</f>
        <v>5.7</v>
      </c>
      <c r="E6" s="106">
        <f>'Peligro y Exposición'!AX5</f>
        <v>0.1</v>
      </c>
      <c r="F6" s="106">
        <f>'Peligro y Exposición'!BA5</f>
        <v>6.3</v>
      </c>
      <c r="G6" s="106">
        <f>'Peligro y Exposición'!BG5</f>
        <v>0.4</v>
      </c>
      <c r="H6" s="106">
        <f>'Peligro y Exposición'!DJ5</f>
        <v>4</v>
      </c>
      <c r="I6" s="33">
        <f>'Peligro y Exposición'!DK5</f>
        <v>3.7</v>
      </c>
      <c r="J6" s="106">
        <f>'Peligro y Exposición'!DR5</f>
        <v>0</v>
      </c>
      <c r="K6" s="106">
        <f>'Peligro y Exposición'!DU5</f>
        <v>3.4</v>
      </c>
      <c r="L6" s="106">
        <f>'Peligro y Exposición'!DY5</f>
        <v>3.4</v>
      </c>
      <c r="M6" s="33">
        <f>'Peligro y Exposición'!DZ5</f>
        <v>2.4</v>
      </c>
      <c r="N6" s="34">
        <f t="shared" si="0"/>
        <v>3.1</v>
      </c>
      <c r="O6" s="105">
        <f>Vulnerabilidad!H5</f>
        <v>2.6</v>
      </c>
      <c r="P6" s="103">
        <f>Vulnerabilidad!L5</f>
        <v>3.8</v>
      </c>
      <c r="Q6" s="103">
        <f>Vulnerabilidad!P5</f>
        <v>2.8</v>
      </c>
      <c r="R6" s="33">
        <f>Vulnerabilidad!Q5</f>
        <v>3</v>
      </c>
      <c r="S6" s="103">
        <f>Vulnerabilidad!V5</f>
        <v>0</v>
      </c>
      <c r="T6" s="102">
        <f>Vulnerabilidad!AD5</f>
        <v>2.7</v>
      </c>
      <c r="U6" s="102">
        <f>Vulnerabilidad!AL5</f>
        <v>4.8</v>
      </c>
      <c r="V6" s="102">
        <f>Vulnerabilidad!AO5</f>
        <v>2.4</v>
      </c>
      <c r="W6" s="102">
        <f>Vulnerabilidad!AT5</f>
        <v>0</v>
      </c>
      <c r="X6" s="102">
        <f>Vulnerabilidad!AW5</f>
        <v>3</v>
      </c>
      <c r="Y6" s="103">
        <f>Vulnerabilidad!AX5</f>
        <v>2.7</v>
      </c>
      <c r="Z6" s="33">
        <f>Vulnerabilidad!AY5</f>
        <v>1.4</v>
      </c>
      <c r="AA6" s="34">
        <f t="shared" si="1"/>
        <v>2.2000000000000002</v>
      </c>
      <c r="AB6" s="115">
        <f>'Falta de Capacidad'!E5</f>
        <v>3.8</v>
      </c>
      <c r="AC6" s="101">
        <f>'Falta de Capacidad'!H5</f>
        <v>3.3</v>
      </c>
      <c r="AD6" s="101" t="str">
        <f>'Falta de Capacidad'!J5</f>
        <v>x</v>
      </c>
      <c r="AE6" s="101" t="str">
        <f>'Falta de Capacidad'!O5</f>
        <v>x</v>
      </c>
      <c r="AF6" s="33">
        <f>'Falta de Capacidad'!P5</f>
        <v>3.6</v>
      </c>
      <c r="AG6" s="101">
        <f>'Falta de Capacidad'!T5</f>
        <v>2.2000000000000002</v>
      </c>
      <c r="AH6" s="101">
        <f>'Falta de Capacidad'!AB5</f>
        <v>0.6</v>
      </c>
      <c r="AI6" s="101">
        <f>'Falta de Capacidad'!AM5</f>
        <v>4.9000000000000004</v>
      </c>
      <c r="AJ6" s="101">
        <f>'Falta de Capacidad'!AV5</f>
        <v>1</v>
      </c>
      <c r="AK6" s="33">
        <f>'Falta de Capacidad'!AW5</f>
        <v>2.2000000000000002</v>
      </c>
      <c r="AL6" s="34">
        <f t="shared" si="2"/>
        <v>2.9</v>
      </c>
      <c r="AM6" s="108">
        <f t="shared" si="3"/>
        <v>2.7</v>
      </c>
      <c r="AN6" s="119">
        <f t="shared" si="4"/>
        <v>33</v>
      </c>
      <c r="AO6" s="139">
        <f>VLOOKUP(C6,'Indice Falta de Confiabilidad'!A$3:G$35,7,FALSE)</f>
        <v>7.7777777777777777</v>
      </c>
      <c r="AP6" s="139"/>
      <c r="AQ6" s="38">
        <f>'Imputed and missing data hidden'!CV6</f>
        <v>15</v>
      </c>
      <c r="AR6" s="140">
        <f t="shared" si="5"/>
        <v>0.15625</v>
      </c>
      <c r="AS6" s="169">
        <f>'Indicator Date hidden2'!CW6</f>
        <v>0.41666666666666669</v>
      </c>
      <c r="AT6" s="141"/>
      <c r="AU6" s="167">
        <f>'Missing component hidden'!AC5</f>
        <v>2</v>
      </c>
      <c r="AV6" s="170">
        <f>'Missing component hidden'!AD5</f>
        <v>0.08</v>
      </c>
    </row>
    <row r="7" spans="1:48" x14ac:dyDescent="0.25">
      <c r="A7" s="3" t="str">
        <f>VLOOKUP(C7,Regions!B$3:H$35,7,FALSE)</f>
        <v>Caribbean</v>
      </c>
      <c r="B7" s="94" t="s">
        <v>20</v>
      </c>
      <c r="C7" s="83" t="s">
        <v>19</v>
      </c>
      <c r="D7" s="106">
        <f>'Peligro y Exposición'!AZ6</f>
        <v>6.2</v>
      </c>
      <c r="E7" s="106">
        <f>'Peligro y Exposición'!AX6</f>
        <v>4.0999999999999996</v>
      </c>
      <c r="F7" s="106">
        <f>'Peligro y Exposición'!BA6</f>
        <v>8.9</v>
      </c>
      <c r="G7" s="106">
        <f>'Peligro y Exposición'!BG6</f>
        <v>6</v>
      </c>
      <c r="H7" s="106">
        <f>'Peligro y Exposición'!DJ6</f>
        <v>6.1</v>
      </c>
      <c r="I7" s="33">
        <f>'Peligro y Exposición'!DK6</f>
        <v>6.6</v>
      </c>
      <c r="J7" s="106">
        <f>'Peligro y Exposición'!DR6</f>
        <v>2.5</v>
      </c>
      <c r="K7" s="106">
        <f>'Peligro y Exposición'!DU6</f>
        <v>4.2</v>
      </c>
      <c r="L7" s="106">
        <f>'Peligro y Exposición'!DY6</f>
        <v>10</v>
      </c>
      <c r="M7" s="33">
        <f>'Peligro y Exposición'!DZ6</f>
        <v>7.1</v>
      </c>
      <c r="N7" s="34">
        <f t="shared" si="0"/>
        <v>6.9</v>
      </c>
      <c r="O7" s="105">
        <f>Vulnerabilidad!H6</f>
        <v>3.8</v>
      </c>
      <c r="P7" s="103">
        <f>Vulnerabilidad!L6</f>
        <v>3</v>
      </c>
      <c r="Q7" s="103">
        <f>Vulnerabilidad!P6</f>
        <v>1.1000000000000001</v>
      </c>
      <c r="R7" s="33">
        <f>Vulnerabilidad!Q6</f>
        <v>2.9</v>
      </c>
      <c r="S7" s="103">
        <f>Vulnerabilidad!V6</f>
        <v>2.1</v>
      </c>
      <c r="T7" s="102">
        <f>Vulnerabilidad!AD6</f>
        <v>1</v>
      </c>
      <c r="U7" s="102">
        <f>Vulnerabilidad!AL6</f>
        <v>3.5</v>
      </c>
      <c r="V7" s="102">
        <f>Vulnerabilidad!AO6</f>
        <v>2.4</v>
      </c>
      <c r="W7" s="102">
        <f>Vulnerabilidad!AT6</f>
        <v>10</v>
      </c>
      <c r="X7" s="102">
        <f>Vulnerabilidad!AW6</f>
        <v>1.8</v>
      </c>
      <c r="Y7" s="103">
        <f>Vulnerabilidad!AX6</f>
        <v>5.2</v>
      </c>
      <c r="Z7" s="33">
        <f>Vulnerabilidad!AY6</f>
        <v>3.8</v>
      </c>
      <c r="AA7" s="34">
        <f t="shared" si="1"/>
        <v>3.4</v>
      </c>
      <c r="AB7" s="115">
        <f>'Falta de Capacidad'!E6</f>
        <v>3.3</v>
      </c>
      <c r="AC7" s="101">
        <f>'Falta de Capacidad'!H6</f>
        <v>5.4</v>
      </c>
      <c r="AD7" s="101" t="str">
        <f>'Falta de Capacidad'!J6</f>
        <v>x</v>
      </c>
      <c r="AE7" s="101">
        <f>'Falta de Capacidad'!O6</f>
        <v>4.2</v>
      </c>
      <c r="AF7" s="33">
        <f>'Falta de Capacidad'!P6</f>
        <v>4.4000000000000004</v>
      </c>
      <c r="AG7" s="101">
        <f>'Falta de Capacidad'!T6</f>
        <v>5.9</v>
      </c>
      <c r="AH7" s="101">
        <f>'Falta de Capacidad'!AB6</f>
        <v>3.6</v>
      </c>
      <c r="AI7" s="101">
        <f>'Falta de Capacidad'!AM6</f>
        <v>0.8</v>
      </c>
      <c r="AJ7" s="101">
        <f>'Falta de Capacidad'!AV6</f>
        <v>0.7</v>
      </c>
      <c r="AK7" s="33">
        <f>'Falta de Capacidad'!AW6</f>
        <v>2.8</v>
      </c>
      <c r="AL7" s="34">
        <f t="shared" si="2"/>
        <v>3.6</v>
      </c>
      <c r="AM7" s="108">
        <f t="shared" si="3"/>
        <v>4.4000000000000004</v>
      </c>
      <c r="AN7" s="119">
        <f t="shared" si="4"/>
        <v>21</v>
      </c>
      <c r="AO7" s="139">
        <f>VLOOKUP(C7,'Indice Falta de Confiabilidad'!A$3:G$35,7,FALSE)</f>
        <v>5.583333333333333</v>
      </c>
      <c r="AP7" s="139"/>
      <c r="AQ7" s="38">
        <f>'Imputed and missing data hidden'!CV7</f>
        <v>13</v>
      </c>
      <c r="AR7" s="140">
        <f t="shared" si="5"/>
        <v>0.13541666666666666</v>
      </c>
      <c r="AS7" s="169">
        <f>'Indicator Date hidden2'!CW7</f>
        <v>0.1875</v>
      </c>
      <c r="AT7" s="141"/>
      <c r="AU7" s="167">
        <f>'Missing component hidden'!AC6</f>
        <v>1</v>
      </c>
      <c r="AV7" s="170">
        <f>'Missing component hidden'!AD6</f>
        <v>0.04</v>
      </c>
    </row>
    <row r="8" spans="1:48" x14ac:dyDescent="0.25">
      <c r="A8" s="3" t="str">
        <f>VLOOKUP(C8,Regions!B$3:H$35,7,FALSE)</f>
        <v>Caribbean</v>
      </c>
      <c r="B8" s="94" t="s">
        <v>22</v>
      </c>
      <c r="C8" s="83" t="s">
        <v>21</v>
      </c>
      <c r="D8" s="106">
        <f>'Peligro y Exposición'!AZ7</f>
        <v>7.3</v>
      </c>
      <c r="E8" s="106">
        <f>'Peligro y Exposición'!AX7</f>
        <v>0.1</v>
      </c>
      <c r="F8" s="106">
        <f>'Peligro y Exposición'!BA7</f>
        <v>8.1999999999999993</v>
      </c>
      <c r="G8" s="106">
        <f>'Peligro y Exposición'!BG7</f>
        <v>2.6</v>
      </c>
      <c r="H8" s="106">
        <f>'Peligro y Exposición'!DJ7</f>
        <v>4.3</v>
      </c>
      <c r="I8" s="33">
        <f>'Peligro y Exposición'!DK7</f>
        <v>5.2</v>
      </c>
      <c r="J8" s="106">
        <f>'Peligro y Exposición'!DR7</f>
        <v>0</v>
      </c>
      <c r="K8" s="106">
        <f>'Peligro y Exposición'!DU7</f>
        <v>6.5</v>
      </c>
      <c r="L8" s="106">
        <f>'Peligro y Exposición'!DY7</f>
        <v>6.5</v>
      </c>
      <c r="M8" s="33">
        <f>'Peligro y Exposición'!DZ7</f>
        <v>4.9000000000000004</v>
      </c>
      <c r="N8" s="34">
        <f t="shared" si="0"/>
        <v>5.0999999999999996</v>
      </c>
      <c r="O8" s="105">
        <f>Vulnerabilidad!H7</f>
        <v>5</v>
      </c>
      <c r="P8" s="103" t="str">
        <f>Vulnerabilidad!L7</f>
        <v>x</v>
      </c>
      <c r="Q8" s="103">
        <f>Vulnerabilidad!P7</f>
        <v>9.1999999999999993</v>
      </c>
      <c r="R8" s="33">
        <f>Vulnerabilidad!Q7</f>
        <v>6.4</v>
      </c>
      <c r="S8" s="103">
        <f>Vulnerabilidad!V7</f>
        <v>0</v>
      </c>
      <c r="T8" s="102">
        <f>Vulnerabilidad!AD7</f>
        <v>2.2000000000000002</v>
      </c>
      <c r="U8" s="102">
        <f>Vulnerabilidad!AL7</f>
        <v>8.4</v>
      </c>
      <c r="V8" s="102">
        <f>Vulnerabilidad!AO7</f>
        <v>3.1</v>
      </c>
      <c r="W8" s="102">
        <f>Vulnerabilidad!AT7</f>
        <v>8.3000000000000007</v>
      </c>
      <c r="X8" s="102">
        <f>Vulnerabilidad!AW7</f>
        <v>4.0999999999999996</v>
      </c>
      <c r="Y8" s="103">
        <f>Vulnerabilidad!AX7</f>
        <v>5.9</v>
      </c>
      <c r="Z8" s="33">
        <f>Vulnerabilidad!AY7</f>
        <v>3.5</v>
      </c>
      <c r="AA8" s="34">
        <f t="shared" si="1"/>
        <v>5.0999999999999996</v>
      </c>
      <c r="AB8" s="115" t="str">
        <f>'Falta de Capacidad'!E7</f>
        <v>x</v>
      </c>
      <c r="AC8" s="101">
        <f>'Falta de Capacidad'!H7</f>
        <v>4.9000000000000004</v>
      </c>
      <c r="AD8" s="101" t="str">
        <f>'Falta de Capacidad'!J7</f>
        <v>x</v>
      </c>
      <c r="AE8" s="101" t="str">
        <f>'Falta de Capacidad'!O7</f>
        <v>x</v>
      </c>
      <c r="AF8" s="33">
        <f>'Falta de Capacidad'!P7</f>
        <v>4.9000000000000004</v>
      </c>
      <c r="AG8" s="101">
        <f>'Falta de Capacidad'!T7</f>
        <v>3.1</v>
      </c>
      <c r="AH8" s="101">
        <f>'Falta de Capacidad'!AB7</f>
        <v>2.7</v>
      </c>
      <c r="AI8" s="101">
        <f>'Falta de Capacidad'!AM7</f>
        <v>7.1</v>
      </c>
      <c r="AJ8" s="101">
        <f>'Falta de Capacidad'!AV7</f>
        <v>4.9000000000000004</v>
      </c>
      <c r="AK8" s="33">
        <f>'Falta de Capacidad'!AW7</f>
        <v>4.5</v>
      </c>
      <c r="AL8" s="34">
        <f t="shared" si="2"/>
        <v>4.7</v>
      </c>
      <c r="AM8" s="108">
        <f t="shared" si="3"/>
        <v>5</v>
      </c>
      <c r="AN8" s="119">
        <f t="shared" si="4"/>
        <v>17</v>
      </c>
      <c r="AO8" s="139">
        <f>VLOOKUP(C8,'Indice Falta de Confiabilidad'!A$3:G$35,7,FALSE)</f>
        <v>7.291666666666667</v>
      </c>
      <c r="AP8" s="139"/>
      <c r="AQ8" s="38">
        <f>'Imputed and missing data hidden'!CV8</f>
        <v>24</v>
      </c>
      <c r="AR8" s="140">
        <f t="shared" si="5"/>
        <v>0.25</v>
      </c>
      <c r="AS8" s="169">
        <f>'Indicator Date hidden2'!CW8</f>
        <v>0.34375</v>
      </c>
      <c r="AT8" s="141"/>
      <c r="AU8" s="167">
        <f>'Missing component hidden'!AC7</f>
        <v>4</v>
      </c>
      <c r="AV8" s="170">
        <f>'Missing component hidden'!AD7</f>
        <v>0.16</v>
      </c>
    </row>
    <row r="9" spans="1:48" x14ac:dyDescent="0.25">
      <c r="A9" s="3" t="str">
        <f>VLOOKUP(C9,Regions!B$3:H$35,7,FALSE)</f>
        <v>Caribbean</v>
      </c>
      <c r="B9" s="94" t="s">
        <v>24</v>
      </c>
      <c r="C9" s="83" t="s">
        <v>23</v>
      </c>
      <c r="D9" s="106">
        <f>'Peligro y Exposición'!AZ8</f>
        <v>8.9</v>
      </c>
      <c r="E9" s="106">
        <f>'Peligro y Exposición'!AX8</f>
        <v>5.6</v>
      </c>
      <c r="F9" s="106">
        <f>'Peligro y Exposición'!BA8</f>
        <v>8.6999999999999993</v>
      </c>
      <c r="G9" s="106">
        <f>'Peligro y Exposición'!BG8</f>
        <v>4.5999999999999996</v>
      </c>
      <c r="H9" s="106">
        <f>'Peligro y Exposición'!DJ8</f>
        <v>7.2</v>
      </c>
      <c r="I9" s="33">
        <f>'Peligro y Exposición'!DK8</f>
        <v>7.4</v>
      </c>
      <c r="J9" s="106">
        <f>'Peligro y Exposición'!DR8</f>
        <v>4.0999999999999996</v>
      </c>
      <c r="K9" s="106">
        <f>'Peligro y Exposición'!DU8</f>
        <v>5.6</v>
      </c>
      <c r="L9" s="106">
        <f>'Peligro y Exposición'!DY8</f>
        <v>5.6</v>
      </c>
      <c r="M9" s="33">
        <f>'Peligro y Exposición'!DZ8</f>
        <v>5.0999999999999996</v>
      </c>
      <c r="N9" s="34">
        <f t="shared" si="0"/>
        <v>6.4</v>
      </c>
      <c r="O9" s="105">
        <f>Vulnerabilidad!H8</f>
        <v>4.2</v>
      </c>
      <c r="P9" s="103">
        <f>Vulnerabilidad!L8</f>
        <v>5.0999999999999996</v>
      </c>
      <c r="Q9" s="103">
        <f>Vulnerabilidad!P8</f>
        <v>7.3</v>
      </c>
      <c r="R9" s="33">
        <f>Vulnerabilidad!Q8</f>
        <v>5.2</v>
      </c>
      <c r="S9" s="103">
        <f>Vulnerabilidad!V8</f>
        <v>2.4</v>
      </c>
      <c r="T9" s="102">
        <f>Vulnerabilidad!AD8</f>
        <v>5.2</v>
      </c>
      <c r="U9" s="102">
        <f>Vulnerabilidad!AL8</f>
        <v>6.9</v>
      </c>
      <c r="V9" s="102">
        <f>Vulnerabilidad!AO8</f>
        <v>7.1</v>
      </c>
      <c r="W9" s="102">
        <f>Vulnerabilidad!AT8</f>
        <v>2.9</v>
      </c>
      <c r="X9" s="102">
        <f>Vulnerabilidad!AW8</f>
        <v>4.4000000000000004</v>
      </c>
      <c r="Y9" s="103">
        <f>Vulnerabilidad!AX8</f>
        <v>5.5</v>
      </c>
      <c r="Z9" s="33">
        <f>Vulnerabilidad!AY8</f>
        <v>4.0999999999999996</v>
      </c>
      <c r="AA9" s="34">
        <f t="shared" si="1"/>
        <v>4.7</v>
      </c>
      <c r="AB9" s="115">
        <f>'Falta de Capacidad'!E8</f>
        <v>6.3</v>
      </c>
      <c r="AC9" s="101">
        <f>'Falta de Capacidad'!H8</f>
        <v>6.4</v>
      </c>
      <c r="AD9" s="101">
        <f>'Falta de Capacidad'!J8</f>
        <v>9.3000000000000007</v>
      </c>
      <c r="AE9" s="101">
        <f>'Falta de Capacidad'!O8</f>
        <v>4.0999999999999996</v>
      </c>
      <c r="AF9" s="33">
        <f>'Falta de Capacidad'!P8</f>
        <v>7</v>
      </c>
      <c r="AG9" s="101">
        <f>'Falta de Capacidad'!T8</f>
        <v>4</v>
      </c>
      <c r="AH9" s="101">
        <f>'Falta de Capacidad'!AB8</f>
        <v>3.9</v>
      </c>
      <c r="AI9" s="101">
        <f>'Falta de Capacidad'!AM8</f>
        <v>7.4</v>
      </c>
      <c r="AJ9" s="101">
        <f>'Falta de Capacidad'!AV8</f>
        <v>6.7</v>
      </c>
      <c r="AK9" s="33">
        <f>'Falta de Capacidad'!AW8</f>
        <v>5.5</v>
      </c>
      <c r="AL9" s="34">
        <f t="shared" si="2"/>
        <v>6.3</v>
      </c>
      <c r="AM9" s="108">
        <f t="shared" si="3"/>
        <v>5.7</v>
      </c>
      <c r="AN9" s="119">
        <f t="shared" si="4"/>
        <v>12</v>
      </c>
      <c r="AO9" s="139">
        <f>VLOOKUP(C9,'Indice Falta de Confiabilidad'!A$3:G$35,7,FALSE)</f>
        <v>2.2777777777777777</v>
      </c>
      <c r="AP9" s="139"/>
      <c r="AQ9" s="38">
        <f>'Imputed and missing data hidden'!CV9</f>
        <v>1</v>
      </c>
      <c r="AR9" s="140">
        <f t="shared" si="5"/>
        <v>1.0416666666666666E-2</v>
      </c>
      <c r="AS9" s="169">
        <f>'Indicator Date hidden2'!CW9</f>
        <v>0.29166666666666669</v>
      </c>
      <c r="AT9" s="141"/>
      <c r="AU9" s="167">
        <f>'Missing component hidden'!AC8</f>
        <v>0</v>
      </c>
      <c r="AV9" s="170">
        <f>'Missing component hidden'!AD8</f>
        <v>0</v>
      </c>
    </row>
    <row r="10" spans="1:48" x14ac:dyDescent="0.25">
      <c r="A10" s="3" t="str">
        <f>VLOOKUP(C10,Regions!B$3:H$35,7,FALSE)</f>
        <v>Caribbean</v>
      </c>
      <c r="B10" s="94" t="s">
        <v>30</v>
      </c>
      <c r="C10" s="83" t="s">
        <v>29</v>
      </c>
      <c r="D10" s="106">
        <f>'Peligro y Exposición'!AZ9</f>
        <v>1.9</v>
      </c>
      <c r="E10" s="106">
        <f>'Peligro y Exposición'!AX9</f>
        <v>0.1</v>
      </c>
      <c r="F10" s="106">
        <f>'Peligro y Exposición'!BA9</f>
        <v>2</v>
      </c>
      <c r="G10" s="106">
        <f>'Peligro y Exposición'!BG9</f>
        <v>0.5</v>
      </c>
      <c r="H10" s="106">
        <f>'Peligro y Exposición'!DJ9</f>
        <v>4.0999999999999996</v>
      </c>
      <c r="I10" s="33">
        <f>'Peligro y Exposición'!DK9</f>
        <v>1.8</v>
      </c>
      <c r="J10" s="106">
        <f>'Peligro y Exposición'!DR9</f>
        <v>0</v>
      </c>
      <c r="K10" s="106">
        <f>'Peligro y Exposición'!DU9</f>
        <v>3.1</v>
      </c>
      <c r="L10" s="106">
        <f>'Peligro y Exposición'!DY9</f>
        <v>2.5</v>
      </c>
      <c r="M10" s="33">
        <f>'Peligro y Exposición'!DZ9</f>
        <v>2</v>
      </c>
      <c r="N10" s="34">
        <f t="shared" si="0"/>
        <v>1.9</v>
      </c>
      <c r="O10" s="105">
        <f>Vulnerabilidad!H9</f>
        <v>5.3</v>
      </c>
      <c r="P10" s="103">
        <f>Vulnerabilidad!L9</f>
        <v>1.7</v>
      </c>
      <c r="Q10" s="103">
        <f>Vulnerabilidad!P9</f>
        <v>4.2</v>
      </c>
      <c r="R10" s="33">
        <f>Vulnerabilidad!Q9</f>
        <v>4.0999999999999996</v>
      </c>
      <c r="S10" s="103">
        <f>Vulnerabilidad!V9</f>
        <v>0</v>
      </c>
      <c r="T10" s="102">
        <f>Vulnerabilidad!AD9</f>
        <v>6</v>
      </c>
      <c r="U10" s="102">
        <f>Vulnerabilidad!AL9</f>
        <v>5.9</v>
      </c>
      <c r="V10" s="102">
        <f>Vulnerabilidad!AO9</f>
        <v>0.7</v>
      </c>
      <c r="W10" s="102">
        <f>Vulnerabilidad!AT9</f>
        <v>0</v>
      </c>
      <c r="X10" s="102">
        <f>Vulnerabilidad!AW9</f>
        <v>6.5</v>
      </c>
      <c r="Y10" s="103">
        <f>Vulnerabilidad!AX9</f>
        <v>4.3</v>
      </c>
      <c r="Z10" s="33">
        <f>Vulnerabilidad!AY9</f>
        <v>2.4</v>
      </c>
      <c r="AA10" s="34">
        <f t="shared" si="1"/>
        <v>3.3</v>
      </c>
      <c r="AB10" s="115">
        <f>'Falta de Capacidad'!E9</f>
        <v>6.2</v>
      </c>
      <c r="AC10" s="101">
        <f>'Falta de Capacidad'!H9</f>
        <v>5.0999999999999996</v>
      </c>
      <c r="AD10" s="101" t="str">
        <f>'Falta de Capacidad'!J9</f>
        <v>x</v>
      </c>
      <c r="AE10" s="101" t="str">
        <f>'Falta de Capacidad'!O9</f>
        <v>x</v>
      </c>
      <c r="AF10" s="33">
        <f>'Falta de Capacidad'!P9</f>
        <v>5.7</v>
      </c>
      <c r="AG10" s="101">
        <f>'Falta de Capacidad'!T9</f>
        <v>4.4000000000000004</v>
      </c>
      <c r="AH10" s="101">
        <f>'Falta de Capacidad'!AB9</f>
        <v>1.8</v>
      </c>
      <c r="AI10" s="101">
        <f>'Falta de Capacidad'!AM9</f>
        <v>5.8</v>
      </c>
      <c r="AJ10" s="101">
        <f>'Falta de Capacidad'!AV9</f>
        <v>6.4</v>
      </c>
      <c r="AK10" s="33">
        <f>'Falta de Capacidad'!AW9</f>
        <v>4.5999999999999996</v>
      </c>
      <c r="AL10" s="34">
        <f t="shared" si="2"/>
        <v>5.2</v>
      </c>
      <c r="AM10" s="108">
        <f t="shared" si="3"/>
        <v>3.2</v>
      </c>
      <c r="AN10" s="119">
        <f t="shared" si="4"/>
        <v>30</v>
      </c>
      <c r="AO10" s="139">
        <f>VLOOKUP(C10,'Indice Falta de Confiabilidad'!A$3:G$35,7,FALSE)</f>
        <v>6.7361111111111107</v>
      </c>
      <c r="AP10" s="139"/>
      <c r="AQ10" s="38">
        <f>'Imputed and missing data hidden'!CV10</f>
        <v>24</v>
      </c>
      <c r="AR10" s="140">
        <f t="shared" si="5"/>
        <v>0.25</v>
      </c>
      <c r="AS10" s="169">
        <f>'Indicator Date hidden2'!CW10</f>
        <v>0.26041666666666669</v>
      </c>
      <c r="AT10" s="141"/>
      <c r="AU10" s="167">
        <f>'Missing component hidden'!AC9</f>
        <v>2</v>
      </c>
      <c r="AV10" s="170">
        <f>'Missing component hidden'!AD9</f>
        <v>0.08</v>
      </c>
    </row>
    <row r="11" spans="1:48" x14ac:dyDescent="0.25">
      <c r="A11" s="3" t="str">
        <f>VLOOKUP(C11,Regions!B$3:H$35,7,FALSE)</f>
        <v>Caribbean</v>
      </c>
      <c r="B11" s="94" t="s">
        <v>36</v>
      </c>
      <c r="C11" s="83" t="s">
        <v>35</v>
      </c>
      <c r="D11" s="106">
        <f>'Peligro y Exposición'!AZ10</f>
        <v>8.9</v>
      </c>
      <c r="E11" s="106">
        <f>'Peligro y Exposición'!AX10</f>
        <v>5.0999999999999996</v>
      </c>
      <c r="F11" s="106">
        <f>'Peligro y Exposición'!BA10</f>
        <v>8.6999999999999993</v>
      </c>
      <c r="G11" s="106">
        <f>'Peligro y Exposición'!BG10</f>
        <v>8.4</v>
      </c>
      <c r="H11" s="106">
        <f>'Peligro y Exposición'!DJ10</f>
        <v>8.4</v>
      </c>
      <c r="I11" s="33">
        <f>'Peligro y Exposición'!DK10</f>
        <v>8.1</v>
      </c>
      <c r="J11" s="106">
        <f>'Peligro y Exposición'!DR10</f>
        <v>6.2</v>
      </c>
      <c r="K11" s="106">
        <f>'Peligro y Exposición'!DU10</f>
        <v>5.2</v>
      </c>
      <c r="L11" s="106">
        <f>'Peligro y Exposición'!DY10</f>
        <v>10</v>
      </c>
      <c r="M11" s="33">
        <f>'Peligro y Exposición'!DZ10</f>
        <v>7.9</v>
      </c>
      <c r="N11" s="34">
        <f t="shared" si="0"/>
        <v>8</v>
      </c>
      <c r="O11" s="105">
        <f>Vulnerabilidad!H10</f>
        <v>10</v>
      </c>
      <c r="P11" s="103">
        <f>Vulnerabilidad!L10</f>
        <v>7.3</v>
      </c>
      <c r="Q11" s="103">
        <f>Vulnerabilidad!P10</f>
        <v>9.5</v>
      </c>
      <c r="R11" s="33">
        <f>Vulnerabilidad!Q10</f>
        <v>9.1999999999999993</v>
      </c>
      <c r="S11" s="103">
        <f>Vulnerabilidad!V10</f>
        <v>7.1</v>
      </c>
      <c r="T11" s="102">
        <f>Vulnerabilidad!AD10</f>
        <v>8.6999999999999993</v>
      </c>
      <c r="U11" s="102">
        <f>Vulnerabilidad!AL10</f>
        <v>9.4</v>
      </c>
      <c r="V11" s="102">
        <f>Vulnerabilidad!AO10</f>
        <v>4.3</v>
      </c>
      <c r="W11" s="102">
        <f>Vulnerabilidad!AT10</f>
        <v>3.4</v>
      </c>
      <c r="X11" s="102">
        <f>Vulnerabilidad!AW10</f>
        <v>9</v>
      </c>
      <c r="Y11" s="103">
        <f>Vulnerabilidad!AX10</f>
        <v>7.7</v>
      </c>
      <c r="Z11" s="33">
        <f>Vulnerabilidad!AY10</f>
        <v>7.4</v>
      </c>
      <c r="AA11" s="34">
        <f t="shared" si="1"/>
        <v>8.4</v>
      </c>
      <c r="AB11" s="115">
        <f>'Falta de Capacidad'!E10</f>
        <v>8.6999999999999993</v>
      </c>
      <c r="AC11" s="101">
        <f>'Falta de Capacidad'!H10</f>
        <v>8.6</v>
      </c>
      <c r="AD11" s="101">
        <f>'Falta de Capacidad'!J10</f>
        <v>10</v>
      </c>
      <c r="AE11" s="101">
        <f>'Falta de Capacidad'!O10</f>
        <v>2.5</v>
      </c>
      <c r="AF11" s="33">
        <f>'Falta de Capacidad'!P10</f>
        <v>8.4</v>
      </c>
      <c r="AG11" s="101">
        <f>'Falta de Capacidad'!T10</f>
        <v>9.8000000000000007</v>
      </c>
      <c r="AH11" s="101">
        <f>'Falta de Capacidad'!AB10</f>
        <v>7.9</v>
      </c>
      <c r="AI11" s="101">
        <f>'Falta de Capacidad'!AM10</f>
        <v>9.6999999999999993</v>
      </c>
      <c r="AJ11" s="101">
        <f>'Falta de Capacidad'!AV10</f>
        <v>10</v>
      </c>
      <c r="AK11" s="33">
        <f>'Falta de Capacidad'!AW10</f>
        <v>9.4</v>
      </c>
      <c r="AL11" s="34">
        <f t="shared" si="2"/>
        <v>9</v>
      </c>
      <c r="AM11" s="108">
        <f t="shared" si="3"/>
        <v>8.5</v>
      </c>
      <c r="AN11" s="119">
        <f t="shared" si="4"/>
        <v>1</v>
      </c>
      <c r="AO11" s="139">
        <f>VLOOKUP(C11,'Indice Falta de Confiabilidad'!A$3:G$35,7,FALSE)</f>
        <v>5.25</v>
      </c>
      <c r="AP11" s="139"/>
      <c r="AQ11" s="38">
        <f>'Imputed and missing data hidden'!CV11</f>
        <v>7</v>
      </c>
      <c r="AR11" s="140">
        <f t="shared" si="5"/>
        <v>7.2916666666666671E-2</v>
      </c>
      <c r="AS11" s="169">
        <f>'Indicator Date hidden2'!CW11</f>
        <v>0.4375</v>
      </c>
      <c r="AT11" s="141"/>
      <c r="AU11" s="167">
        <f>'Missing component hidden'!AC10</f>
        <v>0</v>
      </c>
      <c r="AV11" s="170">
        <f>'Missing component hidden'!AD10</f>
        <v>0</v>
      </c>
    </row>
    <row r="12" spans="1:48" x14ac:dyDescent="0.25">
      <c r="A12" s="3" t="str">
        <f>VLOOKUP(C12,Regions!B$3:H$35,7,FALSE)</f>
        <v>Caribbean</v>
      </c>
      <c r="B12" s="94" t="s">
        <v>40</v>
      </c>
      <c r="C12" s="83" t="s">
        <v>39</v>
      </c>
      <c r="D12" s="106">
        <f>'Peligro y Exposición'!AZ11</f>
        <v>6.4</v>
      </c>
      <c r="E12" s="106">
        <f>'Peligro y Exposición'!AX11</f>
        <v>3.8</v>
      </c>
      <c r="F12" s="106">
        <f>'Peligro y Exposición'!BA11</f>
        <v>9.1999999999999993</v>
      </c>
      <c r="G12" s="106">
        <f>'Peligro y Exposición'!BG11</f>
        <v>3.9</v>
      </c>
      <c r="H12" s="106">
        <f>'Peligro y Exposición'!DJ11</f>
        <v>6</v>
      </c>
      <c r="I12" s="33">
        <f>'Peligro y Exposición'!DK11</f>
        <v>6.4</v>
      </c>
      <c r="J12" s="106">
        <f>'Peligro y Exposición'!DR11</f>
        <v>1.8</v>
      </c>
      <c r="K12" s="106">
        <f>'Peligro y Exposición'!DU11</f>
        <v>9</v>
      </c>
      <c r="L12" s="106">
        <f>'Peligro y Exposición'!DY11</f>
        <v>6.2</v>
      </c>
      <c r="M12" s="33">
        <f>'Peligro y Exposición'!DZ11</f>
        <v>6.5</v>
      </c>
      <c r="N12" s="34">
        <f t="shared" si="0"/>
        <v>6.5</v>
      </c>
      <c r="O12" s="105">
        <f>Vulnerabilidad!H11</f>
        <v>3.9</v>
      </c>
      <c r="P12" s="103">
        <f>Vulnerabilidad!L11</f>
        <v>7.8</v>
      </c>
      <c r="Q12" s="103">
        <f>Vulnerabilidad!P11</f>
        <v>7.5</v>
      </c>
      <c r="R12" s="33">
        <f>Vulnerabilidad!Q11</f>
        <v>5.8</v>
      </c>
      <c r="S12" s="103">
        <f>Vulnerabilidad!V11</f>
        <v>0.7</v>
      </c>
      <c r="T12" s="102">
        <f>Vulnerabilidad!AD11</f>
        <v>4.2</v>
      </c>
      <c r="U12" s="102">
        <f>Vulnerabilidad!AL11</f>
        <v>5</v>
      </c>
      <c r="V12" s="102">
        <f>Vulnerabilidad!AO11</f>
        <v>5</v>
      </c>
      <c r="W12" s="102">
        <f>Vulnerabilidad!AT11</f>
        <v>0.2</v>
      </c>
      <c r="X12" s="102">
        <f>Vulnerabilidad!AW11</f>
        <v>4.4000000000000004</v>
      </c>
      <c r="Y12" s="103">
        <f>Vulnerabilidad!AX11</f>
        <v>3.9</v>
      </c>
      <c r="Z12" s="33">
        <f>Vulnerabilidad!AY11</f>
        <v>2.4</v>
      </c>
      <c r="AA12" s="34">
        <f t="shared" si="1"/>
        <v>4.3</v>
      </c>
      <c r="AB12" s="115">
        <f>'Falta de Capacidad'!E11</f>
        <v>5.3</v>
      </c>
      <c r="AC12" s="101">
        <f>'Falta de Capacidad'!H11</f>
        <v>4.8</v>
      </c>
      <c r="AD12" s="101">
        <f>'Falta de Capacidad'!J11</f>
        <v>10</v>
      </c>
      <c r="AE12" s="101">
        <f>'Falta de Capacidad'!O11</f>
        <v>9.1999999999999993</v>
      </c>
      <c r="AF12" s="33">
        <f>'Falta de Capacidad'!P11</f>
        <v>8.1</v>
      </c>
      <c r="AG12" s="101">
        <f>'Falta de Capacidad'!T11</f>
        <v>4</v>
      </c>
      <c r="AH12" s="101">
        <f>'Falta de Capacidad'!AB11</f>
        <v>5.0999999999999996</v>
      </c>
      <c r="AI12" s="101">
        <f>'Falta de Capacidad'!AM11</f>
        <v>5.6</v>
      </c>
      <c r="AJ12" s="101">
        <f>'Falta de Capacidad'!AV11</f>
        <v>4.5</v>
      </c>
      <c r="AK12" s="33">
        <f>'Falta de Capacidad'!AW11</f>
        <v>4.8</v>
      </c>
      <c r="AL12" s="34">
        <f t="shared" si="2"/>
        <v>6.8</v>
      </c>
      <c r="AM12" s="108">
        <f t="shared" si="3"/>
        <v>5.7</v>
      </c>
      <c r="AN12" s="119">
        <f t="shared" si="4"/>
        <v>12</v>
      </c>
      <c r="AO12" s="139">
        <f>VLOOKUP(C12,'Indice Falta de Confiabilidad'!A$3:G$35,7,FALSE)</f>
        <v>4.0277777777777786</v>
      </c>
      <c r="AP12" s="139"/>
      <c r="AQ12" s="38">
        <f>'Imputed and missing data hidden'!CV12</f>
        <v>5</v>
      </c>
      <c r="AR12" s="140">
        <f t="shared" si="5"/>
        <v>5.2083333333333336E-2</v>
      </c>
      <c r="AS12" s="169">
        <f>'Indicator Date hidden2'!CW12</f>
        <v>0.35416666666666669</v>
      </c>
      <c r="AT12" s="141"/>
      <c r="AU12" s="167">
        <f>'Missing component hidden'!AC11</f>
        <v>0</v>
      </c>
      <c r="AV12" s="170">
        <f>'Missing component hidden'!AD11</f>
        <v>0</v>
      </c>
    </row>
    <row r="13" spans="1:48" x14ac:dyDescent="0.25">
      <c r="A13" s="3" t="str">
        <f>VLOOKUP(C13,Regions!B$3:H$35,7,FALSE)</f>
        <v>Caribbean</v>
      </c>
      <c r="B13" s="94" t="s">
        <v>52</v>
      </c>
      <c r="C13" s="83" t="s">
        <v>51</v>
      </c>
      <c r="D13" s="106">
        <f>'Peligro y Exposición'!AZ12</f>
        <v>2.2999999999999998</v>
      </c>
      <c r="E13" s="106">
        <f>'Peligro y Exposición'!AX12</f>
        <v>0.1</v>
      </c>
      <c r="F13" s="106">
        <f>'Peligro y Exposición'!BA12</f>
        <v>8.4</v>
      </c>
      <c r="G13" s="106">
        <f>'Peligro y Exposición'!BG12</f>
        <v>0.2</v>
      </c>
      <c r="H13" s="106">
        <f>'Peligro y Exposición'!DJ12</f>
        <v>3.1</v>
      </c>
      <c r="I13" s="33">
        <f>'Peligro y Exposición'!DK12</f>
        <v>3.7</v>
      </c>
      <c r="J13" s="106">
        <f>'Peligro y Exposición'!DR12</f>
        <v>0</v>
      </c>
      <c r="K13" s="106" t="str">
        <f>'Peligro y Exposición'!DU12</f>
        <v>x</v>
      </c>
      <c r="L13" s="106">
        <f>'Peligro y Exposición'!DY12</f>
        <v>1.3</v>
      </c>
      <c r="M13" s="33">
        <f>'Peligro y Exposición'!DZ12</f>
        <v>0.7</v>
      </c>
      <c r="N13" s="34">
        <f t="shared" si="0"/>
        <v>2.2999999999999998</v>
      </c>
      <c r="O13" s="105">
        <f>Vulnerabilidad!H12</f>
        <v>3.7</v>
      </c>
      <c r="P13" s="103" t="str">
        <f>Vulnerabilidad!L12</f>
        <v>x</v>
      </c>
      <c r="Q13" s="103">
        <f>Vulnerabilidad!P12</f>
        <v>2.2000000000000002</v>
      </c>
      <c r="R13" s="33">
        <f>Vulnerabilidad!Q12</f>
        <v>3.2</v>
      </c>
      <c r="S13" s="103">
        <f>Vulnerabilidad!V12</f>
        <v>0.9</v>
      </c>
      <c r="T13" s="102">
        <f>Vulnerabilidad!AD12</f>
        <v>0.2</v>
      </c>
      <c r="U13" s="102">
        <f>Vulnerabilidad!AL12</f>
        <v>3.9</v>
      </c>
      <c r="V13" s="102" t="str">
        <f>Vulnerabilidad!AO12</f>
        <v>x</v>
      </c>
      <c r="W13" s="102">
        <f>Vulnerabilidad!AT12</f>
        <v>0</v>
      </c>
      <c r="X13" s="102">
        <f>Vulnerabilidad!AW12</f>
        <v>5.4</v>
      </c>
      <c r="Y13" s="103">
        <f>Vulnerabilidad!AX12</f>
        <v>2.7</v>
      </c>
      <c r="Z13" s="33">
        <f>Vulnerabilidad!AY12</f>
        <v>1.8</v>
      </c>
      <c r="AA13" s="34">
        <f t="shared" si="1"/>
        <v>2.5</v>
      </c>
      <c r="AB13" s="115">
        <f>'Falta de Capacidad'!E12</f>
        <v>5.3</v>
      </c>
      <c r="AC13" s="101">
        <f>'Falta de Capacidad'!H12</f>
        <v>3.9</v>
      </c>
      <c r="AD13" s="101" t="str">
        <f>'Falta de Capacidad'!J12</f>
        <v>x</v>
      </c>
      <c r="AE13" s="101" t="str">
        <f>'Falta de Capacidad'!O12</f>
        <v>x</v>
      </c>
      <c r="AF13" s="33">
        <f>'Falta de Capacidad'!P12</f>
        <v>4.5999999999999996</v>
      </c>
      <c r="AG13" s="101">
        <f>'Falta de Capacidad'!T12</f>
        <v>1.6</v>
      </c>
      <c r="AH13" s="101">
        <f>'Falta de Capacidad'!AB12</f>
        <v>2.1</v>
      </c>
      <c r="AI13" s="101">
        <f>'Falta de Capacidad'!AM12</f>
        <v>4.5999999999999996</v>
      </c>
      <c r="AJ13" s="101">
        <f>'Falta de Capacidad'!AV12</f>
        <v>3.5</v>
      </c>
      <c r="AK13" s="33">
        <f>'Falta de Capacidad'!AW12</f>
        <v>3</v>
      </c>
      <c r="AL13" s="34">
        <f t="shared" si="2"/>
        <v>3.8</v>
      </c>
      <c r="AM13" s="108">
        <f t="shared" si="3"/>
        <v>2.8</v>
      </c>
      <c r="AN13" s="119">
        <f t="shared" si="4"/>
        <v>32</v>
      </c>
      <c r="AO13" s="139">
        <f>VLOOKUP(C13,'Indice Falta de Confiabilidad'!A$3:G$35,7,FALSE)</f>
        <v>7.9861111111111107</v>
      </c>
      <c r="AP13" s="139"/>
      <c r="AQ13" s="38">
        <f>'Imputed and missing data hidden'!CV13</f>
        <v>34</v>
      </c>
      <c r="AR13" s="140">
        <f t="shared" si="5"/>
        <v>0.35416666666666669</v>
      </c>
      <c r="AS13" s="169">
        <f>'Indicator Date hidden2'!CW13</f>
        <v>0.44791666666666669</v>
      </c>
      <c r="AT13" s="141"/>
      <c r="AU13" s="167">
        <f>'Missing component hidden'!AC12</f>
        <v>5</v>
      </c>
      <c r="AV13" s="170">
        <f>'Missing component hidden'!AD12</f>
        <v>0.2</v>
      </c>
    </row>
    <row r="14" spans="1:48" x14ac:dyDescent="0.25">
      <c r="A14" s="3" t="str">
        <f>VLOOKUP(C14,Regions!B$3:H$35,7,FALSE)</f>
        <v>Caribbean</v>
      </c>
      <c r="B14" s="94" t="s">
        <v>54</v>
      </c>
      <c r="C14" s="83" t="s">
        <v>53</v>
      </c>
      <c r="D14" s="106">
        <f>'Peligro y Exposición'!AZ13</f>
        <v>2.4</v>
      </c>
      <c r="E14" s="106">
        <f>'Peligro y Exposición'!AX13</f>
        <v>0.1</v>
      </c>
      <c r="F14" s="106">
        <f>'Peligro y Exposición'!BA13</f>
        <v>6.9</v>
      </c>
      <c r="G14" s="106">
        <f>'Peligro y Exposición'!BG13</f>
        <v>1.7</v>
      </c>
      <c r="H14" s="106">
        <f>'Peligro y Exposición'!DJ13</f>
        <v>4.7</v>
      </c>
      <c r="I14" s="33">
        <f>'Peligro y Exposición'!DK13</f>
        <v>3.6</v>
      </c>
      <c r="J14" s="106">
        <f>'Peligro y Exposición'!DR13</f>
        <v>0</v>
      </c>
      <c r="K14" s="106">
        <f>'Peligro y Exposición'!DU13</f>
        <v>8.1</v>
      </c>
      <c r="L14" s="106">
        <f>'Peligro y Exposición'!DY13</f>
        <v>3.8</v>
      </c>
      <c r="M14" s="33">
        <f>'Peligro y Exposición'!DZ13</f>
        <v>4.9000000000000004</v>
      </c>
      <c r="N14" s="34">
        <f t="shared" si="0"/>
        <v>4.3</v>
      </c>
      <c r="O14" s="105">
        <f>Vulnerabilidad!H13</f>
        <v>3.6</v>
      </c>
      <c r="P14" s="103">
        <f>Vulnerabilidad!L13</f>
        <v>4.8</v>
      </c>
      <c r="Q14" s="103">
        <f>Vulnerabilidad!P13</f>
        <v>2</v>
      </c>
      <c r="R14" s="33">
        <f>Vulnerabilidad!Q13</f>
        <v>3.5</v>
      </c>
      <c r="S14" s="103">
        <f>Vulnerabilidad!V13</f>
        <v>0</v>
      </c>
      <c r="T14" s="102">
        <f>Vulnerabilidad!AD13</f>
        <v>2.7</v>
      </c>
      <c r="U14" s="102">
        <f>Vulnerabilidad!AL13</f>
        <v>5</v>
      </c>
      <c r="V14" s="102">
        <f>Vulnerabilidad!AO13</f>
        <v>3.6</v>
      </c>
      <c r="W14" s="102">
        <f>Vulnerabilidad!AT13</f>
        <v>0</v>
      </c>
      <c r="X14" s="102">
        <f>Vulnerabilidad!AW13</f>
        <v>6.8</v>
      </c>
      <c r="Y14" s="103">
        <f>Vulnerabilidad!AX13</f>
        <v>4</v>
      </c>
      <c r="Z14" s="33">
        <f>Vulnerabilidad!AY13</f>
        <v>2.2000000000000002</v>
      </c>
      <c r="AA14" s="34">
        <f t="shared" si="1"/>
        <v>2.9</v>
      </c>
      <c r="AB14" s="115">
        <f>'Falta de Capacidad'!E13</f>
        <v>6.9</v>
      </c>
      <c r="AC14" s="101">
        <f>'Falta de Capacidad'!H13</f>
        <v>4.5</v>
      </c>
      <c r="AD14" s="101" t="str">
        <f>'Falta de Capacidad'!J13</f>
        <v>x</v>
      </c>
      <c r="AE14" s="101" t="str">
        <f>'Falta de Capacidad'!O13</f>
        <v>x</v>
      </c>
      <c r="AF14" s="33">
        <f>'Falta de Capacidad'!P13</f>
        <v>5.8</v>
      </c>
      <c r="AG14" s="101">
        <f>'Falta de Capacidad'!T13</f>
        <v>4.3</v>
      </c>
      <c r="AH14" s="101">
        <f>'Falta de Capacidad'!AB13</f>
        <v>1.5</v>
      </c>
      <c r="AI14" s="101">
        <f>'Falta de Capacidad'!AM13</f>
        <v>7</v>
      </c>
      <c r="AJ14" s="101">
        <f>'Falta de Capacidad'!AV13</f>
        <v>4.8</v>
      </c>
      <c r="AK14" s="33">
        <f>'Falta de Capacidad'!AW13</f>
        <v>4.4000000000000004</v>
      </c>
      <c r="AL14" s="34">
        <f t="shared" si="2"/>
        <v>5.0999999999999996</v>
      </c>
      <c r="AM14" s="108">
        <f t="shared" si="3"/>
        <v>4</v>
      </c>
      <c r="AN14" s="119">
        <f t="shared" si="4"/>
        <v>26</v>
      </c>
      <c r="AO14" s="139">
        <f>VLOOKUP(C14,'Indice Falta de Confiabilidad'!A$3:G$35,7,FALSE)</f>
        <v>6.6805555555555554</v>
      </c>
      <c r="AP14" s="139"/>
      <c r="AQ14" s="38">
        <f>'Imputed and missing data hidden'!CV14</f>
        <v>14</v>
      </c>
      <c r="AR14" s="140">
        <f t="shared" si="5"/>
        <v>0.14583333333333334</v>
      </c>
      <c r="AS14" s="169">
        <f>'Indicator Date hidden2'!CW14</f>
        <v>0.30208333333333331</v>
      </c>
      <c r="AT14" s="141"/>
      <c r="AU14" s="167">
        <f>'Missing component hidden'!AC13</f>
        <v>2</v>
      </c>
      <c r="AV14" s="170">
        <f>'Missing component hidden'!AD13</f>
        <v>0.08</v>
      </c>
    </row>
    <row r="15" spans="1:48" x14ac:dyDescent="0.25">
      <c r="A15" s="3" t="str">
        <f>VLOOKUP(C15,Regions!B$3:H$35,7,FALSE)</f>
        <v>Caribbean</v>
      </c>
      <c r="B15" s="94" t="s">
        <v>56</v>
      </c>
      <c r="C15" s="83" t="s">
        <v>55</v>
      </c>
      <c r="D15" s="106">
        <f>'Peligro y Exposición'!AZ14</f>
        <v>2.9</v>
      </c>
      <c r="E15" s="106">
        <f>'Peligro y Exposición'!AX14</f>
        <v>0.1</v>
      </c>
      <c r="F15" s="106">
        <f>'Peligro y Exposición'!BA14</f>
        <v>6.3</v>
      </c>
      <c r="G15" s="106">
        <f>'Peligro y Exposición'!BG14</f>
        <v>0.2</v>
      </c>
      <c r="H15" s="106">
        <f>'Peligro y Exposición'!DJ14</f>
        <v>4.4000000000000004</v>
      </c>
      <c r="I15" s="33">
        <f>'Peligro y Exposición'!DK14</f>
        <v>3.2</v>
      </c>
      <c r="J15" s="106">
        <f>'Peligro y Exposición'!DR14</f>
        <v>0</v>
      </c>
      <c r="K15" s="106">
        <f>'Peligro y Exposición'!DU14</f>
        <v>8.1999999999999993</v>
      </c>
      <c r="L15" s="106">
        <f>'Peligro y Exposición'!DY14</f>
        <v>4.7</v>
      </c>
      <c r="M15" s="33">
        <f>'Peligro y Exposición'!DZ14</f>
        <v>5.2</v>
      </c>
      <c r="N15" s="34">
        <f t="shared" si="0"/>
        <v>4.3</v>
      </c>
      <c r="O15" s="105">
        <f>Vulnerabilidad!H14</f>
        <v>5.0999999999999996</v>
      </c>
      <c r="P15" s="103" t="str">
        <f>Vulnerabilidad!L14</f>
        <v>x</v>
      </c>
      <c r="Q15" s="103">
        <f>Vulnerabilidad!P14</f>
        <v>3.1</v>
      </c>
      <c r="R15" s="33">
        <f>Vulnerabilidad!Q14</f>
        <v>4.4000000000000004</v>
      </c>
      <c r="S15" s="103">
        <f>Vulnerabilidad!V14</f>
        <v>0</v>
      </c>
      <c r="T15" s="102">
        <f>Vulnerabilidad!AD14</f>
        <v>0.1</v>
      </c>
      <c r="U15" s="102">
        <f>Vulnerabilidad!AL14</f>
        <v>5.8</v>
      </c>
      <c r="V15" s="102">
        <f>Vulnerabilidad!AO14</f>
        <v>4.9000000000000004</v>
      </c>
      <c r="W15" s="102">
        <f>Vulnerabilidad!AT14</f>
        <v>0</v>
      </c>
      <c r="X15" s="102">
        <f>Vulnerabilidad!AW14</f>
        <v>4</v>
      </c>
      <c r="Y15" s="103">
        <f>Vulnerabilidad!AX14</f>
        <v>3.3</v>
      </c>
      <c r="Z15" s="33">
        <f>Vulnerabilidad!AY14</f>
        <v>1.8</v>
      </c>
      <c r="AA15" s="34">
        <f t="shared" si="1"/>
        <v>3.2</v>
      </c>
      <c r="AB15" s="115" t="str">
        <f>'Falta de Capacidad'!E14</f>
        <v>x</v>
      </c>
      <c r="AC15" s="101">
        <f>'Falta de Capacidad'!H14</f>
        <v>4.4000000000000004</v>
      </c>
      <c r="AD15" s="101" t="str">
        <f>'Falta de Capacidad'!J14</f>
        <v>x</v>
      </c>
      <c r="AE15" s="101" t="str">
        <f>'Falta de Capacidad'!O14</f>
        <v>x</v>
      </c>
      <c r="AF15" s="33">
        <f>'Falta de Capacidad'!P14</f>
        <v>4.4000000000000004</v>
      </c>
      <c r="AG15" s="101">
        <f>'Falta de Capacidad'!T14</f>
        <v>3.5</v>
      </c>
      <c r="AH15" s="101">
        <f>'Falta de Capacidad'!AB14</f>
        <v>2.2999999999999998</v>
      </c>
      <c r="AI15" s="101">
        <f>'Falta de Capacidad'!AM14</f>
        <v>3.3</v>
      </c>
      <c r="AJ15" s="101">
        <f>'Falta de Capacidad'!AV14</f>
        <v>4</v>
      </c>
      <c r="AK15" s="33">
        <f>'Falta de Capacidad'!AW14</f>
        <v>3.3</v>
      </c>
      <c r="AL15" s="34">
        <f t="shared" si="2"/>
        <v>3.9</v>
      </c>
      <c r="AM15" s="108">
        <f t="shared" si="3"/>
        <v>3.8</v>
      </c>
      <c r="AN15" s="119">
        <f t="shared" si="4"/>
        <v>27</v>
      </c>
      <c r="AO15" s="139">
        <f>VLOOKUP(C15,'Indice Falta de Confiabilidad'!A$3:G$35,7,FALSE)</f>
        <v>5.9722222222222223</v>
      </c>
      <c r="AP15" s="139"/>
      <c r="AQ15" s="38">
        <f>'Imputed and missing data hidden'!CV15</f>
        <v>23</v>
      </c>
      <c r="AR15" s="140">
        <f t="shared" si="5"/>
        <v>0.23958333333333334</v>
      </c>
      <c r="AS15" s="169">
        <f>'Indicator Date hidden2'!CW15</f>
        <v>0.14583333333333334</v>
      </c>
      <c r="AT15" s="141"/>
      <c r="AU15" s="167">
        <f>'Missing component hidden'!AC14</f>
        <v>4</v>
      </c>
      <c r="AV15" s="170">
        <f>'Missing component hidden'!AD14</f>
        <v>0.16</v>
      </c>
    </row>
    <row r="16" spans="1:48" x14ac:dyDescent="0.25">
      <c r="A16" s="3" t="str">
        <f>VLOOKUP(C16,Regions!B$3:H$35,7,FALSE)</f>
        <v>Caribbean</v>
      </c>
      <c r="B16" s="94" t="s">
        <v>60</v>
      </c>
      <c r="C16" s="83" t="s">
        <v>59</v>
      </c>
      <c r="D16" s="106">
        <f>'Peligro y Exposición'!AZ15</f>
        <v>4.0999999999999996</v>
      </c>
      <c r="E16" s="106">
        <f>'Peligro y Exposición'!AX15</f>
        <v>0.4</v>
      </c>
      <c r="F16" s="106">
        <f>'Peligro y Exposición'!BA15</f>
        <v>3.6</v>
      </c>
      <c r="G16" s="106">
        <f>'Peligro y Exposición'!BG15</f>
        <v>1.7</v>
      </c>
      <c r="H16" s="106">
        <f>'Peligro y Exposición'!DJ15</f>
        <v>5.5</v>
      </c>
      <c r="I16" s="33">
        <f>'Peligro y Exposición'!DK15</f>
        <v>3.3</v>
      </c>
      <c r="J16" s="106">
        <f>'Peligro y Exposición'!DR15</f>
        <v>0.7</v>
      </c>
      <c r="K16" s="106">
        <f>'Peligro y Exposición'!DU15</f>
        <v>8.6999999999999993</v>
      </c>
      <c r="L16" s="106">
        <f>'Peligro y Exposición'!DY15</f>
        <v>3.2</v>
      </c>
      <c r="M16" s="33">
        <f>'Peligro y Exposición'!DZ15</f>
        <v>5.3</v>
      </c>
      <c r="N16" s="34">
        <f t="shared" si="0"/>
        <v>4.4000000000000004</v>
      </c>
      <c r="O16" s="105">
        <f>Vulnerabilidad!H15</f>
        <v>2.4</v>
      </c>
      <c r="P16" s="103">
        <f>Vulnerabilidad!L15</f>
        <v>2.9</v>
      </c>
      <c r="Q16" s="103">
        <f>Vulnerabilidad!P15</f>
        <v>1.3</v>
      </c>
      <c r="R16" s="33">
        <f>Vulnerabilidad!Q15</f>
        <v>2.2999999999999998</v>
      </c>
      <c r="S16" s="103">
        <f>Vulnerabilidad!V15</f>
        <v>6.6</v>
      </c>
      <c r="T16" s="102">
        <f>Vulnerabilidad!AD15</f>
        <v>1.9</v>
      </c>
      <c r="U16" s="102">
        <f>Vulnerabilidad!AL15</f>
        <v>6.9</v>
      </c>
      <c r="V16" s="102">
        <f>Vulnerabilidad!AO15</f>
        <v>6.8</v>
      </c>
      <c r="W16" s="102">
        <f>Vulnerabilidad!AT15</f>
        <v>6.8</v>
      </c>
      <c r="X16" s="102">
        <f>Vulnerabilidad!AW15</f>
        <v>3.5</v>
      </c>
      <c r="Y16" s="103">
        <f>Vulnerabilidad!AX15</f>
        <v>5.5</v>
      </c>
      <c r="Z16" s="33">
        <f>Vulnerabilidad!AY15</f>
        <v>6.1</v>
      </c>
      <c r="AA16" s="34">
        <f t="shared" si="1"/>
        <v>4.5</v>
      </c>
      <c r="AB16" s="115">
        <f>'Falta de Capacidad'!E15</f>
        <v>7.7</v>
      </c>
      <c r="AC16" s="101">
        <f>'Falta de Capacidad'!H15</f>
        <v>5.2</v>
      </c>
      <c r="AD16" s="101" t="str">
        <f>'Falta de Capacidad'!J15</f>
        <v>x</v>
      </c>
      <c r="AE16" s="101">
        <f>'Falta de Capacidad'!O15</f>
        <v>7.5</v>
      </c>
      <c r="AF16" s="33">
        <f>'Falta de Capacidad'!P15</f>
        <v>6.9</v>
      </c>
      <c r="AG16" s="101">
        <f>'Falta de Capacidad'!T15</f>
        <v>1.5</v>
      </c>
      <c r="AH16" s="101">
        <f>'Falta de Capacidad'!AB15</f>
        <v>1.3</v>
      </c>
      <c r="AI16" s="101">
        <f>'Falta de Capacidad'!AM15</f>
        <v>4.9000000000000004</v>
      </c>
      <c r="AJ16" s="101">
        <f>'Falta de Capacidad'!AV15</f>
        <v>8.3000000000000007</v>
      </c>
      <c r="AK16" s="33">
        <f>'Falta de Capacidad'!AW15</f>
        <v>4</v>
      </c>
      <c r="AL16" s="34">
        <f t="shared" si="2"/>
        <v>5.6</v>
      </c>
      <c r="AM16" s="108">
        <f t="shared" si="3"/>
        <v>4.8</v>
      </c>
      <c r="AN16" s="119">
        <f t="shared" si="4"/>
        <v>19</v>
      </c>
      <c r="AO16" s="139">
        <f>VLOOKUP(C16,'Indice Falta de Confiabilidad'!A$3:G$35,7,FALSE)</f>
        <v>6.9861111111111107</v>
      </c>
      <c r="AP16" s="139"/>
      <c r="AQ16" s="38">
        <f>'Imputed and missing data hidden'!CV16</f>
        <v>12</v>
      </c>
      <c r="AR16" s="140">
        <f t="shared" si="5"/>
        <v>0.125</v>
      </c>
      <c r="AS16" s="169">
        <f>'Indicator Date hidden2'!CW16</f>
        <v>0.44791666666666669</v>
      </c>
      <c r="AT16" s="141"/>
      <c r="AU16" s="167">
        <f>'Missing component hidden'!AC15</f>
        <v>1</v>
      </c>
      <c r="AV16" s="170">
        <f>'Missing component hidden'!AD15</f>
        <v>0.04</v>
      </c>
    </row>
    <row r="17" spans="1:48" x14ac:dyDescent="0.25">
      <c r="A17" s="3" t="str">
        <f>VLOOKUP(C17,Regions!B$3:H$35,7,FALSE)</f>
        <v>Central America</v>
      </c>
      <c r="B17" s="94" t="s">
        <v>9</v>
      </c>
      <c r="C17" s="83" t="s">
        <v>8</v>
      </c>
      <c r="D17" s="106">
        <f>'Peligro y Exposición'!AZ16</f>
        <v>3.9</v>
      </c>
      <c r="E17" s="106">
        <f>'Peligro y Exposición'!AX16</f>
        <v>8.4</v>
      </c>
      <c r="F17" s="106">
        <f>'Peligro y Exposición'!BA16</f>
        <v>7.8</v>
      </c>
      <c r="G17" s="106">
        <f>'Peligro y Exposición'!BG16</f>
        <v>2.9</v>
      </c>
      <c r="H17" s="106">
        <f>'Peligro y Exposición'!DJ16</f>
        <v>5.6</v>
      </c>
      <c r="I17" s="33">
        <f>'Peligro y Exposición'!DK16</f>
        <v>6.2</v>
      </c>
      <c r="J17" s="106">
        <f>'Peligro y Exposición'!DR16</f>
        <v>0.2</v>
      </c>
      <c r="K17" s="106">
        <f>'Peligro y Exposición'!DU16</f>
        <v>8.5</v>
      </c>
      <c r="L17" s="106">
        <f>'Peligro y Exposición'!DY16</f>
        <v>3.3</v>
      </c>
      <c r="M17" s="33">
        <f>'Peligro y Exposición'!DZ16</f>
        <v>5.0999999999999996</v>
      </c>
      <c r="N17" s="34">
        <f t="shared" si="0"/>
        <v>5.7</v>
      </c>
      <c r="O17" s="105">
        <f>Vulnerabilidad!H16</f>
        <v>5.0999999999999996</v>
      </c>
      <c r="P17" s="103">
        <f>Vulnerabilidad!L16</f>
        <v>3.3</v>
      </c>
      <c r="Q17" s="103">
        <f>Vulnerabilidad!P16</f>
        <v>4.5999999999999996</v>
      </c>
      <c r="R17" s="33">
        <f>Vulnerabilidad!Q16</f>
        <v>4.5</v>
      </c>
      <c r="S17" s="103">
        <f>Vulnerabilidad!V16</f>
        <v>5.9</v>
      </c>
      <c r="T17" s="102">
        <f>Vulnerabilidad!AD16</f>
        <v>7.7</v>
      </c>
      <c r="U17" s="102">
        <f>Vulnerabilidad!AL16</f>
        <v>4.5999999999999996</v>
      </c>
      <c r="V17" s="102">
        <f>Vulnerabilidad!AO16</f>
        <v>6.1</v>
      </c>
      <c r="W17" s="102">
        <f>Vulnerabilidad!AT16</f>
        <v>0</v>
      </c>
      <c r="X17" s="102">
        <f>Vulnerabilidad!AW16</f>
        <v>4</v>
      </c>
      <c r="Y17" s="103">
        <f>Vulnerabilidad!AX16</f>
        <v>5</v>
      </c>
      <c r="Z17" s="33">
        <f>Vulnerabilidad!AY16</f>
        <v>5.5</v>
      </c>
      <c r="AA17" s="34">
        <f t="shared" si="1"/>
        <v>5</v>
      </c>
      <c r="AB17" s="115">
        <f>'Falta de Capacidad'!E16</f>
        <v>5.9</v>
      </c>
      <c r="AC17" s="101">
        <f>'Falta de Capacidad'!H16</f>
        <v>6.3</v>
      </c>
      <c r="AD17" s="101" t="str">
        <f>'Falta de Capacidad'!J16</f>
        <v>x</v>
      </c>
      <c r="AE17" s="101" t="str">
        <f>'Falta de Capacidad'!O16</f>
        <v>x</v>
      </c>
      <c r="AF17" s="33">
        <f>'Falta de Capacidad'!P16</f>
        <v>6.1</v>
      </c>
      <c r="AG17" s="101">
        <f>'Falta de Capacidad'!T16</f>
        <v>5.5</v>
      </c>
      <c r="AH17" s="101">
        <f>'Falta de Capacidad'!AB16</f>
        <v>3.7</v>
      </c>
      <c r="AI17" s="101">
        <f>'Falta de Capacidad'!AM16</f>
        <v>5.7</v>
      </c>
      <c r="AJ17" s="101">
        <f>'Falta de Capacidad'!AV16</f>
        <v>5.7</v>
      </c>
      <c r="AK17" s="33">
        <f>'Falta de Capacidad'!AW16</f>
        <v>5.2</v>
      </c>
      <c r="AL17" s="34">
        <f t="shared" si="2"/>
        <v>5.7</v>
      </c>
      <c r="AM17" s="108">
        <f t="shared" si="3"/>
        <v>5.5</v>
      </c>
      <c r="AN17" s="119">
        <f t="shared" si="4"/>
        <v>15</v>
      </c>
      <c r="AO17" s="139">
        <f>VLOOKUP(C17,'Indice Falta de Confiabilidad'!A$3:G$35,7,FALSE)</f>
        <v>5.1388888888888893</v>
      </c>
      <c r="AP17" s="139"/>
      <c r="AQ17" s="38">
        <f>'Imputed and missing data hidden'!CV17</f>
        <v>10</v>
      </c>
      <c r="AR17" s="140">
        <f t="shared" si="5"/>
        <v>0.10416666666666667</v>
      </c>
      <c r="AS17" s="169">
        <f>'Indicator Date hidden2'!CW17</f>
        <v>0.27083333333333331</v>
      </c>
      <c r="AT17" s="141"/>
      <c r="AU17" s="167">
        <f>'Missing component hidden'!AC16</f>
        <v>2</v>
      </c>
      <c r="AV17" s="170">
        <f>'Missing component hidden'!AD16</f>
        <v>0.08</v>
      </c>
    </row>
    <row r="18" spans="1:48" x14ac:dyDescent="0.25">
      <c r="A18" s="3" t="str">
        <f>VLOOKUP(C18,Regions!B$3:H$35,7,FALSE)</f>
        <v>Central America</v>
      </c>
      <c r="B18" s="94" t="s">
        <v>18</v>
      </c>
      <c r="C18" s="83" t="s">
        <v>17</v>
      </c>
      <c r="D18" s="106">
        <f>'Peligro y Exposición'!AZ17</f>
        <v>9.6999999999999993</v>
      </c>
      <c r="E18" s="106">
        <f>'Peligro y Exposición'!AX17</f>
        <v>3.8</v>
      </c>
      <c r="F18" s="106">
        <f>'Peligro y Exposición'!BA17</f>
        <v>2.6</v>
      </c>
      <c r="G18" s="106">
        <f>'Peligro y Exposición'!BG17</f>
        <v>4.3</v>
      </c>
      <c r="H18" s="106">
        <f>'Peligro y Exposición'!DJ17</f>
        <v>5.5</v>
      </c>
      <c r="I18" s="33">
        <f>'Peligro y Exposición'!DK17</f>
        <v>6</v>
      </c>
      <c r="J18" s="106">
        <f>'Peligro y Exposición'!DR17</f>
        <v>0.1</v>
      </c>
      <c r="K18" s="106">
        <f>'Peligro y Exposición'!DU17</f>
        <v>5.2</v>
      </c>
      <c r="L18" s="106">
        <f>'Peligro y Exposición'!DY17</f>
        <v>2.8</v>
      </c>
      <c r="M18" s="33">
        <f>'Peligro y Exposición'!DZ17</f>
        <v>3</v>
      </c>
      <c r="N18" s="34">
        <f t="shared" si="0"/>
        <v>4.7</v>
      </c>
      <c r="O18" s="105">
        <f>Vulnerabilidad!H17</f>
        <v>3.4</v>
      </c>
      <c r="P18" s="103">
        <f>Vulnerabilidad!L17</f>
        <v>3.6</v>
      </c>
      <c r="Q18" s="103">
        <f>Vulnerabilidad!P17</f>
        <v>1.6</v>
      </c>
      <c r="R18" s="33">
        <f>Vulnerabilidad!Q17</f>
        <v>3</v>
      </c>
      <c r="S18" s="103">
        <f>Vulnerabilidad!V17</f>
        <v>7.5</v>
      </c>
      <c r="T18" s="102">
        <f>Vulnerabilidad!AD17</f>
        <v>1.6</v>
      </c>
      <c r="U18" s="102">
        <f>Vulnerabilidad!AL17</f>
        <v>3.6</v>
      </c>
      <c r="V18" s="102">
        <f>Vulnerabilidad!AO17</f>
        <v>3.3</v>
      </c>
      <c r="W18" s="102">
        <f>Vulnerabilidad!AT17</f>
        <v>4.4000000000000004</v>
      </c>
      <c r="X18" s="102">
        <f>Vulnerabilidad!AW17</f>
        <v>3.1</v>
      </c>
      <c r="Y18" s="103">
        <f>Vulnerabilidad!AX17</f>
        <v>3.3</v>
      </c>
      <c r="Z18" s="33">
        <f>Vulnerabilidad!AY17</f>
        <v>5.8</v>
      </c>
      <c r="AA18" s="34">
        <f t="shared" si="1"/>
        <v>4.5</v>
      </c>
      <c r="AB18" s="115">
        <f>'Falta de Capacidad'!E17</f>
        <v>2.5</v>
      </c>
      <c r="AC18" s="101">
        <f>'Falta de Capacidad'!H17</f>
        <v>4.5</v>
      </c>
      <c r="AD18" s="101">
        <f>'Falta de Capacidad'!J17</f>
        <v>4.7</v>
      </c>
      <c r="AE18" s="101">
        <f>'Falta de Capacidad'!O17</f>
        <v>3</v>
      </c>
      <c r="AF18" s="33">
        <f>'Falta de Capacidad'!P17</f>
        <v>3.7</v>
      </c>
      <c r="AG18" s="101">
        <f>'Falta de Capacidad'!T17</f>
        <v>1.5</v>
      </c>
      <c r="AH18" s="101">
        <f>'Falta de Capacidad'!AB17</f>
        <v>2.2999999999999998</v>
      </c>
      <c r="AI18" s="101">
        <f>'Falta de Capacidad'!AM17</f>
        <v>3.7</v>
      </c>
      <c r="AJ18" s="101">
        <f>'Falta de Capacidad'!AV17</f>
        <v>4.2</v>
      </c>
      <c r="AK18" s="33">
        <f>'Falta de Capacidad'!AW17</f>
        <v>2.9</v>
      </c>
      <c r="AL18" s="34">
        <f t="shared" si="2"/>
        <v>3.3</v>
      </c>
      <c r="AM18" s="108">
        <f t="shared" si="3"/>
        <v>4.0999999999999996</v>
      </c>
      <c r="AN18" s="119">
        <f t="shared" si="4"/>
        <v>24</v>
      </c>
      <c r="AO18" s="139">
        <f>VLOOKUP(C18,'Indice Falta de Confiabilidad'!A$3:G$35,7,FALSE)</f>
        <v>2.6805555555555549</v>
      </c>
      <c r="AP18" s="139"/>
      <c r="AQ18" s="38">
        <f>'Imputed and missing data hidden'!CV18</f>
        <v>2</v>
      </c>
      <c r="AR18" s="140">
        <f t="shared" si="5"/>
        <v>2.0833333333333332E-2</v>
      </c>
      <c r="AS18" s="169">
        <f>'Indicator Date hidden2'!CW18</f>
        <v>0.30208333333333331</v>
      </c>
      <c r="AT18" s="141"/>
      <c r="AU18" s="167">
        <f>'Missing component hidden'!AC17</f>
        <v>0</v>
      </c>
      <c r="AV18" s="170">
        <f>'Missing component hidden'!AD17</f>
        <v>0</v>
      </c>
    </row>
    <row r="19" spans="1:48" x14ac:dyDescent="0.25">
      <c r="A19" s="3" t="str">
        <f>VLOOKUP(C19,Regions!B$3:H$35,7,FALSE)</f>
        <v>Central America</v>
      </c>
      <c r="B19" s="94" t="s">
        <v>28</v>
      </c>
      <c r="C19" s="83" t="s">
        <v>27</v>
      </c>
      <c r="D19" s="106">
        <f>'Peligro y Exposición'!AZ18</f>
        <v>9.6</v>
      </c>
      <c r="E19" s="106">
        <f>'Peligro y Exposición'!AX18</f>
        <v>3.4</v>
      </c>
      <c r="F19" s="106">
        <f>'Peligro y Exposición'!BA18</f>
        <v>4.5999999999999996</v>
      </c>
      <c r="G19" s="106">
        <f>'Peligro y Exposición'!BG18</f>
        <v>8.6999999999999993</v>
      </c>
      <c r="H19" s="106">
        <f>'Peligro y Exposición'!DJ18</f>
        <v>6.9</v>
      </c>
      <c r="I19" s="33">
        <f>'Peligro y Exposición'!DK18</f>
        <v>7.3</v>
      </c>
      <c r="J19" s="106">
        <f>'Peligro y Exposición'!DR18</f>
        <v>4.3</v>
      </c>
      <c r="K19" s="106">
        <f>'Peligro y Exposición'!DU18</f>
        <v>9.3000000000000007</v>
      </c>
      <c r="L19" s="106">
        <f>'Peligro y Exposición'!DY18</f>
        <v>10</v>
      </c>
      <c r="M19" s="33">
        <f>'Peligro y Exposición'!DZ18</f>
        <v>8.6999999999999993</v>
      </c>
      <c r="N19" s="34">
        <f t="shared" si="0"/>
        <v>8.1</v>
      </c>
      <c r="O19" s="105">
        <f>Vulnerabilidad!H18</f>
        <v>5.3</v>
      </c>
      <c r="P19" s="103">
        <f>Vulnerabilidad!L18</f>
        <v>5</v>
      </c>
      <c r="Q19" s="103">
        <f>Vulnerabilidad!P18</f>
        <v>7.9</v>
      </c>
      <c r="R19" s="33">
        <f>Vulnerabilidad!Q18</f>
        <v>5.9</v>
      </c>
      <c r="S19" s="103">
        <f>Vulnerabilidad!V18</f>
        <v>1</v>
      </c>
      <c r="T19" s="102">
        <f>Vulnerabilidad!AD18</f>
        <v>6.2</v>
      </c>
      <c r="U19" s="102">
        <f>Vulnerabilidad!AL18</f>
        <v>5.0999999999999996</v>
      </c>
      <c r="V19" s="102">
        <f>Vulnerabilidad!AO18</f>
        <v>8.3000000000000007</v>
      </c>
      <c r="W19" s="102">
        <f>Vulnerabilidad!AT18</f>
        <v>6.4</v>
      </c>
      <c r="X19" s="102">
        <f>Vulnerabilidad!AW18</f>
        <v>4.2</v>
      </c>
      <c r="Y19" s="103">
        <f>Vulnerabilidad!AX18</f>
        <v>6.3</v>
      </c>
      <c r="Z19" s="33">
        <f>Vulnerabilidad!AY18</f>
        <v>4.0999999999999996</v>
      </c>
      <c r="AA19" s="34">
        <f t="shared" si="1"/>
        <v>5.0999999999999996</v>
      </c>
      <c r="AB19" s="115">
        <f>'Falta de Capacidad'!E18</f>
        <v>8</v>
      </c>
      <c r="AC19" s="101">
        <f>'Falta de Capacidad'!H18</f>
        <v>6.1</v>
      </c>
      <c r="AD19" s="101">
        <f>'Falta de Capacidad'!J18</f>
        <v>9.4</v>
      </c>
      <c r="AE19" s="101">
        <f>'Falta de Capacidad'!O18</f>
        <v>9</v>
      </c>
      <c r="AF19" s="33">
        <f>'Falta de Capacidad'!P18</f>
        <v>8.4</v>
      </c>
      <c r="AG19" s="101">
        <f>'Falta de Capacidad'!T18</f>
        <v>3.2</v>
      </c>
      <c r="AH19" s="101">
        <f>'Falta de Capacidad'!AB18</f>
        <v>3.8</v>
      </c>
      <c r="AI19" s="101">
        <f>'Falta de Capacidad'!AM18</f>
        <v>6.2</v>
      </c>
      <c r="AJ19" s="101">
        <f>'Falta de Capacidad'!AV18</f>
        <v>8.9</v>
      </c>
      <c r="AK19" s="33">
        <f>'Falta de Capacidad'!AW18</f>
        <v>5.5</v>
      </c>
      <c r="AL19" s="34">
        <f t="shared" si="2"/>
        <v>7.2</v>
      </c>
      <c r="AM19" s="108">
        <f t="shared" si="3"/>
        <v>6.7</v>
      </c>
      <c r="AN19" s="119">
        <f t="shared" si="4"/>
        <v>6</v>
      </c>
      <c r="AO19" s="139">
        <f>VLOOKUP(C19,'Indice Falta de Confiabilidad'!A$3:G$35,7,FALSE)</f>
        <v>2.3472222222222219</v>
      </c>
      <c r="AP19" s="139"/>
      <c r="AQ19" s="38">
        <f>'Imputed and missing data hidden'!CV19</f>
        <v>1</v>
      </c>
      <c r="AR19" s="140">
        <f t="shared" si="5"/>
        <v>1.0416666666666666E-2</v>
      </c>
      <c r="AS19" s="169">
        <f>'Indicator Date hidden2'!CW19</f>
        <v>0.30208333333333331</v>
      </c>
      <c r="AT19" s="141"/>
      <c r="AU19" s="167">
        <f>'Missing component hidden'!AC18</f>
        <v>0</v>
      </c>
      <c r="AV19" s="170">
        <f>'Missing component hidden'!AD18</f>
        <v>0</v>
      </c>
    </row>
    <row r="20" spans="1:48" x14ac:dyDescent="0.25">
      <c r="A20" s="3" t="str">
        <f>VLOOKUP(C20,Regions!B$3:H$35,7,FALSE)</f>
        <v>Central America</v>
      </c>
      <c r="B20" s="94" t="s">
        <v>32</v>
      </c>
      <c r="C20" s="83" t="s">
        <v>31</v>
      </c>
      <c r="D20" s="106">
        <f>'Peligro y Exposición'!AZ19</f>
        <v>9.4</v>
      </c>
      <c r="E20" s="106">
        <f>'Peligro y Exposición'!AX19</f>
        <v>6</v>
      </c>
      <c r="F20" s="106">
        <f>'Peligro y Exposición'!BA19</f>
        <v>5.8</v>
      </c>
      <c r="G20" s="106">
        <f>'Peligro y Exposición'!BG19</f>
        <v>9.3000000000000007</v>
      </c>
      <c r="H20" s="106">
        <f>'Peligro y Exposición'!DJ19</f>
        <v>7.1</v>
      </c>
      <c r="I20" s="33">
        <f>'Peligro y Exposición'!DK19</f>
        <v>7.9</v>
      </c>
      <c r="J20" s="106">
        <f>'Peligro y Exposición'!DR19</f>
        <v>5.9</v>
      </c>
      <c r="K20" s="106">
        <f>'Peligro y Exposición'!DU19</f>
        <v>8.4</v>
      </c>
      <c r="L20" s="106">
        <f>'Peligro y Exposición'!DY19</f>
        <v>10</v>
      </c>
      <c r="M20" s="33">
        <f>'Peligro y Exposición'!DZ19</f>
        <v>8.6</v>
      </c>
      <c r="N20" s="34">
        <f t="shared" si="0"/>
        <v>8.3000000000000007</v>
      </c>
      <c r="O20" s="105">
        <f>Vulnerabilidad!H19</f>
        <v>8.9</v>
      </c>
      <c r="P20" s="103">
        <f>Vulnerabilidad!L19</f>
        <v>7.1</v>
      </c>
      <c r="Q20" s="103">
        <f>Vulnerabilidad!P19</f>
        <v>9.1</v>
      </c>
      <c r="R20" s="33">
        <f>Vulnerabilidad!Q19</f>
        <v>8.5</v>
      </c>
      <c r="S20" s="103">
        <f>Vulnerabilidad!V19</f>
        <v>8.8000000000000007</v>
      </c>
      <c r="T20" s="102">
        <f>Vulnerabilidad!AD19</f>
        <v>5</v>
      </c>
      <c r="U20" s="102">
        <f>Vulnerabilidad!AL19</f>
        <v>7.7</v>
      </c>
      <c r="V20" s="102">
        <f>Vulnerabilidad!AO19</f>
        <v>9.9</v>
      </c>
      <c r="W20" s="102">
        <f>Vulnerabilidad!AT19</f>
        <v>10</v>
      </c>
      <c r="X20" s="102">
        <f>Vulnerabilidad!AW19</f>
        <v>5.3</v>
      </c>
      <c r="Y20" s="103">
        <f>Vulnerabilidad!AX19</f>
        <v>8.3000000000000007</v>
      </c>
      <c r="Z20" s="33">
        <f>Vulnerabilidad!AY19</f>
        <v>8.6</v>
      </c>
      <c r="AA20" s="34">
        <f t="shared" si="1"/>
        <v>8.6</v>
      </c>
      <c r="AB20" s="115">
        <f>'Falta de Capacidad'!E19</f>
        <v>6.4</v>
      </c>
      <c r="AC20" s="101">
        <f>'Falta de Capacidad'!H19</f>
        <v>6.8</v>
      </c>
      <c r="AD20" s="101">
        <f>'Falta de Capacidad'!J19</f>
        <v>10</v>
      </c>
      <c r="AE20" s="101">
        <f>'Falta de Capacidad'!O19</f>
        <v>4.9000000000000004</v>
      </c>
      <c r="AF20" s="33">
        <f>'Falta de Capacidad'!P19</f>
        <v>7.7</v>
      </c>
      <c r="AG20" s="101">
        <f>'Falta de Capacidad'!T19</f>
        <v>5.0999999999999996</v>
      </c>
      <c r="AH20" s="101">
        <f>'Falta de Capacidad'!AB19</f>
        <v>7.4</v>
      </c>
      <c r="AI20" s="101">
        <f>'Falta de Capacidad'!AM19</f>
        <v>8.5</v>
      </c>
      <c r="AJ20" s="101">
        <f>'Falta de Capacidad'!AV19</f>
        <v>9</v>
      </c>
      <c r="AK20" s="33">
        <f>'Falta de Capacidad'!AW19</f>
        <v>7.5</v>
      </c>
      <c r="AL20" s="34">
        <f t="shared" si="2"/>
        <v>7.6</v>
      </c>
      <c r="AM20" s="108">
        <f t="shared" si="3"/>
        <v>8.1999999999999993</v>
      </c>
      <c r="AN20" s="119">
        <f t="shared" si="4"/>
        <v>2</v>
      </c>
      <c r="AO20" s="139">
        <f>VLOOKUP(C20,'Indice Falta de Confiabilidad'!A$3:G$35,7,FALSE)</f>
        <v>2.1388888888888884</v>
      </c>
      <c r="AP20" s="139"/>
      <c r="AQ20" s="38">
        <f>'Imputed and missing data hidden'!CV20</f>
        <v>1</v>
      </c>
      <c r="AR20" s="140">
        <f t="shared" si="5"/>
        <v>1.0416666666666666E-2</v>
      </c>
      <c r="AS20" s="169">
        <f>'Indicator Date hidden2'!CW20</f>
        <v>0.27083333333333331</v>
      </c>
      <c r="AT20" s="141"/>
      <c r="AU20" s="167">
        <f>'Missing component hidden'!AC19</f>
        <v>0</v>
      </c>
      <c r="AV20" s="170">
        <f>'Missing component hidden'!AD19</f>
        <v>0</v>
      </c>
    </row>
    <row r="21" spans="1:48" x14ac:dyDescent="0.25">
      <c r="A21" s="3" t="str">
        <f>VLOOKUP(C21,Regions!B$3:H$35,7,FALSE)</f>
        <v>Central America</v>
      </c>
      <c r="B21" s="94" t="s">
        <v>38</v>
      </c>
      <c r="C21" s="83" t="s">
        <v>37</v>
      </c>
      <c r="D21" s="106">
        <f>'Peligro y Exposición'!AZ20</f>
        <v>9.1</v>
      </c>
      <c r="E21" s="106">
        <f>'Peligro y Exposición'!AX20</f>
        <v>6.7</v>
      </c>
      <c r="F21" s="106">
        <f>'Peligro y Exposición'!BA20</f>
        <v>5.5</v>
      </c>
      <c r="G21" s="106">
        <f>'Peligro y Exposición'!BG20</f>
        <v>9.5</v>
      </c>
      <c r="H21" s="106">
        <f>'Peligro y Exposición'!DJ20</f>
        <v>7.4</v>
      </c>
      <c r="I21" s="33">
        <f>'Peligro y Exposición'!DK20</f>
        <v>8</v>
      </c>
      <c r="J21" s="106">
        <f>'Peligro y Exposición'!DR20</f>
        <v>4.5999999999999996</v>
      </c>
      <c r="K21" s="106">
        <f>'Peligro y Exposición'!DU20</f>
        <v>9.3000000000000007</v>
      </c>
      <c r="L21" s="106">
        <f>'Peligro y Exposición'!DY20</f>
        <v>10</v>
      </c>
      <c r="M21" s="33">
        <f>'Peligro y Exposición'!DZ20</f>
        <v>8.8000000000000007</v>
      </c>
      <c r="N21" s="34">
        <f t="shared" si="0"/>
        <v>8.4</v>
      </c>
      <c r="O21" s="105">
        <f>Vulnerabilidad!H20</f>
        <v>8.4</v>
      </c>
      <c r="P21" s="103">
        <f>Vulnerabilidad!L20</f>
        <v>7.5</v>
      </c>
      <c r="Q21" s="103">
        <f>Vulnerabilidad!P20</f>
        <v>8.1999999999999993</v>
      </c>
      <c r="R21" s="33">
        <f>Vulnerabilidad!Q20</f>
        <v>8.1</v>
      </c>
      <c r="S21" s="103">
        <f>Vulnerabilidad!V20</f>
        <v>8.9</v>
      </c>
      <c r="T21" s="102">
        <f>Vulnerabilidad!AD20</f>
        <v>5.7</v>
      </c>
      <c r="U21" s="102">
        <f>Vulnerabilidad!AL20</f>
        <v>5.7</v>
      </c>
      <c r="V21" s="102">
        <f>Vulnerabilidad!AO20</f>
        <v>8.9</v>
      </c>
      <c r="W21" s="102">
        <f>Vulnerabilidad!AT20</f>
        <v>6.4</v>
      </c>
      <c r="X21" s="102">
        <f>Vulnerabilidad!AW20</f>
        <v>4.0999999999999996</v>
      </c>
      <c r="Y21" s="103">
        <f>Vulnerabilidad!AX20</f>
        <v>6.5</v>
      </c>
      <c r="Z21" s="33">
        <f>Vulnerabilidad!AY20</f>
        <v>7.9</v>
      </c>
      <c r="AA21" s="34">
        <f t="shared" si="1"/>
        <v>8</v>
      </c>
      <c r="AB21" s="115">
        <f>'Falta de Capacidad'!E20</f>
        <v>6.9</v>
      </c>
      <c r="AC21" s="101">
        <f>'Falta de Capacidad'!H20</f>
        <v>6.6</v>
      </c>
      <c r="AD21" s="101">
        <f>'Falta de Capacidad'!J20</f>
        <v>10</v>
      </c>
      <c r="AE21" s="101">
        <f>'Falta de Capacidad'!O20</f>
        <v>8.6999999999999993</v>
      </c>
      <c r="AF21" s="33">
        <f>'Falta de Capacidad'!P20</f>
        <v>8.4</v>
      </c>
      <c r="AG21" s="101">
        <f>'Falta de Capacidad'!T20</f>
        <v>7.4</v>
      </c>
      <c r="AH21" s="101">
        <f>'Falta de Capacidad'!AB20</f>
        <v>6.4</v>
      </c>
      <c r="AI21" s="101">
        <f>'Falta de Capacidad'!AM20</f>
        <v>6.8</v>
      </c>
      <c r="AJ21" s="101">
        <f>'Falta de Capacidad'!AV20</f>
        <v>8</v>
      </c>
      <c r="AK21" s="33">
        <f>'Falta de Capacidad'!AW20</f>
        <v>7.2</v>
      </c>
      <c r="AL21" s="34">
        <f t="shared" si="2"/>
        <v>7.9</v>
      </c>
      <c r="AM21" s="108">
        <f t="shared" si="3"/>
        <v>8.1</v>
      </c>
      <c r="AN21" s="119">
        <f t="shared" si="4"/>
        <v>3</v>
      </c>
      <c r="AO21" s="139">
        <f>VLOOKUP(C21,'Indice Falta de Confiabilidad'!A$3:G$35,7,FALSE)</f>
        <v>3.1527777777777777</v>
      </c>
      <c r="AP21" s="139"/>
      <c r="AQ21" s="38">
        <f>'Imputed and missing data hidden'!CV21</f>
        <v>3</v>
      </c>
      <c r="AR21" s="140">
        <f t="shared" si="5"/>
        <v>3.125E-2</v>
      </c>
      <c r="AS21" s="169">
        <f>'Indicator Date hidden2'!CW21</f>
        <v>0.32291666666666669</v>
      </c>
      <c r="AT21" s="141"/>
      <c r="AU21" s="167">
        <f>'Missing component hidden'!AC20</f>
        <v>0</v>
      </c>
      <c r="AV21" s="170">
        <f>'Missing component hidden'!AD20</f>
        <v>0</v>
      </c>
    </row>
    <row r="22" spans="1:48" x14ac:dyDescent="0.25">
      <c r="A22" s="3" t="str">
        <f>VLOOKUP(C22,Regions!B$3:H$35,7,FALSE)</f>
        <v>Central America</v>
      </c>
      <c r="B22" s="94" t="s">
        <v>42</v>
      </c>
      <c r="C22" s="83" t="s">
        <v>41</v>
      </c>
      <c r="D22" s="106">
        <f>'Peligro y Exposición'!AZ21</f>
        <v>8.6</v>
      </c>
      <c r="E22" s="106">
        <f>'Peligro y Exposición'!AX21</f>
        <v>8.1</v>
      </c>
      <c r="F22" s="106">
        <f>'Peligro y Exposición'!BA21</f>
        <v>8.9</v>
      </c>
      <c r="G22" s="106">
        <f>'Peligro y Exposición'!BG21</f>
        <v>7</v>
      </c>
      <c r="H22" s="106">
        <f>'Peligro y Exposición'!DJ21</f>
        <v>5.9</v>
      </c>
      <c r="I22" s="33">
        <f>'Peligro y Exposición'!DK21</f>
        <v>7.9</v>
      </c>
      <c r="J22" s="106">
        <f>'Peligro y Exposición'!DR21</f>
        <v>9</v>
      </c>
      <c r="K22" s="106">
        <f>'Peligro y Exposición'!DU21</f>
        <v>9.3000000000000007</v>
      </c>
      <c r="L22" s="106">
        <f>'Peligro y Exposición'!DY21</f>
        <v>8.4</v>
      </c>
      <c r="M22" s="33">
        <f>'Peligro y Exposición'!DZ21</f>
        <v>8.9</v>
      </c>
      <c r="N22" s="34">
        <f t="shared" si="0"/>
        <v>8.4</v>
      </c>
      <c r="O22" s="105">
        <f>Vulnerabilidad!H21</f>
        <v>4.4000000000000004</v>
      </c>
      <c r="P22" s="103">
        <f>Vulnerabilidad!L21</f>
        <v>4.5999999999999996</v>
      </c>
      <c r="Q22" s="103">
        <f>Vulnerabilidad!P21</f>
        <v>3.4</v>
      </c>
      <c r="R22" s="33">
        <f>Vulnerabilidad!Q21</f>
        <v>4.2</v>
      </c>
      <c r="S22" s="103">
        <f>Vulnerabilidad!V21</f>
        <v>8.3000000000000007</v>
      </c>
      <c r="T22" s="102">
        <f>Vulnerabilidad!AD21</f>
        <v>4</v>
      </c>
      <c r="U22" s="102">
        <f>Vulnerabilidad!AL21</f>
        <v>4.2</v>
      </c>
      <c r="V22" s="102">
        <f>Vulnerabilidad!AO21</f>
        <v>8.1</v>
      </c>
      <c r="W22" s="102">
        <f>Vulnerabilidad!AT21</f>
        <v>5.9</v>
      </c>
      <c r="X22" s="102">
        <f>Vulnerabilidad!AW21</f>
        <v>2.2000000000000002</v>
      </c>
      <c r="Y22" s="103">
        <f>Vulnerabilidad!AX21</f>
        <v>5.3</v>
      </c>
      <c r="Z22" s="33">
        <f>Vulnerabilidad!AY21</f>
        <v>7.1</v>
      </c>
      <c r="AA22" s="34">
        <f t="shared" si="1"/>
        <v>5.8</v>
      </c>
      <c r="AB22" s="115">
        <f>'Falta de Capacidad'!E21</f>
        <v>6.1</v>
      </c>
      <c r="AC22" s="101">
        <f>'Falta de Capacidad'!H21</f>
        <v>6.2</v>
      </c>
      <c r="AD22" s="101">
        <f>'Falta de Capacidad'!J21</f>
        <v>0</v>
      </c>
      <c r="AE22" s="101">
        <f>'Falta de Capacidad'!O21</f>
        <v>5.9</v>
      </c>
      <c r="AF22" s="33">
        <f>'Falta de Capacidad'!P21</f>
        <v>5</v>
      </c>
      <c r="AG22" s="101">
        <f>'Falta de Capacidad'!T21</f>
        <v>3.9</v>
      </c>
      <c r="AH22" s="101">
        <f>'Falta de Capacidad'!AB21</f>
        <v>3.5</v>
      </c>
      <c r="AI22" s="101">
        <f>'Falta de Capacidad'!AM21</f>
        <v>4</v>
      </c>
      <c r="AJ22" s="101">
        <f>'Falta de Capacidad'!AV21</f>
        <v>4.5999999999999996</v>
      </c>
      <c r="AK22" s="33">
        <f>'Falta de Capacidad'!AW21</f>
        <v>4</v>
      </c>
      <c r="AL22" s="34">
        <f t="shared" si="2"/>
        <v>4.5</v>
      </c>
      <c r="AM22" s="108">
        <f t="shared" si="3"/>
        <v>6</v>
      </c>
      <c r="AN22" s="119">
        <f t="shared" si="4"/>
        <v>8</v>
      </c>
      <c r="AO22" s="139">
        <f>VLOOKUP(C22,'Indice Falta de Confiabilidad'!A$3:G$35,7,FALSE)</f>
        <v>1.1805555555555558</v>
      </c>
      <c r="AP22" s="139"/>
      <c r="AQ22" s="38">
        <f>'Imputed and missing data hidden'!CV22</f>
        <v>0</v>
      </c>
      <c r="AR22" s="140">
        <f t="shared" si="5"/>
        <v>0</v>
      </c>
      <c r="AS22" s="169">
        <f>'Indicator Date hidden2'!CW22</f>
        <v>0.17708333333333334</v>
      </c>
      <c r="AT22" s="141"/>
      <c r="AU22" s="167">
        <f>'Missing component hidden'!AC21</f>
        <v>0</v>
      </c>
      <c r="AV22" s="170">
        <f>'Missing component hidden'!AD21</f>
        <v>0</v>
      </c>
    </row>
    <row r="23" spans="1:48" x14ac:dyDescent="0.25">
      <c r="A23" s="3" t="str">
        <f>VLOOKUP(C23,Regions!B$3:H$35,7,FALSE)</f>
        <v>Central America</v>
      </c>
      <c r="B23" s="94" t="s">
        <v>44</v>
      </c>
      <c r="C23" s="83" t="s">
        <v>43</v>
      </c>
      <c r="D23" s="106">
        <f>'Peligro y Exposición'!AZ22</f>
        <v>9.4</v>
      </c>
      <c r="E23" s="106">
        <f>'Peligro y Exposición'!AX22</f>
        <v>7.2</v>
      </c>
      <c r="F23" s="106">
        <f>'Peligro y Exposición'!BA22</f>
        <v>4.5999999999999996</v>
      </c>
      <c r="G23" s="106">
        <f>'Peligro y Exposición'!BG22</f>
        <v>8.4</v>
      </c>
      <c r="H23" s="106">
        <f>'Peligro y Exposición'!DJ22</f>
        <v>7.3</v>
      </c>
      <c r="I23" s="33">
        <f>'Peligro y Exposición'!DK22</f>
        <v>7.7</v>
      </c>
      <c r="J23" s="106">
        <f>'Peligro y Exposición'!DR22</f>
        <v>8</v>
      </c>
      <c r="K23" s="106">
        <f>'Peligro y Exposición'!DU22</f>
        <v>4.4000000000000004</v>
      </c>
      <c r="L23" s="106">
        <f>'Peligro y Exposición'!DY22</f>
        <v>10</v>
      </c>
      <c r="M23" s="33">
        <f>'Peligro y Exposición'!DZ22</f>
        <v>8.3000000000000007</v>
      </c>
      <c r="N23" s="34">
        <f t="shared" si="0"/>
        <v>8</v>
      </c>
      <c r="O23" s="105">
        <f>Vulnerabilidad!H22</f>
        <v>5.8</v>
      </c>
      <c r="P23" s="103">
        <f>Vulnerabilidad!L22</f>
        <v>7.1</v>
      </c>
      <c r="Q23" s="103">
        <f>Vulnerabilidad!P22</f>
        <v>7.9</v>
      </c>
      <c r="R23" s="33">
        <f>Vulnerabilidad!Q22</f>
        <v>6.7</v>
      </c>
      <c r="S23" s="103">
        <f>Vulnerabilidad!V22</f>
        <v>3</v>
      </c>
      <c r="T23" s="102">
        <f>Vulnerabilidad!AD22</f>
        <v>7.3</v>
      </c>
      <c r="U23" s="102">
        <f>Vulnerabilidad!AL22</f>
        <v>4.9000000000000004</v>
      </c>
      <c r="V23" s="102">
        <f>Vulnerabilidad!AO22</f>
        <v>2.5</v>
      </c>
      <c r="W23" s="102">
        <f>Vulnerabilidad!AT22</f>
        <v>7</v>
      </c>
      <c r="X23" s="102">
        <f>Vulnerabilidad!AW22</f>
        <v>5.3</v>
      </c>
      <c r="Y23" s="103">
        <f>Vulnerabilidad!AX22</f>
        <v>5.6</v>
      </c>
      <c r="Z23" s="33">
        <f>Vulnerabilidad!AY22</f>
        <v>4.4000000000000004</v>
      </c>
      <c r="AA23" s="34">
        <f t="shared" si="1"/>
        <v>5.7</v>
      </c>
      <c r="AB23" s="115">
        <f>'Falta de Capacidad'!E22</f>
        <v>5.0999999999999996</v>
      </c>
      <c r="AC23" s="101">
        <f>'Falta de Capacidad'!H22</f>
        <v>6.9</v>
      </c>
      <c r="AD23" s="101">
        <f>'Falta de Capacidad'!J22</f>
        <v>5.6</v>
      </c>
      <c r="AE23" s="101">
        <f>'Falta de Capacidad'!O22</f>
        <v>4.2</v>
      </c>
      <c r="AF23" s="33">
        <f>'Falta de Capacidad'!P22</f>
        <v>5.5</v>
      </c>
      <c r="AG23" s="101">
        <f>'Falta de Capacidad'!T22</f>
        <v>6.2</v>
      </c>
      <c r="AH23" s="101">
        <f>'Falta de Capacidad'!AB22</f>
        <v>9.1999999999999993</v>
      </c>
      <c r="AI23" s="101">
        <f>'Falta de Capacidad'!AM22</f>
        <v>6.9</v>
      </c>
      <c r="AJ23" s="101">
        <f>'Falta de Capacidad'!AV22</f>
        <v>5.8</v>
      </c>
      <c r="AK23" s="33">
        <f>'Falta de Capacidad'!AW22</f>
        <v>7</v>
      </c>
      <c r="AL23" s="34">
        <f t="shared" si="2"/>
        <v>6.3</v>
      </c>
      <c r="AM23" s="108">
        <f t="shared" si="3"/>
        <v>6.6</v>
      </c>
      <c r="AN23" s="119">
        <f t="shared" si="4"/>
        <v>7</v>
      </c>
      <c r="AO23" s="139">
        <f>VLOOKUP(C23,'Indice Falta de Confiabilidad'!A$3:G$35,7,FALSE)</f>
        <v>4.3611111111111107</v>
      </c>
      <c r="AP23" s="139"/>
      <c r="AQ23" s="38">
        <f>'Imputed and missing data hidden'!CV23</f>
        <v>6</v>
      </c>
      <c r="AR23" s="140">
        <f t="shared" si="5"/>
        <v>6.25E-2</v>
      </c>
      <c r="AS23" s="169">
        <f>'Indicator Date hidden2'!CW23</f>
        <v>0.35416666666666669</v>
      </c>
      <c r="AT23" s="141"/>
      <c r="AU23" s="167">
        <f>'Missing component hidden'!AC22</f>
        <v>0</v>
      </c>
      <c r="AV23" s="170">
        <f>'Missing component hidden'!AD22</f>
        <v>0</v>
      </c>
    </row>
    <row r="24" spans="1:48" x14ac:dyDescent="0.25">
      <c r="A24" s="3" t="str">
        <f>VLOOKUP(C24,Regions!B$3:H$35,7,FALSE)</f>
        <v>Central America</v>
      </c>
      <c r="B24" s="94" t="s">
        <v>46</v>
      </c>
      <c r="C24" s="83" t="s">
        <v>45</v>
      </c>
      <c r="D24" s="106">
        <f>'Peligro y Exposición'!AZ23</f>
        <v>9.6999999999999993</v>
      </c>
      <c r="E24" s="106">
        <f>'Peligro y Exposición'!AX23</f>
        <v>3.5</v>
      </c>
      <c r="F24" s="106">
        <f>'Peligro y Exposición'!BA23</f>
        <v>3.6</v>
      </c>
      <c r="G24" s="106">
        <f>'Peligro y Exposición'!BG23</f>
        <v>5</v>
      </c>
      <c r="H24" s="106">
        <f>'Peligro y Exposición'!DJ23</f>
        <v>6.7</v>
      </c>
      <c r="I24" s="33">
        <f>'Peligro y Exposición'!DK23</f>
        <v>6.5</v>
      </c>
      <c r="J24" s="106">
        <f>'Peligro y Exposición'!DR23</f>
        <v>0.2</v>
      </c>
      <c r="K24" s="106">
        <f>'Peligro y Exposición'!DU23</f>
        <v>4.5999999999999996</v>
      </c>
      <c r="L24" s="106">
        <f>'Peligro y Exposición'!DY23</f>
        <v>1.6</v>
      </c>
      <c r="M24" s="33">
        <f>'Peligro y Exposición'!DZ23</f>
        <v>2.2999999999999998</v>
      </c>
      <c r="N24" s="34">
        <f t="shared" si="0"/>
        <v>4.7</v>
      </c>
      <c r="O24" s="105">
        <f>Vulnerabilidad!H23</f>
        <v>3.7</v>
      </c>
      <c r="P24" s="103">
        <f>Vulnerabilidad!L23</f>
        <v>6.2</v>
      </c>
      <c r="Q24" s="103">
        <f>Vulnerabilidad!P23</f>
        <v>4</v>
      </c>
      <c r="R24" s="33">
        <f>Vulnerabilidad!Q23</f>
        <v>4.4000000000000004</v>
      </c>
      <c r="S24" s="103">
        <f>Vulnerabilidad!V23</f>
        <v>6.5</v>
      </c>
      <c r="T24" s="102">
        <f>Vulnerabilidad!AD23</f>
        <v>5.8</v>
      </c>
      <c r="U24" s="102">
        <f>Vulnerabilidad!AL23</f>
        <v>5</v>
      </c>
      <c r="V24" s="102">
        <f>Vulnerabilidad!AO23</f>
        <v>7.4</v>
      </c>
      <c r="W24" s="102">
        <f>Vulnerabilidad!AT23</f>
        <v>0.9</v>
      </c>
      <c r="X24" s="102">
        <f>Vulnerabilidad!AW23</f>
        <v>4.0999999999999996</v>
      </c>
      <c r="Y24" s="103">
        <f>Vulnerabilidad!AX23</f>
        <v>5</v>
      </c>
      <c r="Z24" s="33">
        <f>Vulnerabilidad!AY23</f>
        <v>5.8</v>
      </c>
      <c r="AA24" s="34">
        <f t="shared" si="1"/>
        <v>5.0999999999999996</v>
      </c>
      <c r="AB24" s="115">
        <f>'Falta de Capacidad'!E23</f>
        <v>5.2</v>
      </c>
      <c r="AC24" s="101">
        <f>'Falta de Capacidad'!H23</f>
        <v>5.7</v>
      </c>
      <c r="AD24" s="101">
        <f>'Falta de Capacidad'!J23</f>
        <v>3.6</v>
      </c>
      <c r="AE24" s="101">
        <f>'Falta de Capacidad'!O23</f>
        <v>2.7</v>
      </c>
      <c r="AF24" s="33">
        <f>'Falta de Capacidad'!P23</f>
        <v>4.4000000000000004</v>
      </c>
      <c r="AG24" s="101">
        <f>'Falta de Capacidad'!T23</f>
        <v>2.9</v>
      </c>
      <c r="AH24" s="101">
        <f>'Falta de Capacidad'!AB23</f>
        <v>5.7</v>
      </c>
      <c r="AI24" s="101">
        <f>'Falta de Capacidad'!AM23</f>
        <v>5.8</v>
      </c>
      <c r="AJ24" s="101">
        <f>'Falta de Capacidad'!AV23</f>
        <v>8.4</v>
      </c>
      <c r="AK24" s="33">
        <f>'Falta de Capacidad'!AW23</f>
        <v>5.7</v>
      </c>
      <c r="AL24" s="34">
        <f t="shared" si="2"/>
        <v>5.0999999999999996</v>
      </c>
      <c r="AM24" s="108">
        <f t="shared" si="3"/>
        <v>5</v>
      </c>
      <c r="AN24" s="119">
        <f t="shared" si="4"/>
        <v>17</v>
      </c>
      <c r="AO24" s="139">
        <f>VLOOKUP(C24,'Indice Falta de Confiabilidad'!A$3:G$35,7,FALSE)</f>
        <v>3.9027777777777781</v>
      </c>
      <c r="AP24" s="139"/>
      <c r="AQ24" s="38">
        <f>'Imputed and missing data hidden'!CV24</f>
        <v>4</v>
      </c>
      <c r="AR24" s="140">
        <f t="shared" si="5"/>
        <v>4.1666666666666664E-2</v>
      </c>
      <c r="AS24" s="169">
        <f>'Indicator Date hidden2'!CW24</f>
        <v>0.38541666666666669</v>
      </c>
      <c r="AT24" s="141"/>
      <c r="AU24" s="167">
        <f>'Missing component hidden'!AC23</f>
        <v>0</v>
      </c>
      <c r="AV24" s="170">
        <f>'Missing component hidden'!AD23</f>
        <v>0</v>
      </c>
    </row>
    <row r="25" spans="1:48" x14ac:dyDescent="0.25">
      <c r="A25" s="3" t="str">
        <f>VLOOKUP(C25,Regions!B$3:H$35,7,FALSE)</f>
        <v>South America</v>
      </c>
      <c r="B25" s="94" t="s">
        <v>3</v>
      </c>
      <c r="C25" s="83" t="s">
        <v>2</v>
      </c>
      <c r="D25" s="106">
        <f>'Peligro y Exposición'!AZ24</f>
        <v>4.3</v>
      </c>
      <c r="E25" s="106">
        <f>'Peligro y Exposición'!AX24</f>
        <v>7.9</v>
      </c>
      <c r="F25" s="106">
        <f>'Peligro y Exposición'!BA24</f>
        <v>0</v>
      </c>
      <c r="G25" s="106">
        <f>'Peligro y Exposición'!BG24</f>
        <v>5.6</v>
      </c>
      <c r="H25" s="106">
        <f>'Peligro y Exposición'!DJ24</f>
        <v>5.0999999999999996</v>
      </c>
      <c r="I25" s="33">
        <f>'Peligro y Exposición'!DK24</f>
        <v>5.0999999999999996</v>
      </c>
      <c r="J25" s="106">
        <f>'Peligro y Exposición'!DR24</f>
        <v>1.7</v>
      </c>
      <c r="K25" s="106">
        <f>'Peligro y Exposición'!DU24</f>
        <v>5.3</v>
      </c>
      <c r="L25" s="106">
        <f>'Peligro y Exposición'!DY24</f>
        <v>2.8</v>
      </c>
      <c r="M25" s="33">
        <f>'Peligro y Exposición'!DZ24</f>
        <v>3.4</v>
      </c>
      <c r="N25" s="34">
        <f t="shared" si="0"/>
        <v>4.3</v>
      </c>
      <c r="O25" s="105">
        <f>Vulnerabilidad!H24</f>
        <v>3.6</v>
      </c>
      <c r="P25" s="103">
        <f>Vulnerabilidad!L24</f>
        <v>4.3</v>
      </c>
      <c r="Q25" s="103">
        <f>Vulnerabilidad!P24</f>
        <v>3.4</v>
      </c>
      <c r="R25" s="33">
        <f>Vulnerabilidad!Q24</f>
        <v>3.7</v>
      </c>
      <c r="S25" s="103">
        <f>Vulnerabilidad!V24</f>
        <v>5.4</v>
      </c>
      <c r="T25" s="102">
        <f>Vulnerabilidad!AD24</f>
        <v>1.3</v>
      </c>
      <c r="U25" s="102">
        <f>Vulnerabilidad!AL24</f>
        <v>3.9</v>
      </c>
      <c r="V25" s="102">
        <f>Vulnerabilidad!AO24</f>
        <v>5.3</v>
      </c>
      <c r="W25" s="102">
        <f>Vulnerabilidad!AT24</f>
        <v>3.9</v>
      </c>
      <c r="X25" s="102">
        <f>Vulnerabilidad!AW24</f>
        <v>2.1</v>
      </c>
      <c r="Y25" s="103">
        <f>Vulnerabilidad!AX24</f>
        <v>3.4</v>
      </c>
      <c r="Z25" s="33">
        <f>Vulnerabilidad!AY24</f>
        <v>4.5</v>
      </c>
      <c r="AA25" s="34">
        <f t="shared" si="1"/>
        <v>4.0999999999999996</v>
      </c>
      <c r="AB25" s="115">
        <f>'Falta de Capacidad'!E24</f>
        <v>5.4</v>
      </c>
      <c r="AC25" s="101">
        <f>'Falta de Capacidad'!H24</f>
        <v>5.4</v>
      </c>
      <c r="AD25" s="101">
        <f>'Falta de Capacidad'!J24</f>
        <v>0</v>
      </c>
      <c r="AE25" s="101">
        <f>'Falta de Capacidad'!O24</f>
        <v>3.9</v>
      </c>
      <c r="AF25" s="33">
        <f>'Falta de Capacidad'!P24</f>
        <v>4</v>
      </c>
      <c r="AG25" s="101">
        <f>'Falta de Capacidad'!T24</f>
        <v>1.8</v>
      </c>
      <c r="AH25" s="101">
        <f>'Falta de Capacidad'!AB24</f>
        <v>3.9</v>
      </c>
      <c r="AI25" s="101">
        <f>'Falta de Capacidad'!AM24</f>
        <v>3.9</v>
      </c>
      <c r="AJ25" s="101">
        <f>'Falta de Capacidad'!AV24</f>
        <v>4.5</v>
      </c>
      <c r="AK25" s="33">
        <f>'Falta de Capacidad'!AW24</f>
        <v>3.5</v>
      </c>
      <c r="AL25" s="34">
        <f t="shared" si="2"/>
        <v>3.8</v>
      </c>
      <c r="AM25" s="108">
        <f t="shared" si="3"/>
        <v>4.0999999999999996</v>
      </c>
      <c r="AN25" s="119">
        <f t="shared" si="4"/>
        <v>24</v>
      </c>
      <c r="AO25" s="139">
        <f>VLOOKUP(C25,'Indice Falta de Confiabilidad'!A$3:G$35,7,FALSE)</f>
        <v>3.4722222222222223</v>
      </c>
      <c r="AP25" s="139"/>
      <c r="AQ25" s="38">
        <f>'Imputed and missing data hidden'!CV25</f>
        <v>5</v>
      </c>
      <c r="AR25" s="140">
        <f t="shared" si="5"/>
        <v>5.2083333333333336E-2</v>
      </c>
      <c r="AS25" s="169">
        <f>'Indicator Date hidden2'!CW25</f>
        <v>0.27083333333333331</v>
      </c>
      <c r="AT25" s="141"/>
      <c r="AU25" s="167">
        <f>'Missing component hidden'!AC24</f>
        <v>0</v>
      </c>
      <c r="AV25" s="170">
        <f>'Missing component hidden'!AD24</f>
        <v>0</v>
      </c>
    </row>
    <row r="26" spans="1:48" x14ac:dyDescent="0.25">
      <c r="A26" s="3" t="str">
        <f>VLOOKUP(C26,Regions!B$3:H$35,7,FALSE)</f>
        <v>South America</v>
      </c>
      <c r="B26" s="94" t="s">
        <v>107</v>
      </c>
      <c r="C26" s="83" t="s">
        <v>10</v>
      </c>
      <c r="D26" s="106">
        <f>'Peligro y Exposición'!AZ25</f>
        <v>5.2</v>
      </c>
      <c r="E26" s="106">
        <f>'Peligro y Exposición'!AX25</f>
        <v>7.4</v>
      </c>
      <c r="F26" s="106">
        <f>'Peligro y Exposición'!BA25</f>
        <v>0</v>
      </c>
      <c r="G26" s="106">
        <f>'Peligro y Exposición'!BG25</f>
        <v>6.8</v>
      </c>
      <c r="H26" s="106">
        <f>'Peligro y Exposición'!DJ25</f>
        <v>7.2</v>
      </c>
      <c r="I26" s="33">
        <f>'Peligro y Exposición'!DK25</f>
        <v>5.8</v>
      </c>
      <c r="J26" s="106">
        <f>'Peligro y Exposición'!DR25</f>
        <v>5.7</v>
      </c>
      <c r="K26" s="106">
        <f>'Peligro y Exposición'!DU25</f>
        <v>4.5</v>
      </c>
      <c r="L26" s="106">
        <f>'Peligro y Exposición'!DY25</f>
        <v>3.1</v>
      </c>
      <c r="M26" s="33">
        <f>'Peligro y Exposición'!DZ25</f>
        <v>4.5</v>
      </c>
      <c r="N26" s="34">
        <f t="shared" si="0"/>
        <v>5.2</v>
      </c>
      <c r="O26" s="105">
        <f>Vulnerabilidad!H25</f>
        <v>6.2</v>
      </c>
      <c r="P26" s="103">
        <f>Vulnerabilidad!L25</f>
        <v>6.9</v>
      </c>
      <c r="Q26" s="103">
        <f>Vulnerabilidad!P25</f>
        <v>8.3000000000000007</v>
      </c>
      <c r="R26" s="33">
        <f>Vulnerabilidad!Q25</f>
        <v>6.9</v>
      </c>
      <c r="S26" s="103">
        <f>Vulnerabilidad!V25</f>
        <v>3.4</v>
      </c>
      <c r="T26" s="102">
        <f>Vulnerabilidad!AD25</f>
        <v>7.1</v>
      </c>
      <c r="U26" s="102">
        <f>Vulnerabilidad!AL25</f>
        <v>8.4</v>
      </c>
      <c r="V26" s="102">
        <f>Vulnerabilidad!AO25</f>
        <v>4.5</v>
      </c>
      <c r="W26" s="102">
        <f>Vulnerabilidad!AT25</f>
        <v>6.9</v>
      </c>
      <c r="X26" s="102">
        <f>Vulnerabilidad!AW25</f>
        <v>6</v>
      </c>
      <c r="Y26" s="103">
        <f>Vulnerabilidad!AX25</f>
        <v>6.8</v>
      </c>
      <c r="Z26" s="33">
        <f>Vulnerabilidad!AY25</f>
        <v>5.3</v>
      </c>
      <c r="AA26" s="34">
        <f t="shared" si="1"/>
        <v>6.2</v>
      </c>
      <c r="AB26" s="115">
        <f>'Falta de Capacidad'!E25</f>
        <v>8</v>
      </c>
      <c r="AC26" s="101">
        <f>'Falta de Capacidad'!H25</f>
        <v>6.5</v>
      </c>
      <c r="AD26" s="101">
        <f>'Falta de Capacidad'!J25</f>
        <v>8.6</v>
      </c>
      <c r="AE26" s="101">
        <f>'Falta de Capacidad'!O25</f>
        <v>3.5</v>
      </c>
      <c r="AF26" s="33">
        <f>'Falta de Capacidad'!P25</f>
        <v>7</v>
      </c>
      <c r="AG26" s="101">
        <f>'Falta de Capacidad'!T25</f>
        <v>5.7</v>
      </c>
      <c r="AH26" s="101">
        <f>'Falta de Capacidad'!AB25</f>
        <v>8.8000000000000007</v>
      </c>
      <c r="AI26" s="101">
        <f>'Falta de Capacidad'!AM25</f>
        <v>8</v>
      </c>
      <c r="AJ26" s="101">
        <f>'Falta de Capacidad'!AV25</f>
        <v>3.6</v>
      </c>
      <c r="AK26" s="33">
        <f>'Falta de Capacidad'!AW25</f>
        <v>6.5</v>
      </c>
      <c r="AL26" s="34">
        <f t="shared" si="2"/>
        <v>6.8</v>
      </c>
      <c r="AM26" s="108">
        <f t="shared" si="3"/>
        <v>6</v>
      </c>
      <c r="AN26" s="119">
        <f t="shared" si="4"/>
        <v>8</v>
      </c>
      <c r="AO26" s="139">
        <f>VLOOKUP(C26,'Indice Falta de Confiabilidad'!A$3:G$35,7,FALSE)</f>
        <v>4.7222222222222223</v>
      </c>
      <c r="AP26" s="139"/>
      <c r="AQ26" s="38">
        <f>'Imputed and missing data hidden'!CV26</f>
        <v>5</v>
      </c>
      <c r="AR26" s="140">
        <f t="shared" si="5"/>
        <v>5.2083333333333336E-2</v>
      </c>
      <c r="AS26" s="169">
        <f>'Indicator Date hidden2'!CW26</f>
        <v>0.45833333333333331</v>
      </c>
      <c r="AT26" s="141"/>
      <c r="AU26" s="167">
        <f>'Missing component hidden'!AC25</f>
        <v>0</v>
      </c>
      <c r="AV26" s="170">
        <f>'Missing component hidden'!AD25</f>
        <v>0</v>
      </c>
    </row>
    <row r="27" spans="1:48" x14ac:dyDescent="0.25">
      <c r="A27" s="3" t="str">
        <f>VLOOKUP(C27,Regions!B$3:H$35,7,FALSE)</f>
        <v>South America</v>
      </c>
      <c r="B27" s="94" t="s">
        <v>12</v>
      </c>
      <c r="C27" s="83" t="s">
        <v>11</v>
      </c>
      <c r="D27" s="106">
        <f>'Peligro y Exposición'!AZ26</f>
        <v>0.5</v>
      </c>
      <c r="E27" s="106">
        <f>'Peligro y Exposición'!AX26</f>
        <v>8.9</v>
      </c>
      <c r="F27" s="106">
        <f>'Peligro y Exposición'!BA26</f>
        <v>0</v>
      </c>
      <c r="G27" s="106">
        <f>'Peligro y Exposición'!BG26</f>
        <v>6.3</v>
      </c>
      <c r="H27" s="106">
        <f>'Peligro y Exposición'!DJ26</f>
        <v>7.2</v>
      </c>
      <c r="I27" s="33">
        <f>'Peligro y Exposición'!DK26</f>
        <v>5.6</v>
      </c>
      <c r="J27" s="106">
        <f>'Peligro y Exposición'!DR26</f>
        <v>7</v>
      </c>
      <c r="K27" s="106">
        <f>'Peligro y Exposición'!DU26</f>
        <v>10</v>
      </c>
      <c r="L27" s="106">
        <f>'Peligro y Exposición'!DY26</f>
        <v>6</v>
      </c>
      <c r="M27" s="33">
        <f>'Peligro y Exposición'!DZ26</f>
        <v>8.3000000000000007</v>
      </c>
      <c r="N27" s="34">
        <f t="shared" si="0"/>
        <v>7.2</v>
      </c>
      <c r="O27" s="105">
        <f>Vulnerabilidad!H26</f>
        <v>3.7</v>
      </c>
      <c r="P27" s="103">
        <f>Vulnerabilidad!L26</f>
        <v>5.7</v>
      </c>
      <c r="Q27" s="103">
        <f>Vulnerabilidad!P26</f>
        <v>1.8</v>
      </c>
      <c r="R27" s="33">
        <f>Vulnerabilidad!Q26</f>
        <v>3.7</v>
      </c>
      <c r="S27" s="103">
        <f>Vulnerabilidad!V26</f>
        <v>8.1</v>
      </c>
      <c r="T27" s="102">
        <f>Vulnerabilidad!AD26</f>
        <v>4</v>
      </c>
      <c r="U27" s="102">
        <f>Vulnerabilidad!AL26</f>
        <v>4.5999999999999996</v>
      </c>
      <c r="V27" s="102">
        <f>Vulnerabilidad!AO26</f>
        <v>7.4</v>
      </c>
      <c r="W27" s="102">
        <f>Vulnerabilidad!AT26</f>
        <v>3.7</v>
      </c>
      <c r="X27" s="102">
        <f>Vulnerabilidad!AW26</f>
        <v>2.2999999999999998</v>
      </c>
      <c r="Y27" s="103">
        <f>Vulnerabilidad!AX26</f>
        <v>4.7</v>
      </c>
      <c r="Z27" s="33">
        <f>Vulnerabilidad!AY26</f>
        <v>6.7</v>
      </c>
      <c r="AA27" s="34">
        <f t="shared" si="1"/>
        <v>5.4</v>
      </c>
      <c r="AB27" s="115">
        <f>'Falta de Capacidad'!E26</f>
        <v>5.7</v>
      </c>
      <c r="AC27" s="101">
        <f>'Falta de Capacidad'!H26</f>
        <v>6.1</v>
      </c>
      <c r="AD27" s="101">
        <f>'Falta de Capacidad'!J26</f>
        <v>0</v>
      </c>
      <c r="AE27" s="101">
        <f>'Falta de Capacidad'!O26</f>
        <v>4.4000000000000004</v>
      </c>
      <c r="AF27" s="33">
        <f>'Falta de Capacidad'!P26</f>
        <v>4.4000000000000004</v>
      </c>
      <c r="AG27" s="101">
        <f>'Falta de Capacidad'!T26</f>
        <v>3.1</v>
      </c>
      <c r="AH27" s="101">
        <f>'Falta de Capacidad'!AB26</f>
        <v>4.4000000000000004</v>
      </c>
      <c r="AI27" s="101">
        <f>'Falta de Capacidad'!AM26</f>
        <v>5.2</v>
      </c>
      <c r="AJ27" s="101">
        <f>'Falta de Capacidad'!AV26</f>
        <v>4.7</v>
      </c>
      <c r="AK27" s="33">
        <f>'Falta de Capacidad'!AW26</f>
        <v>4.4000000000000004</v>
      </c>
      <c r="AL27" s="34">
        <f t="shared" si="2"/>
        <v>4.4000000000000004</v>
      </c>
      <c r="AM27" s="108">
        <f t="shared" si="3"/>
        <v>5.6</v>
      </c>
      <c r="AN27" s="119">
        <f t="shared" si="4"/>
        <v>14</v>
      </c>
      <c r="AO27" s="139">
        <f>VLOOKUP(C27,'Indice Falta de Confiabilidad'!A$3:G$35,7,FALSE)</f>
        <v>3.0000000000000004</v>
      </c>
      <c r="AP27" s="139"/>
      <c r="AQ27" s="38">
        <f>'Imputed and missing data hidden'!CV27</f>
        <v>4</v>
      </c>
      <c r="AR27" s="140">
        <f t="shared" si="5"/>
        <v>4.1666666666666664E-2</v>
      </c>
      <c r="AS27" s="169">
        <f>'Indicator Date hidden2'!CW27</f>
        <v>0.25</v>
      </c>
      <c r="AT27" s="141"/>
      <c r="AU27" s="167">
        <f>'Missing component hidden'!AC26</f>
        <v>0</v>
      </c>
      <c r="AV27" s="170">
        <f>'Missing component hidden'!AD26</f>
        <v>0</v>
      </c>
    </row>
    <row r="28" spans="1:48" x14ac:dyDescent="0.25">
      <c r="A28" s="3" t="str">
        <f>VLOOKUP(C28,Regions!B$3:H$35,7,FALSE)</f>
        <v>South America</v>
      </c>
      <c r="B28" s="94" t="s">
        <v>14</v>
      </c>
      <c r="C28" s="83" t="s">
        <v>13</v>
      </c>
      <c r="D28" s="106">
        <f>'Peligro y Exposición'!AZ27</f>
        <v>9.8000000000000007</v>
      </c>
      <c r="E28" s="106">
        <f>'Peligro y Exposición'!AX27</f>
        <v>7</v>
      </c>
      <c r="F28" s="106">
        <f>'Peligro y Exposición'!BA27</f>
        <v>0</v>
      </c>
      <c r="G28" s="106">
        <f>'Peligro y Exposición'!BG27</f>
        <v>3.7</v>
      </c>
      <c r="H28" s="106">
        <f>'Peligro y Exposición'!DJ27</f>
        <v>2.6</v>
      </c>
      <c r="I28" s="33">
        <f>'Peligro y Exposición'!DK27</f>
        <v>5.9</v>
      </c>
      <c r="J28" s="106">
        <f>'Peligro y Exposición'!DR27</f>
        <v>2.9</v>
      </c>
      <c r="K28" s="106">
        <f>'Peligro y Exposición'!DU27</f>
        <v>4.3</v>
      </c>
      <c r="L28" s="106">
        <f>'Peligro y Exposición'!DY27</f>
        <v>3.2</v>
      </c>
      <c r="M28" s="33">
        <f>'Peligro y Exposición'!DZ27</f>
        <v>3.5</v>
      </c>
      <c r="N28" s="34">
        <f t="shared" si="0"/>
        <v>4.8</v>
      </c>
      <c r="O28" s="105">
        <f>Vulnerabilidad!H27</f>
        <v>1.9</v>
      </c>
      <c r="P28" s="103">
        <f>Vulnerabilidad!L27</f>
        <v>4.0999999999999996</v>
      </c>
      <c r="Q28" s="103">
        <f>Vulnerabilidad!P27</f>
        <v>1.8</v>
      </c>
      <c r="R28" s="33">
        <f>Vulnerabilidad!Q27</f>
        <v>2.4</v>
      </c>
      <c r="S28" s="103">
        <f>Vulnerabilidad!V27</f>
        <v>6</v>
      </c>
      <c r="T28" s="102">
        <f>Vulnerabilidad!AD27</f>
        <v>1.4</v>
      </c>
      <c r="U28" s="102">
        <f>Vulnerabilidad!AL27</f>
        <v>3</v>
      </c>
      <c r="V28" s="102">
        <f>Vulnerabilidad!AO27</f>
        <v>1.5</v>
      </c>
      <c r="W28" s="102">
        <f>Vulnerabilidad!AT27</f>
        <v>1.3</v>
      </c>
      <c r="X28" s="102">
        <f>Vulnerabilidad!AW27</f>
        <v>2.6</v>
      </c>
      <c r="Y28" s="103">
        <f>Vulnerabilidad!AX27</f>
        <v>2</v>
      </c>
      <c r="Z28" s="33">
        <f>Vulnerabilidad!AY27</f>
        <v>4.3</v>
      </c>
      <c r="AA28" s="34">
        <f t="shared" si="1"/>
        <v>3.4</v>
      </c>
      <c r="AB28" s="115">
        <f>'Falta de Capacidad'!E27</f>
        <v>4.5</v>
      </c>
      <c r="AC28" s="101">
        <f>'Falta de Capacidad'!H27</f>
        <v>3.3</v>
      </c>
      <c r="AD28" s="101">
        <f>'Falta de Capacidad'!J27</f>
        <v>0</v>
      </c>
      <c r="AE28" s="101">
        <f>'Falta de Capacidad'!O27</f>
        <v>2.9</v>
      </c>
      <c r="AF28" s="33">
        <f>'Falta de Capacidad'!P27</f>
        <v>2.8</v>
      </c>
      <c r="AG28" s="101">
        <f>'Falta de Capacidad'!T27</f>
        <v>2.4</v>
      </c>
      <c r="AH28" s="101">
        <f>'Falta de Capacidad'!AB27</f>
        <v>2.2999999999999998</v>
      </c>
      <c r="AI28" s="101">
        <f>'Falta de Capacidad'!AM27</f>
        <v>4.3</v>
      </c>
      <c r="AJ28" s="101">
        <f>'Falta de Capacidad'!AV27</f>
        <v>1.8</v>
      </c>
      <c r="AK28" s="33">
        <f>'Falta de Capacidad'!AW27</f>
        <v>2.7</v>
      </c>
      <c r="AL28" s="34">
        <f t="shared" si="2"/>
        <v>2.8</v>
      </c>
      <c r="AM28" s="108">
        <f t="shared" si="3"/>
        <v>3.6</v>
      </c>
      <c r="AN28" s="119">
        <f t="shared" si="4"/>
        <v>28</v>
      </c>
      <c r="AO28" s="139">
        <f>VLOOKUP(C28,'Indice Falta de Confiabilidad'!A$3:G$35,7,FALSE)</f>
        <v>2.5833333333333335</v>
      </c>
      <c r="AP28" s="139"/>
      <c r="AQ28" s="38">
        <f>'Imputed and missing data hidden'!CV28</f>
        <v>4</v>
      </c>
      <c r="AR28" s="140">
        <f t="shared" si="5"/>
        <v>4.1666666666666664E-2</v>
      </c>
      <c r="AS28" s="169">
        <f>'Indicator Date hidden2'!CW28</f>
        <v>0.1875</v>
      </c>
      <c r="AT28" s="141"/>
      <c r="AU28" s="167">
        <f>'Missing component hidden'!AC27</f>
        <v>0</v>
      </c>
      <c r="AV28" s="170">
        <f>'Missing component hidden'!AD27</f>
        <v>0</v>
      </c>
    </row>
    <row r="29" spans="1:48" x14ac:dyDescent="0.25">
      <c r="A29" s="3" t="str">
        <f>VLOOKUP(C29,Regions!B$3:H$35,7,FALSE)</f>
        <v>South America</v>
      </c>
      <c r="B29" s="94" t="s">
        <v>16</v>
      </c>
      <c r="C29" s="83" t="s">
        <v>15</v>
      </c>
      <c r="D29" s="106">
        <f>'Peligro y Exposición'!AZ28</f>
        <v>9.5</v>
      </c>
      <c r="E29" s="106">
        <f>'Peligro y Exposición'!AX28</f>
        <v>8.3000000000000007</v>
      </c>
      <c r="F29" s="106">
        <f>'Peligro y Exposición'!BA28</f>
        <v>5.6</v>
      </c>
      <c r="G29" s="106">
        <f>'Peligro y Exposición'!BG28</f>
        <v>4.5</v>
      </c>
      <c r="H29" s="106">
        <f>'Peligro y Exposición'!DJ28</f>
        <v>7</v>
      </c>
      <c r="I29" s="33">
        <f>'Peligro y Exposición'!DK28</f>
        <v>7.4</v>
      </c>
      <c r="J29" s="106">
        <f>'Peligro y Exposición'!DR28</f>
        <v>7</v>
      </c>
      <c r="K29" s="106">
        <f>'Peligro y Exposición'!DU28</f>
        <v>8.6999999999999993</v>
      </c>
      <c r="L29" s="106">
        <f>'Peligro y Exposición'!DY28</f>
        <v>9.6</v>
      </c>
      <c r="M29" s="33">
        <f>'Peligro y Exposición'!DZ28</f>
        <v>8.6</v>
      </c>
      <c r="N29" s="34">
        <f t="shared" si="0"/>
        <v>8.1</v>
      </c>
      <c r="O29" s="105">
        <f>Vulnerabilidad!H28</f>
        <v>4</v>
      </c>
      <c r="P29" s="103">
        <f>Vulnerabilidad!L28</f>
        <v>6.4</v>
      </c>
      <c r="Q29" s="103">
        <f>Vulnerabilidad!P28</f>
        <v>4.8</v>
      </c>
      <c r="R29" s="33">
        <f>Vulnerabilidad!Q28</f>
        <v>4.8</v>
      </c>
      <c r="S29" s="103">
        <f>Vulnerabilidad!V28</f>
        <v>10</v>
      </c>
      <c r="T29" s="102">
        <f>Vulnerabilidad!AD28</f>
        <v>3.1</v>
      </c>
      <c r="U29" s="102">
        <f>Vulnerabilidad!AL28</f>
        <v>4.8</v>
      </c>
      <c r="V29" s="102">
        <f>Vulnerabilidad!AO28</f>
        <v>8.5</v>
      </c>
      <c r="W29" s="102">
        <f>Vulnerabilidad!AT28</f>
        <v>4.5999999999999996</v>
      </c>
      <c r="X29" s="102">
        <f>Vulnerabilidad!AW28</f>
        <v>2.2000000000000002</v>
      </c>
      <c r="Y29" s="103">
        <f>Vulnerabilidad!AX28</f>
        <v>5.0999999999999996</v>
      </c>
      <c r="Z29" s="33">
        <f>Vulnerabilidad!AY28</f>
        <v>8.5</v>
      </c>
      <c r="AA29" s="34">
        <f t="shared" si="1"/>
        <v>7.1</v>
      </c>
      <c r="AB29" s="115">
        <f>'Falta de Capacidad'!E28</f>
        <v>3.9</v>
      </c>
      <c r="AC29" s="101">
        <f>'Falta de Capacidad'!H28</f>
        <v>5.8</v>
      </c>
      <c r="AD29" s="101">
        <f>'Falta de Capacidad'!J28</f>
        <v>7.9</v>
      </c>
      <c r="AE29" s="101">
        <f>'Falta de Capacidad'!O28</f>
        <v>8</v>
      </c>
      <c r="AF29" s="33">
        <f>'Falta de Capacidad'!P28</f>
        <v>6.7</v>
      </c>
      <c r="AG29" s="101">
        <f>'Falta de Capacidad'!T28</f>
        <v>2.8</v>
      </c>
      <c r="AH29" s="101">
        <f>'Falta de Capacidad'!AB28</f>
        <v>5.4</v>
      </c>
      <c r="AI29" s="101">
        <f>'Falta de Capacidad'!AM28</f>
        <v>5</v>
      </c>
      <c r="AJ29" s="101">
        <f>'Falta de Capacidad'!AV28</f>
        <v>7.1</v>
      </c>
      <c r="AK29" s="33">
        <f>'Falta de Capacidad'!AW28</f>
        <v>5.0999999999999996</v>
      </c>
      <c r="AL29" s="34">
        <f t="shared" si="2"/>
        <v>6</v>
      </c>
      <c r="AM29" s="108">
        <f t="shared" si="3"/>
        <v>7</v>
      </c>
      <c r="AN29" s="119">
        <f t="shared" si="4"/>
        <v>5</v>
      </c>
      <c r="AO29" s="139">
        <f>VLOOKUP(C29,'Indice Falta de Confiabilidad'!A$3:G$35,7,FALSE)</f>
        <v>2.2777777777777777</v>
      </c>
      <c r="AP29" s="139"/>
      <c r="AQ29" s="38">
        <f>'Imputed and missing data hidden'!CV29</f>
        <v>1</v>
      </c>
      <c r="AR29" s="140">
        <f t="shared" si="5"/>
        <v>1.0416666666666666E-2</v>
      </c>
      <c r="AS29" s="169">
        <f>'Indicator Date hidden2'!CW29</f>
        <v>0.29166666666666669</v>
      </c>
      <c r="AT29" s="141"/>
      <c r="AU29" s="167">
        <f>'Missing component hidden'!AC28</f>
        <v>0</v>
      </c>
      <c r="AV29" s="170">
        <f>'Missing component hidden'!AD28</f>
        <v>0</v>
      </c>
    </row>
    <row r="30" spans="1:48" x14ac:dyDescent="0.25">
      <c r="A30" s="3" t="str">
        <f>VLOOKUP(C30,Regions!B$3:H$35,7,FALSE)</f>
        <v>South America</v>
      </c>
      <c r="B30" s="94" t="s">
        <v>26</v>
      </c>
      <c r="C30" s="83" t="s">
        <v>25</v>
      </c>
      <c r="D30" s="106">
        <f>'Peligro y Exposición'!AZ29</f>
        <v>9.8000000000000007</v>
      </c>
      <c r="E30" s="106">
        <f>'Peligro y Exposición'!AX29</f>
        <v>9.1999999999999993</v>
      </c>
      <c r="F30" s="106">
        <f>'Peligro y Exposición'!BA29</f>
        <v>0</v>
      </c>
      <c r="G30" s="106">
        <f>'Peligro y Exposición'!BG29</f>
        <v>5.6</v>
      </c>
      <c r="H30" s="106">
        <f>'Peligro y Exposición'!DJ29</f>
        <v>6.2</v>
      </c>
      <c r="I30" s="33">
        <f>'Peligro y Exposición'!DK29</f>
        <v>7.3</v>
      </c>
      <c r="J30" s="106">
        <f>'Peligro y Exposición'!DR29</f>
        <v>0.6</v>
      </c>
      <c r="K30" s="106">
        <f>'Peligro y Exposición'!DU29</f>
        <v>4.7</v>
      </c>
      <c r="L30" s="106">
        <f>'Peligro y Exposición'!DY29</f>
        <v>7.3</v>
      </c>
      <c r="M30" s="33">
        <f>'Peligro y Exposición'!DZ29</f>
        <v>4.8</v>
      </c>
      <c r="N30" s="34">
        <f t="shared" si="0"/>
        <v>6.2</v>
      </c>
      <c r="O30" s="105">
        <f>Vulnerabilidad!H29</f>
        <v>3.8</v>
      </c>
      <c r="P30" s="103">
        <f>Vulnerabilidad!L29</f>
        <v>5.3</v>
      </c>
      <c r="Q30" s="103">
        <f>Vulnerabilidad!P29</f>
        <v>6</v>
      </c>
      <c r="R30" s="33">
        <f>Vulnerabilidad!Q29</f>
        <v>4.7</v>
      </c>
      <c r="S30" s="103">
        <f>Vulnerabilidad!V29</f>
        <v>8.5</v>
      </c>
      <c r="T30" s="102">
        <f>Vulnerabilidad!AD29</f>
        <v>2.7</v>
      </c>
      <c r="U30" s="102">
        <f>Vulnerabilidad!AL29</f>
        <v>4.8</v>
      </c>
      <c r="V30" s="102">
        <f>Vulnerabilidad!AO29</f>
        <v>5</v>
      </c>
      <c r="W30" s="102">
        <f>Vulnerabilidad!AT29</f>
        <v>0.8</v>
      </c>
      <c r="X30" s="102">
        <f>Vulnerabilidad!AW29</f>
        <v>4.4000000000000004</v>
      </c>
      <c r="Y30" s="103">
        <f>Vulnerabilidad!AX29</f>
        <v>3.7</v>
      </c>
      <c r="Z30" s="33">
        <f>Vulnerabilidad!AY29</f>
        <v>6.7</v>
      </c>
      <c r="AA30" s="34">
        <f t="shared" si="1"/>
        <v>5.8</v>
      </c>
      <c r="AB30" s="115">
        <f>'Falta de Capacidad'!E29</f>
        <v>4.8</v>
      </c>
      <c r="AC30" s="101">
        <f>'Falta de Capacidad'!H29</f>
        <v>6.1</v>
      </c>
      <c r="AD30" s="101">
        <f>'Falta de Capacidad'!J29</f>
        <v>7</v>
      </c>
      <c r="AE30" s="101">
        <f>'Falta de Capacidad'!O29</f>
        <v>2.8</v>
      </c>
      <c r="AF30" s="33">
        <f>'Falta de Capacidad'!P29</f>
        <v>5.4</v>
      </c>
      <c r="AG30" s="101">
        <f>'Falta de Capacidad'!T29</f>
        <v>4.0999999999999996</v>
      </c>
      <c r="AH30" s="101">
        <f>'Falta de Capacidad'!AB29</f>
        <v>5</v>
      </c>
      <c r="AI30" s="101">
        <f>'Falta de Capacidad'!AM29</f>
        <v>6.3</v>
      </c>
      <c r="AJ30" s="101">
        <f>'Falta de Capacidad'!AV29</f>
        <v>6</v>
      </c>
      <c r="AK30" s="33">
        <f>'Falta de Capacidad'!AW29</f>
        <v>5.4</v>
      </c>
      <c r="AL30" s="34">
        <f t="shared" si="2"/>
        <v>5.4</v>
      </c>
      <c r="AM30" s="108">
        <f t="shared" si="3"/>
        <v>5.8</v>
      </c>
      <c r="AN30" s="119">
        <f t="shared" si="4"/>
        <v>11</v>
      </c>
      <c r="AO30" s="139">
        <f>VLOOKUP(C30,'Indice Falta de Confiabilidad'!A$3:G$35,7,FALSE)</f>
        <v>1.708333333333333</v>
      </c>
      <c r="AP30" s="139"/>
      <c r="AQ30" s="38">
        <f>'Imputed and missing data hidden'!CV30</f>
        <v>2</v>
      </c>
      <c r="AR30" s="140">
        <f t="shared" si="5"/>
        <v>2.0833333333333332E-2</v>
      </c>
      <c r="AS30" s="169">
        <f>'Indicator Date hidden2'!CW30</f>
        <v>0.15625</v>
      </c>
      <c r="AT30" s="141"/>
      <c r="AU30" s="167">
        <f>'Missing component hidden'!AC29</f>
        <v>0</v>
      </c>
      <c r="AV30" s="170">
        <f>'Missing component hidden'!AD29</f>
        <v>0</v>
      </c>
    </row>
    <row r="31" spans="1:48" x14ac:dyDescent="0.25">
      <c r="A31" s="3" t="str">
        <f>VLOOKUP(C31,Regions!B$3:H$35,7,FALSE)</f>
        <v>South America</v>
      </c>
      <c r="B31" s="94" t="s">
        <v>34</v>
      </c>
      <c r="C31" s="83" t="s">
        <v>33</v>
      </c>
      <c r="D31" s="106">
        <f>'Peligro y Exposición'!AZ30</f>
        <v>4.5</v>
      </c>
      <c r="E31" s="106">
        <f>'Peligro y Exposición'!AX30</f>
        <v>8.4</v>
      </c>
      <c r="F31" s="106">
        <f>'Peligro y Exposición'!BA30</f>
        <v>0</v>
      </c>
      <c r="G31" s="106">
        <f>'Peligro y Exposición'!BG30</f>
        <v>3.9</v>
      </c>
      <c r="H31" s="106">
        <f>'Peligro y Exposición'!DJ30</f>
        <v>6.2</v>
      </c>
      <c r="I31" s="33">
        <f>'Peligro y Exposición'!DK30</f>
        <v>5.2</v>
      </c>
      <c r="J31" s="106">
        <f>'Peligro y Exposición'!DR30</f>
        <v>0.8</v>
      </c>
      <c r="K31" s="106">
        <f>'Peligro y Exposición'!DU30</f>
        <v>4.8</v>
      </c>
      <c r="L31" s="106">
        <f>'Peligro y Exposición'!DY30</f>
        <v>5.6</v>
      </c>
      <c r="M31" s="33">
        <f>'Peligro y Exposición'!DZ30</f>
        <v>4</v>
      </c>
      <c r="N31" s="34">
        <f t="shared" si="0"/>
        <v>4.5999999999999996</v>
      </c>
      <c r="O31" s="105">
        <f>Vulnerabilidad!H30</f>
        <v>4.5999999999999996</v>
      </c>
      <c r="P31" s="103">
        <f>Vulnerabilidad!L30</f>
        <v>8</v>
      </c>
      <c r="Q31" s="103">
        <f>Vulnerabilidad!P30</f>
        <v>8.3000000000000007</v>
      </c>
      <c r="R31" s="33">
        <f>Vulnerabilidad!Q30</f>
        <v>6.4</v>
      </c>
      <c r="S31" s="103">
        <f>Vulnerabilidad!V30</f>
        <v>1.5</v>
      </c>
      <c r="T31" s="102">
        <f>Vulnerabilidad!AD30</f>
        <v>8</v>
      </c>
      <c r="U31" s="102">
        <f>Vulnerabilidad!AL30</f>
        <v>8</v>
      </c>
      <c r="V31" s="102">
        <f>Vulnerabilidad!AO30</f>
        <v>6.8</v>
      </c>
      <c r="W31" s="102">
        <f>Vulnerabilidad!AT30</f>
        <v>0.1</v>
      </c>
      <c r="X31" s="102">
        <f>Vulnerabilidad!AW30</f>
        <v>4.0999999999999996</v>
      </c>
      <c r="Y31" s="103">
        <f>Vulnerabilidad!AX30</f>
        <v>6.1</v>
      </c>
      <c r="Z31" s="33">
        <f>Vulnerabilidad!AY30</f>
        <v>4.2</v>
      </c>
      <c r="AA31" s="34">
        <f t="shared" si="1"/>
        <v>5.4</v>
      </c>
      <c r="AB31" s="115" t="str">
        <f>'Falta de Capacidad'!E30</f>
        <v>x</v>
      </c>
      <c r="AC31" s="101">
        <f>'Falta de Capacidad'!H30</f>
        <v>6</v>
      </c>
      <c r="AD31" s="101" t="str">
        <f>'Falta de Capacidad'!J30</f>
        <v>x</v>
      </c>
      <c r="AE31" s="101">
        <f>'Falta de Capacidad'!O30</f>
        <v>5</v>
      </c>
      <c r="AF31" s="33">
        <f>'Falta de Capacidad'!P30</f>
        <v>5.5</v>
      </c>
      <c r="AG31" s="101">
        <f>'Falta de Capacidad'!T30</f>
        <v>6.5</v>
      </c>
      <c r="AH31" s="101">
        <f>'Falta de Capacidad'!AB30</f>
        <v>5.5</v>
      </c>
      <c r="AI31" s="101">
        <f>'Falta de Capacidad'!AM30</f>
        <v>7.1</v>
      </c>
      <c r="AJ31" s="101">
        <f>'Falta de Capacidad'!AV30</f>
        <v>5.3</v>
      </c>
      <c r="AK31" s="33">
        <f>'Falta de Capacidad'!AW30</f>
        <v>6.1</v>
      </c>
      <c r="AL31" s="34">
        <f t="shared" si="2"/>
        <v>5.8</v>
      </c>
      <c r="AM31" s="108">
        <f t="shared" si="3"/>
        <v>5.2</v>
      </c>
      <c r="AN31" s="119">
        <f t="shared" si="4"/>
        <v>16</v>
      </c>
      <c r="AO31" s="139">
        <f>VLOOKUP(C31,'Indice Falta de Confiabilidad'!A$3:G$35,7,FALSE)</f>
        <v>5.6111111111111116</v>
      </c>
      <c r="AP31" s="139"/>
      <c r="AQ31" s="38">
        <f>'Imputed and missing data hidden'!CV31</f>
        <v>11</v>
      </c>
      <c r="AR31" s="140">
        <f t="shared" si="5"/>
        <v>0.11458333333333333</v>
      </c>
      <c r="AS31" s="169">
        <f>'Indicator Date hidden2'!CW31</f>
        <v>0.29166666666666669</v>
      </c>
      <c r="AT31" s="141"/>
      <c r="AU31" s="167">
        <f>'Missing component hidden'!AC30</f>
        <v>2</v>
      </c>
      <c r="AV31" s="170">
        <f>'Missing component hidden'!AD30</f>
        <v>0.08</v>
      </c>
    </row>
    <row r="32" spans="1:48" x14ac:dyDescent="0.25">
      <c r="A32" s="3" t="str">
        <f>VLOOKUP(C32,Regions!B$3:H$35,7,FALSE)</f>
        <v>South America</v>
      </c>
      <c r="B32" s="94" t="s">
        <v>48</v>
      </c>
      <c r="C32" s="83" t="s">
        <v>47</v>
      </c>
      <c r="D32" s="106">
        <f>'Peligro y Exposición'!AZ31</f>
        <v>0.1</v>
      </c>
      <c r="E32" s="106">
        <f>'Peligro y Exposición'!AX31</f>
        <v>6.3</v>
      </c>
      <c r="F32" s="106">
        <f>'Peligro y Exposición'!BA31</f>
        <v>0</v>
      </c>
      <c r="G32" s="106">
        <f>'Peligro y Exposición'!BG31</f>
        <v>6.9</v>
      </c>
      <c r="H32" s="106">
        <f>'Peligro y Exposición'!DJ31</f>
        <v>6.5</v>
      </c>
      <c r="I32" s="33">
        <f>'Peligro y Exposición'!DK31</f>
        <v>4.5999999999999996</v>
      </c>
      <c r="J32" s="106">
        <f>'Peligro y Exposición'!DR31</f>
        <v>2.5</v>
      </c>
      <c r="K32" s="106">
        <f>'Peligro y Exposición'!DU31</f>
        <v>4.8</v>
      </c>
      <c r="L32" s="106">
        <f>'Peligro y Exposición'!DY31</f>
        <v>2.2000000000000002</v>
      </c>
      <c r="M32" s="33">
        <f>'Peligro y Exposición'!DZ31</f>
        <v>3.3</v>
      </c>
      <c r="N32" s="34">
        <f t="shared" si="0"/>
        <v>4</v>
      </c>
      <c r="O32" s="105">
        <f>Vulnerabilidad!H31</f>
        <v>4.5</v>
      </c>
      <c r="P32" s="103">
        <f>Vulnerabilidad!L31</f>
        <v>5.7</v>
      </c>
      <c r="Q32" s="103">
        <f>Vulnerabilidad!P31</f>
        <v>5</v>
      </c>
      <c r="R32" s="33">
        <f>Vulnerabilidad!Q31</f>
        <v>4.9000000000000004</v>
      </c>
      <c r="S32" s="103">
        <f>Vulnerabilidad!V31</f>
        <v>3.3</v>
      </c>
      <c r="T32" s="102">
        <f>Vulnerabilidad!AD31</f>
        <v>7.8</v>
      </c>
      <c r="U32" s="102">
        <f>Vulnerabilidad!AL31</f>
        <v>5.5</v>
      </c>
      <c r="V32" s="102">
        <f>Vulnerabilidad!AO31</f>
        <v>5.7</v>
      </c>
      <c r="W32" s="102">
        <f>Vulnerabilidad!AT31</f>
        <v>9.6999999999999993</v>
      </c>
      <c r="X32" s="102">
        <f>Vulnerabilidad!AW31</f>
        <v>4.5999999999999996</v>
      </c>
      <c r="Y32" s="103">
        <f>Vulnerabilidad!AX31</f>
        <v>7.2</v>
      </c>
      <c r="Z32" s="33">
        <f>Vulnerabilidad!AY31</f>
        <v>5.6</v>
      </c>
      <c r="AA32" s="34">
        <f t="shared" si="1"/>
        <v>5.3</v>
      </c>
      <c r="AB32" s="115">
        <f>'Falta de Capacidad'!E31</f>
        <v>5.6</v>
      </c>
      <c r="AC32" s="101">
        <f>'Falta de Capacidad'!H31</f>
        <v>6.9</v>
      </c>
      <c r="AD32" s="101">
        <f>'Falta de Capacidad'!J31</f>
        <v>5.6</v>
      </c>
      <c r="AE32" s="101">
        <f>'Falta de Capacidad'!O31</f>
        <v>2.2999999999999998</v>
      </c>
      <c r="AF32" s="33">
        <f>'Falta de Capacidad'!P31</f>
        <v>5.3</v>
      </c>
      <c r="AG32" s="101">
        <f>'Falta de Capacidad'!T31</f>
        <v>3.7</v>
      </c>
      <c r="AH32" s="101">
        <f>'Falta de Capacidad'!AB31</f>
        <v>3.9</v>
      </c>
      <c r="AI32" s="101">
        <f>'Falta de Capacidad'!AM31</f>
        <v>6.9</v>
      </c>
      <c r="AJ32" s="101">
        <f>'Falta de Capacidad'!AV31</f>
        <v>6.8</v>
      </c>
      <c r="AK32" s="33">
        <f>'Falta de Capacidad'!AW31</f>
        <v>5.3</v>
      </c>
      <c r="AL32" s="34">
        <f t="shared" si="2"/>
        <v>5.3</v>
      </c>
      <c r="AM32" s="108">
        <f t="shared" si="3"/>
        <v>4.8</v>
      </c>
      <c r="AN32" s="119">
        <f t="shared" si="4"/>
        <v>19</v>
      </c>
      <c r="AO32" s="139">
        <f>VLOOKUP(C32,'Indice Falta de Confiabilidad'!A$3:G$35,7,FALSE)</f>
        <v>2.9027777777777777</v>
      </c>
      <c r="AP32" s="139"/>
      <c r="AQ32" s="38">
        <f>'Imputed and missing data hidden'!CV32</f>
        <v>1</v>
      </c>
      <c r="AR32" s="140">
        <f t="shared" si="5"/>
        <v>1.0416666666666666E-2</v>
      </c>
      <c r="AS32" s="169">
        <f>'Indicator Date hidden2'!CW32</f>
        <v>0.38541666666666669</v>
      </c>
      <c r="AT32" s="141"/>
      <c r="AU32" s="167">
        <f>'Missing component hidden'!AC31</f>
        <v>0</v>
      </c>
      <c r="AV32" s="170">
        <f>'Missing component hidden'!AD31</f>
        <v>0</v>
      </c>
    </row>
    <row r="33" spans="1:48" x14ac:dyDescent="0.25">
      <c r="A33" s="3" t="str">
        <f>VLOOKUP(C33,Regions!B$3:H$35,7,FALSE)</f>
        <v>South America</v>
      </c>
      <c r="B33" s="94" t="s">
        <v>50</v>
      </c>
      <c r="C33" s="83" t="s">
        <v>49</v>
      </c>
      <c r="D33" s="106">
        <f>'Peligro y Exposición'!AZ32</f>
        <v>9.9</v>
      </c>
      <c r="E33" s="106">
        <f>'Peligro y Exposición'!AX32</f>
        <v>8.1</v>
      </c>
      <c r="F33" s="106">
        <f>'Peligro y Exposición'!BA32</f>
        <v>0</v>
      </c>
      <c r="G33" s="106">
        <f>'Peligro y Exposición'!BG32</f>
        <v>5.7</v>
      </c>
      <c r="H33" s="106">
        <f>'Peligro y Exposición'!DJ32</f>
        <v>7</v>
      </c>
      <c r="I33" s="33">
        <f>'Peligro y Exposición'!DK32</f>
        <v>7.2</v>
      </c>
      <c r="J33" s="106">
        <f>'Peligro y Exposición'!DR32</f>
        <v>2.5</v>
      </c>
      <c r="K33" s="106">
        <f>'Peligro y Exposición'!DU32</f>
        <v>5.6</v>
      </c>
      <c r="L33" s="106">
        <f>'Peligro y Exposición'!DY32</f>
        <v>5.7</v>
      </c>
      <c r="M33" s="33">
        <f>'Peligro y Exposición'!DZ32</f>
        <v>4.8</v>
      </c>
      <c r="N33" s="34">
        <f t="shared" si="0"/>
        <v>6.1</v>
      </c>
      <c r="O33" s="105">
        <f>Vulnerabilidad!H32</f>
        <v>4.4000000000000004</v>
      </c>
      <c r="P33" s="103">
        <f>Vulnerabilidad!L32</f>
        <v>6.4</v>
      </c>
      <c r="Q33" s="103">
        <f>Vulnerabilidad!P32</f>
        <v>6.1</v>
      </c>
      <c r="R33" s="33">
        <f>Vulnerabilidad!Q32</f>
        <v>5.3</v>
      </c>
      <c r="S33" s="103">
        <f>Vulnerabilidad!V32</f>
        <v>8.6</v>
      </c>
      <c r="T33" s="102">
        <f>Vulnerabilidad!AD32</f>
        <v>5.6</v>
      </c>
      <c r="U33" s="102">
        <f>Vulnerabilidad!AL32</f>
        <v>4.9000000000000004</v>
      </c>
      <c r="V33" s="102">
        <f>Vulnerabilidad!AO32</f>
        <v>1.5</v>
      </c>
      <c r="W33" s="102">
        <f>Vulnerabilidad!AT32</f>
        <v>7</v>
      </c>
      <c r="X33" s="102">
        <f>Vulnerabilidad!AW32</f>
        <v>4.2</v>
      </c>
      <c r="Y33" s="103">
        <f>Vulnerabilidad!AX32</f>
        <v>4.9000000000000004</v>
      </c>
      <c r="Z33" s="33">
        <f>Vulnerabilidad!AY32</f>
        <v>7.2</v>
      </c>
      <c r="AA33" s="34">
        <f t="shared" si="1"/>
        <v>6.3</v>
      </c>
      <c r="AB33" s="115">
        <f>'Falta de Capacidad'!E32</f>
        <v>4.8</v>
      </c>
      <c r="AC33" s="101">
        <f>'Falta de Capacidad'!H32</f>
        <v>5.9</v>
      </c>
      <c r="AD33" s="101">
        <f>'Falta de Capacidad'!J32</f>
        <v>6.7</v>
      </c>
      <c r="AE33" s="101">
        <f>'Falta de Capacidad'!O32</f>
        <v>3.3</v>
      </c>
      <c r="AF33" s="33">
        <f>'Falta de Capacidad'!P32</f>
        <v>5.3</v>
      </c>
      <c r="AG33" s="101">
        <f>'Falta de Capacidad'!T32</f>
        <v>4</v>
      </c>
      <c r="AH33" s="101">
        <f>'Falta de Capacidad'!AB32</f>
        <v>7.6</v>
      </c>
      <c r="AI33" s="101">
        <f>'Falta de Capacidad'!AM32</f>
        <v>6.9</v>
      </c>
      <c r="AJ33" s="101">
        <f>'Falta de Capacidad'!AV32</f>
        <v>4.3</v>
      </c>
      <c r="AK33" s="33">
        <f>'Falta de Capacidad'!AW32</f>
        <v>5.7</v>
      </c>
      <c r="AL33" s="34">
        <f t="shared" si="2"/>
        <v>5.5</v>
      </c>
      <c r="AM33" s="108">
        <f t="shared" si="3"/>
        <v>6</v>
      </c>
      <c r="AN33" s="119">
        <f t="shared" si="4"/>
        <v>8</v>
      </c>
      <c r="AO33" s="139">
        <f>VLOOKUP(C33,'Indice Falta de Confiabilidad'!A$3:G$35,7,FALSE)</f>
        <v>2.3472222222222219</v>
      </c>
      <c r="AP33" s="139"/>
      <c r="AQ33" s="38">
        <f>'Imputed and missing data hidden'!CV33</f>
        <v>1</v>
      </c>
      <c r="AR33" s="140">
        <f t="shared" si="5"/>
        <v>1.0416666666666666E-2</v>
      </c>
      <c r="AS33" s="169">
        <f>'Indicator Date hidden2'!CW33</f>
        <v>0.30208333333333331</v>
      </c>
      <c r="AT33" s="141"/>
      <c r="AU33" s="167">
        <f>'Missing component hidden'!AC32</f>
        <v>0</v>
      </c>
      <c r="AV33" s="170">
        <f>'Missing component hidden'!AD32</f>
        <v>0</v>
      </c>
    </row>
    <row r="34" spans="1:48" x14ac:dyDescent="0.25">
      <c r="A34" s="3" t="str">
        <f>VLOOKUP(C34,Regions!B$3:H$35,7,FALSE)</f>
        <v>South America</v>
      </c>
      <c r="B34" s="94" t="s">
        <v>58</v>
      </c>
      <c r="C34" s="83" t="s">
        <v>57</v>
      </c>
      <c r="D34" s="106">
        <f>'Peligro y Exposición'!AZ33</f>
        <v>1.2</v>
      </c>
      <c r="E34" s="106">
        <f>'Peligro y Exposición'!AX33</f>
        <v>8.6</v>
      </c>
      <c r="F34" s="106">
        <f>'Peligro y Exposición'!BA33</f>
        <v>0</v>
      </c>
      <c r="G34" s="106">
        <f>'Peligro y Exposición'!BG33</f>
        <v>1.2</v>
      </c>
      <c r="H34" s="106">
        <f>'Peligro y Exposición'!DJ33</f>
        <v>6.5</v>
      </c>
      <c r="I34" s="33">
        <f>'Peligro y Exposición'!DK33</f>
        <v>4.5</v>
      </c>
      <c r="J34" s="106">
        <f>'Peligro y Exposición'!DR33</f>
        <v>0.1</v>
      </c>
      <c r="K34" s="106">
        <f>'Peligro y Exposición'!DU33</f>
        <v>2.6</v>
      </c>
      <c r="L34" s="106">
        <f>'Peligro y Exposición'!DY33</f>
        <v>1.2</v>
      </c>
      <c r="M34" s="33">
        <f>'Peligro y Exposición'!DZ33</f>
        <v>1.4</v>
      </c>
      <c r="N34" s="34">
        <f t="shared" si="0"/>
        <v>3.1</v>
      </c>
      <c r="O34" s="105">
        <f>Vulnerabilidad!H33</f>
        <v>3.8</v>
      </c>
      <c r="P34" s="103">
        <f>Vulnerabilidad!L33</f>
        <v>3.8</v>
      </c>
      <c r="Q34" s="103">
        <f>Vulnerabilidad!P33</f>
        <v>1.5</v>
      </c>
      <c r="R34" s="33">
        <f>Vulnerabilidad!Q33</f>
        <v>3.2</v>
      </c>
      <c r="S34" s="103">
        <f>Vulnerabilidad!V33</f>
        <v>3.1</v>
      </c>
      <c r="T34" s="102">
        <f>Vulnerabilidad!AD33</f>
        <v>3.8</v>
      </c>
      <c r="U34" s="102">
        <f>Vulnerabilidad!AL33</f>
        <v>6</v>
      </c>
      <c r="V34" s="102">
        <f>Vulnerabilidad!AO33</f>
        <v>5.2</v>
      </c>
      <c r="W34" s="102">
        <f>Vulnerabilidad!AT33</f>
        <v>0</v>
      </c>
      <c r="X34" s="102">
        <f>Vulnerabilidad!AW33</f>
        <v>4.4000000000000004</v>
      </c>
      <c r="Y34" s="103">
        <f>Vulnerabilidad!AX33</f>
        <v>4.0999999999999996</v>
      </c>
      <c r="Z34" s="33">
        <f>Vulnerabilidad!AY33</f>
        <v>3.6</v>
      </c>
      <c r="AA34" s="34">
        <f t="shared" si="1"/>
        <v>3.4</v>
      </c>
      <c r="AB34" s="115">
        <f>'Falta de Capacidad'!E33</f>
        <v>10</v>
      </c>
      <c r="AC34" s="101">
        <f>'Falta de Capacidad'!H33</f>
        <v>6</v>
      </c>
      <c r="AD34" s="101" t="str">
        <f>'Falta de Capacidad'!J33</f>
        <v>x</v>
      </c>
      <c r="AE34" s="101" t="str">
        <f>'Falta de Capacidad'!O33</f>
        <v>x</v>
      </c>
      <c r="AF34" s="33">
        <f>'Falta de Capacidad'!P33</f>
        <v>8.6999999999999993</v>
      </c>
      <c r="AG34" s="101">
        <f>'Falta de Capacidad'!T33</f>
        <v>3.4</v>
      </c>
      <c r="AH34" s="101">
        <f>'Falta de Capacidad'!AB33</f>
        <v>6.5</v>
      </c>
      <c r="AI34" s="101">
        <f>'Falta de Capacidad'!AM33</f>
        <v>8</v>
      </c>
      <c r="AJ34" s="101">
        <f>'Falta de Capacidad'!AV33</f>
        <v>6</v>
      </c>
      <c r="AK34" s="33">
        <f>'Falta de Capacidad'!AW33</f>
        <v>6</v>
      </c>
      <c r="AL34" s="34">
        <f t="shared" si="2"/>
        <v>7.6</v>
      </c>
      <c r="AM34" s="108">
        <f t="shared" si="3"/>
        <v>4.3</v>
      </c>
      <c r="AN34" s="119">
        <f t="shared" si="4"/>
        <v>22</v>
      </c>
      <c r="AO34" s="139">
        <f>VLOOKUP(C34,'Indice Falta de Confiabilidad'!A$3:G$35,7,FALSE)</f>
        <v>6.4583333333333339</v>
      </c>
      <c r="AP34" s="139"/>
      <c r="AQ34" s="38">
        <f>'Imputed and missing data hidden'!CV34</f>
        <v>10</v>
      </c>
      <c r="AR34" s="140">
        <f t="shared" si="5"/>
        <v>0.10416666666666667</v>
      </c>
      <c r="AS34" s="169">
        <f>'Indicator Date hidden2'!CW34</f>
        <v>0.46875</v>
      </c>
      <c r="AT34" s="141"/>
      <c r="AU34" s="167">
        <f>'Missing component hidden'!AC33</f>
        <v>2</v>
      </c>
      <c r="AV34" s="170">
        <f>'Missing component hidden'!AD33</f>
        <v>0.08</v>
      </c>
    </row>
    <row r="35" spans="1:48" x14ac:dyDescent="0.25">
      <c r="A35" s="3" t="str">
        <f>VLOOKUP(C35,Regions!B$3:H$35,7,FALSE)</f>
        <v>South America</v>
      </c>
      <c r="B35" s="94" t="s">
        <v>62</v>
      </c>
      <c r="C35" s="83" t="s">
        <v>61</v>
      </c>
      <c r="D35" s="106">
        <f>'Peligro y Exposición'!AZ34</f>
        <v>0.2</v>
      </c>
      <c r="E35" s="106">
        <f>'Peligro y Exposición'!AX34</f>
        <v>5.2</v>
      </c>
      <c r="F35" s="106">
        <f>'Peligro y Exposición'!BA34</f>
        <v>0</v>
      </c>
      <c r="G35" s="106">
        <f>'Peligro y Exposición'!BG34</f>
        <v>2.5</v>
      </c>
      <c r="H35" s="106">
        <f>'Peligro y Exposición'!DJ34</f>
        <v>3.9</v>
      </c>
      <c r="I35" s="33">
        <f>'Peligro y Exposición'!DK34</f>
        <v>2.6</v>
      </c>
      <c r="J35" s="106">
        <f>'Peligro y Exposición'!DR34</f>
        <v>0.1</v>
      </c>
      <c r="K35" s="106">
        <f>'Peligro y Exposición'!DU34</f>
        <v>4.2</v>
      </c>
      <c r="L35" s="106">
        <f>'Peligro y Exposición'!DY34</f>
        <v>1.8</v>
      </c>
      <c r="M35" s="33">
        <f>'Peligro y Exposición'!DZ34</f>
        <v>2.2000000000000002</v>
      </c>
      <c r="N35" s="34">
        <f t="shared" si="0"/>
        <v>2.4</v>
      </c>
      <c r="O35" s="105">
        <f>Vulnerabilidad!H34</f>
        <v>2.2999999999999998</v>
      </c>
      <c r="P35" s="103">
        <f>Vulnerabilidad!L34</f>
        <v>3.6</v>
      </c>
      <c r="Q35" s="103">
        <f>Vulnerabilidad!P34</f>
        <v>3.4</v>
      </c>
      <c r="R35" s="33">
        <f>Vulnerabilidad!Q34</f>
        <v>2.9</v>
      </c>
      <c r="S35" s="103">
        <f>Vulnerabilidad!V34</f>
        <v>5.7</v>
      </c>
      <c r="T35" s="102">
        <f>Vulnerabilidad!AD34</f>
        <v>1.6</v>
      </c>
      <c r="U35" s="102">
        <f>Vulnerabilidad!AL34</f>
        <v>3.7</v>
      </c>
      <c r="V35" s="102">
        <f>Vulnerabilidad!AO34</f>
        <v>2.5</v>
      </c>
      <c r="W35" s="102">
        <f>Vulnerabilidad!AT34</f>
        <v>2.7</v>
      </c>
      <c r="X35" s="102">
        <f>Vulnerabilidad!AW34</f>
        <v>2.2999999999999998</v>
      </c>
      <c r="Y35" s="103">
        <f>Vulnerabilidad!AX34</f>
        <v>2.6</v>
      </c>
      <c r="Z35" s="33">
        <f>Vulnerabilidad!AY34</f>
        <v>4.3</v>
      </c>
      <c r="AA35" s="34">
        <f t="shared" si="1"/>
        <v>3.6</v>
      </c>
      <c r="AB35" s="115">
        <f>'Falta de Capacidad'!E34</f>
        <v>6</v>
      </c>
      <c r="AC35" s="101">
        <f>'Falta de Capacidad'!H34</f>
        <v>3.6</v>
      </c>
      <c r="AD35" s="101">
        <f>'Falta de Capacidad'!J34</f>
        <v>0</v>
      </c>
      <c r="AE35" s="101">
        <f>'Falta de Capacidad'!O34</f>
        <v>2.8</v>
      </c>
      <c r="AF35" s="33">
        <f>'Falta de Capacidad'!P34</f>
        <v>3.4</v>
      </c>
      <c r="AG35" s="101">
        <f>'Falta de Capacidad'!T34</f>
        <v>1.8</v>
      </c>
      <c r="AH35" s="101">
        <f>'Falta de Capacidad'!AB34</f>
        <v>2.9</v>
      </c>
      <c r="AI35" s="101">
        <f>'Falta de Capacidad'!AM34</f>
        <v>1.6</v>
      </c>
      <c r="AJ35" s="101">
        <f>'Falta de Capacidad'!AV34</f>
        <v>2.8</v>
      </c>
      <c r="AK35" s="33">
        <f>'Falta de Capacidad'!AW34</f>
        <v>2.2999999999999998</v>
      </c>
      <c r="AL35" s="34">
        <f t="shared" si="2"/>
        <v>2.9</v>
      </c>
      <c r="AM35" s="108">
        <f t="shared" si="3"/>
        <v>2.9</v>
      </c>
      <c r="AN35" s="119">
        <f t="shared" si="4"/>
        <v>31</v>
      </c>
      <c r="AO35" s="139">
        <f>VLOOKUP(C35,'Indice Falta de Confiabilidad'!A$3:G$35,7,FALSE)</f>
        <v>3.458333333333333</v>
      </c>
      <c r="AP35" s="139"/>
      <c r="AQ35" s="38">
        <f>'Imputed and missing data hidden'!CV35</f>
        <v>6</v>
      </c>
      <c r="AR35" s="140">
        <f t="shared" si="5"/>
        <v>6.25E-2</v>
      </c>
      <c r="AS35" s="169">
        <f>'Indicator Date hidden2'!CW35</f>
        <v>0.21875</v>
      </c>
      <c r="AT35" s="141"/>
      <c r="AU35" s="167">
        <f>'Missing component hidden'!AC34</f>
        <v>0</v>
      </c>
      <c r="AV35" s="170">
        <f>'Missing component hidden'!AD34</f>
        <v>0</v>
      </c>
    </row>
    <row r="36" spans="1:48" x14ac:dyDescent="0.25">
      <c r="A36" s="3" t="str">
        <f>VLOOKUP(C36,Regions!B$3:H$35,7,FALSE)</f>
        <v>South America</v>
      </c>
      <c r="B36" s="94" t="s">
        <v>108</v>
      </c>
      <c r="C36" s="83" t="s">
        <v>63</v>
      </c>
      <c r="D36" s="106">
        <f>'Peligro y Exposición'!AZ35</f>
        <v>9.1999999999999993</v>
      </c>
      <c r="E36" s="106">
        <f>'Peligro y Exposición'!AX35</f>
        <v>6.6</v>
      </c>
      <c r="F36" s="106">
        <f>'Peligro y Exposición'!BA35</f>
        <v>6.6</v>
      </c>
      <c r="G36" s="106">
        <f>'Peligro y Exposición'!BG35</f>
        <v>4.4000000000000004</v>
      </c>
      <c r="H36" s="106">
        <f>'Peligro y Exposición'!DJ35</f>
        <v>6.5</v>
      </c>
      <c r="I36" s="33">
        <f>'Peligro y Exposición'!DK35</f>
        <v>7</v>
      </c>
      <c r="J36" s="106">
        <f>'Peligro y Exposición'!DR35</f>
        <v>6.6</v>
      </c>
      <c r="K36" s="106">
        <f>'Peligro y Exposición'!DU35</f>
        <v>9.6999999999999993</v>
      </c>
      <c r="L36" s="106">
        <f>'Peligro y Exposición'!DY35</f>
        <v>10</v>
      </c>
      <c r="M36" s="33">
        <f>'Peligro y Exposición'!DZ35</f>
        <v>9.1999999999999993</v>
      </c>
      <c r="N36" s="34">
        <f t="shared" si="0"/>
        <v>8.3000000000000007</v>
      </c>
      <c r="O36" s="105">
        <f>Vulnerabilidad!H35</f>
        <v>4.9000000000000004</v>
      </c>
      <c r="P36" s="103">
        <f>Vulnerabilidad!L35</f>
        <v>8.1</v>
      </c>
      <c r="Q36" s="103">
        <f>Vulnerabilidad!P35</f>
        <v>3.5</v>
      </c>
      <c r="R36" s="33">
        <f>Vulnerabilidad!Q35</f>
        <v>5.4</v>
      </c>
      <c r="S36" s="103">
        <f>Vulnerabilidad!V35</f>
        <v>7.8</v>
      </c>
      <c r="T36" s="102">
        <f>Vulnerabilidad!AD35</f>
        <v>3.9</v>
      </c>
      <c r="U36" s="102">
        <f>Vulnerabilidad!AL35</f>
        <v>7.4</v>
      </c>
      <c r="V36" s="102">
        <f>Vulnerabilidad!AO35</f>
        <v>10</v>
      </c>
      <c r="W36" s="102">
        <f>Vulnerabilidad!AT35</f>
        <v>1.3</v>
      </c>
      <c r="X36" s="102">
        <f>Vulnerabilidad!AW35</f>
        <v>6.4</v>
      </c>
      <c r="Y36" s="103">
        <f>Vulnerabilidad!AX35</f>
        <v>6.9</v>
      </c>
      <c r="Z36" s="33">
        <f>Vulnerabilidad!AY35</f>
        <v>7.4</v>
      </c>
      <c r="AA36" s="34">
        <f t="shared" si="1"/>
        <v>6.5</v>
      </c>
      <c r="AB36" s="115">
        <f>'Falta de Capacidad'!E35</f>
        <v>5.5</v>
      </c>
      <c r="AC36" s="101">
        <f>'Falta de Capacidad'!H35</f>
        <v>8</v>
      </c>
      <c r="AD36" s="101" t="str">
        <f>'Falta de Capacidad'!J35</f>
        <v>x</v>
      </c>
      <c r="AE36" s="101">
        <f>'Falta de Capacidad'!O35</f>
        <v>9.6</v>
      </c>
      <c r="AF36" s="33">
        <f>'Falta de Capacidad'!P35</f>
        <v>8.1</v>
      </c>
      <c r="AG36" s="101">
        <f>'Falta de Capacidad'!T35</f>
        <v>4.0999999999999996</v>
      </c>
      <c r="AH36" s="101">
        <f>'Falta de Capacidad'!AB35</f>
        <v>4.3</v>
      </c>
      <c r="AI36" s="101">
        <f>'Falta de Capacidad'!AM35</f>
        <v>8.3000000000000007</v>
      </c>
      <c r="AJ36" s="101">
        <f>'Falta de Capacidad'!AV35</f>
        <v>3.8</v>
      </c>
      <c r="AK36" s="33">
        <f>'Falta de Capacidad'!AW35</f>
        <v>5.0999999999999996</v>
      </c>
      <c r="AL36" s="34">
        <f t="shared" si="2"/>
        <v>6.9</v>
      </c>
      <c r="AM36" s="108">
        <f t="shared" si="3"/>
        <v>7.2</v>
      </c>
      <c r="AN36" s="119">
        <f t="shared" si="4"/>
        <v>4</v>
      </c>
      <c r="AO36" s="139">
        <f>VLOOKUP(C36,'Indice Falta de Confiabilidad'!A$3:G$35,7,FALSE)</f>
        <v>5.6527777777777777</v>
      </c>
      <c r="AP36" s="139"/>
      <c r="AQ36" s="38">
        <f>'Imputed and missing data hidden'!CV36</f>
        <v>8</v>
      </c>
      <c r="AR36" s="140">
        <f t="shared" si="5"/>
        <v>8.3333333333333329E-2</v>
      </c>
      <c r="AS36" s="169">
        <f>'Indicator Date hidden2'!CW36</f>
        <v>0.44791666666666669</v>
      </c>
      <c r="AT36" s="141"/>
      <c r="AU36" s="167">
        <f>'Missing component hidden'!AC35</f>
        <v>1</v>
      </c>
      <c r="AV36" s="170">
        <f>'Missing component hidden'!AD35</f>
        <v>0.04</v>
      </c>
    </row>
    <row r="38" spans="1:48" ht="15" customHeight="1" x14ac:dyDescent="0.25">
      <c r="A38" s="147" t="s">
        <v>123</v>
      </c>
      <c r="B38" s="160"/>
      <c r="C38" s="160"/>
    </row>
    <row r="39" spans="1:48" x14ac:dyDescent="0.25">
      <c r="A39" s="147"/>
      <c r="B39" s="160"/>
      <c r="C39" s="160"/>
    </row>
  </sheetData>
  <autoFilter ref="A3:AV3" xr:uid="{00000000-0009-0000-0000-000004000000}">
    <sortState ref="A3:AW35">
      <sortCondition ref="B2"/>
    </sortState>
  </autoFilter>
  <sortState ref="A4:AV36">
    <sortCondition ref="A4:A36"/>
    <sortCondition ref="B4:B36"/>
  </sortState>
  <mergeCells count="1">
    <mergeCell ref="A1:AV1"/>
  </mergeCells>
  <conditionalFormatting sqref="N4:N36">
    <cfRule type="cellIs" dxfId="49" priority="19" stopIfTrue="1" operator="between">
      <formula>7</formula>
      <formula>10</formula>
    </cfRule>
    <cfRule type="cellIs" dxfId="48" priority="230" stopIfTrue="1" operator="between">
      <formula>5</formula>
      <formula>6.9</formula>
    </cfRule>
    <cfRule type="cellIs" dxfId="47" priority="231" stopIfTrue="1" operator="between">
      <formula>4</formula>
      <formula>4.9</formula>
    </cfRule>
    <cfRule type="cellIs" dxfId="46" priority="232" stopIfTrue="1" operator="between">
      <formula>2.5</formula>
      <formula>3.9</formula>
    </cfRule>
    <cfRule type="cellIs" dxfId="45" priority="233" stopIfTrue="1" operator="between">
      <formula>0</formula>
      <formula>2.4</formula>
    </cfRule>
  </conditionalFormatting>
  <conditionalFormatting sqref="AA4:AA36">
    <cfRule type="cellIs" dxfId="44" priority="12" stopIfTrue="1" operator="between">
      <formula>8</formula>
      <formula>10</formula>
    </cfRule>
    <cfRule type="cellIs" dxfId="43" priority="226" stopIfTrue="1" operator="between">
      <formula>7</formula>
      <formula>7.9</formula>
    </cfRule>
    <cfRule type="cellIs" dxfId="42" priority="227" stopIfTrue="1" operator="between">
      <formula>5.5</formula>
      <formula>6.9</formula>
    </cfRule>
    <cfRule type="cellIs" dxfId="41" priority="228" stopIfTrue="1" operator="between">
      <formula>3.8</formula>
      <formula>5.4</formula>
    </cfRule>
    <cfRule type="cellIs" dxfId="40" priority="229" stopIfTrue="1" operator="between">
      <formula>0</formula>
      <formula>3.7</formula>
    </cfRule>
  </conditionalFormatting>
  <conditionalFormatting sqref="AL4:AL36">
    <cfRule type="cellIs" dxfId="39" priority="32" stopIfTrue="1" operator="between">
      <formula>8</formula>
      <formula>10</formula>
    </cfRule>
    <cfRule type="cellIs" dxfId="38" priority="222" stopIfTrue="1" operator="between">
      <formula>6.5</formula>
      <formula>7.9</formula>
    </cfRule>
    <cfRule type="cellIs" dxfId="37" priority="223" stopIfTrue="1" operator="between">
      <formula>5</formula>
      <formula>6.4</formula>
    </cfRule>
    <cfRule type="cellIs" dxfId="36" priority="224" stopIfTrue="1" operator="between">
      <formula>3.5</formula>
      <formula>4.9</formula>
    </cfRule>
    <cfRule type="cellIs" dxfId="35" priority="225" stopIfTrue="1" operator="between">
      <formula>0</formula>
      <formula>3.4</formula>
    </cfRule>
  </conditionalFormatting>
  <conditionalFormatting sqref="AM4:AM36">
    <cfRule type="cellIs" dxfId="34" priority="33" stopIfTrue="1" operator="between">
      <formula>7.5</formula>
      <formula>10</formula>
    </cfRule>
    <cfRule type="cellIs" dxfId="33" priority="166" stopIfTrue="1" operator="between">
      <formula>6</formula>
      <formula>7.4</formula>
    </cfRule>
    <cfRule type="cellIs" dxfId="32" priority="167" stopIfTrue="1" operator="between">
      <formula>4.5</formula>
      <formula>5.9</formula>
    </cfRule>
    <cfRule type="cellIs" dxfId="31" priority="168" stopIfTrue="1" operator="between">
      <formula>3</formula>
      <formula>4.4</formula>
    </cfRule>
    <cfRule type="cellIs" dxfId="30" priority="169" stopIfTrue="1" operator="between">
      <formula>0</formula>
      <formula>2.9</formula>
    </cfRule>
  </conditionalFormatting>
  <conditionalFormatting sqref="R4:R36">
    <cfRule type="cellIs" dxfId="29" priority="18" stopIfTrue="1" operator="between">
      <formula>8</formula>
      <formula>10</formula>
    </cfRule>
    <cfRule type="cellIs" dxfId="28" priority="138" stopIfTrue="1" operator="between">
      <formula>6</formula>
      <formula>7.9</formula>
    </cfRule>
    <cfRule type="cellIs" dxfId="27" priority="139" stopIfTrue="1" operator="between">
      <formula>5</formula>
      <formula>5.9</formula>
    </cfRule>
    <cfRule type="cellIs" dxfId="26" priority="140" stopIfTrue="1" operator="between">
      <formula>4</formula>
      <formula>4.9</formula>
    </cfRule>
    <cfRule type="cellIs" dxfId="25" priority="141" stopIfTrue="1" operator="between">
      <formula>0</formula>
      <formula>3.9</formula>
    </cfRule>
  </conditionalFormatting>
  <conditionalFormatting sqref="AK4:AK36">
    <cfRule type="cellIs" dxfId="24" priority="31" stopIfTrue="1" operator="between">
      <formula>8.5</formula>
      <formula>10</formula>
    </cfRule>
    <cfRule type="cellIs" dxfId="23" priority="118" stopIfTrue="1" operator="between">
      <formula>6.5</formula>
      <formula>8.4</formula>
    </cfRule>
    <cfRule type="cellIs" dxfId="22" priority="119" stopIfTrue="1" operator="between">
      <formula>4.5</formula>
      <formula>6.4</formula>
    </cfRule>
    <cfRule type="cellIs" dxfId="21" priority="120" stopIfTrue="1" operator="between">
      <formula>3</formula>
      <formula>4.4</formula>
    </cfRule>
    <cfRule type="cellIs" dxfId="20" priority="121" stopIfTrue="1" operator="between">
      <formula>0</formula>
      <formula>2.9</formula>
    </cfRule>
  </conditionalFormatting>
  <conditionalFormatting sqref="I4:I36">
    <cfRule type="cellIs" dxfId="19" priority="25" stopIfTrue="1" operator="between">
      <formula>7.3</formula>
      <formula>10</formula>
    </cfRule>
    <cfRule type="cellIs" dxfId="18" priority="46" stopIfTrue="1" operator="between">
      <formula>5.5</formula>
      <formula>7.2</formula>
    </cfRule>
    <cfRule type="cellIs" dxfId="17" priority="47" stopIfTrue="1" operator="between">
      <formula>4</formula>
      <formula>5.4</formula>
    </cfRule>
    <cfRule type="cellIs" dxfId="16" priority="48" stopIfTrue="1" operator="between">
      <formula>2.5</formula>
      <formula>3.9</formula>
    </cfRule>
    <cfRule type="cellIs" dxfId="15" priority="49" stopIfTrue="1" operator="between">
      <formula>0</formula>
      <formula>2.4</formula>
    </cfRule>
  </conditionalFormatting>
  <conditionalFormatting sqref="AF4:AF36">
    <cfRule type="cellIs" dxfId="14" priority="26" stopIfTrue="1" operator="between">
      <formula>8</formula>
      <formula>10</formula>
    </cfRule>
    <cfRule type="cellIs" dxfId="13" priority="27" stopIfTrue="1" operator="between">
      <formula>6.5</formula>
      <formula>7.9</formula>
    </cfRule>
    <cfRule type="cellIs" dxfId="12" priority="28" stopIfTrue="1" operator="between">
      <formula>5.5</formula>
      <formula>6.4</formula>
    </cfRule>
    <cfRule type="cellIs" dxfId="11" priority="29" stopIfTrue="1" operator="between">
      <formula>4.5</formula>
      <formula>5.4</formula>
    </cfRule>
    <cfRule type="cellIs" dxfId="10" priority="30" stopIfTrue="1" operator="between">
      <formula>0</formula>
      <formula>4.4</formula>
    </cfRule>
  </conditionalFormatting>
  <conditionalFormatting sqref="M4:M36">
    <cfRule type="cellIs" dxfId="9" priority="20" stopIfTrue="1" operator="between">
      <formula>8</formula>
      <formula>10</formula>
    </cfRule>
    <cfRule type="cellIs" dxfId="8" priority="21" stopIfTrue="1" operator="between">
      <formula>7</formula>
      <formula>7.9</formula>
    </cfRule>
    <cfRule type="cellIs" dxfId="7" priority="22" stopIfTrue="1" operator="between">
      <formula>4.6</formula>
      <formula>6.9</formula>
    </cfRule>
    <cfRule type="cellIs" dxfId="6" priority="23" stopIfTrue="1" operator="between">
      <formula>3</formula>
      <formula>4.5</formula>
    </cfRule>
    <cfRule type="cellIs" dxfId="5" priority="24" stopIfTrue="1" operator="between">
      <formula>0</formula>
      <formula>2.9</formula>
    </cfRule>
  </conditionalFormatting>
  <conditionalFormatting sqref="Z4:Z36">
    <cfRule type="cellIs" dxfId="4" priority="13" stopIfTrue="1" operator="between">
      <formula>7</formula>
      <formula>10</formula>
    </cfRule>
    <cfRule type="cellIs" dxfId="3" priority="14" stopIfTrue="1" operator="between">
      <formula>5</formula>
      <formula>6.9</formula>
    </cfRule>
    <cfRule type="cellIs" dxfId="2" priority="15" stopIfTrue="1" operator="between">
      <formula>3.5</formula>
      <formula>4.9</formula>
    </cfRule>
    <cfRule type="cellIs" dxfId="1" priority="16" stopIfTrue="1" operator="between">
      <formula>2.1</formula>
      <formula>3.4</formula>
    </cfRule>
    <cfRule type="cellIs" dxfId="0" priority="17" stopIfTrue="1" operator="between">
      <formula>0</formula>
      <formula>2</formula>
    </cfRule>
  </conditionalFormatting>
  <conditionalFormatting sqref="AO4:AP36">
    <cfRule type="dataBar" priority="2">
      <dataBar>
        <cfvo type="min"/>
        <cfvo type="max"/>
        <color rgb="FFD6007B"/>
      </dataBar>
      <extLst>
        <ext xmlns:x14="http://schemas.microsoft.com/office/spreadsheetml/2009/9/main" uri="{B025F937-C7B1-47D3-B67F-A62EFF666E3E}">
          <x14:id>{DA19F0B7-169C-4286-8DD0-0655AAC2C358}</x14:id>
        </ext>
      </extLst>
    </cfRule>
  </conditionalFormatting>
  <pageMargins left="0.25" right="0.25" top="0.75" bottom="0.75" header="0.3" footer="0.3"/>
  <pageSetup paperSize="5" scale="64" fitToWidth="0" orientation="landscape" horizontalDpi="4294967293" r:id="rId1"/>
  <headerFooter>
    <oddFooter xml:space="preserve">&amp;RINFORM Latin America and Caribbean, v005, September 2017
</oddFooter>
  </headerFooter>
  <colBreaks count="2" manualBreakCount="2">
    <brk id="19" max="1048575" man="1"/>
    <brk id="40" max="1048575" man="1"/>
  </colBreaks>
  <drawing r:id="rId2"/>
  <extLst>
    <ext xmlns:x14="http://schemas.microsoft.com/office/spreadsheetml/2009/9/main" uri="{78C0D931-6437-407d-A8EE-F0AAD7539E65}">
      <x14:conditionalFormattings>
        <x14:conditionalFormatting xmlns:xm="http://schemas.microsoft.com/office/excel/2006/main">
          <x14:cfRule type="dataBar" id="{DA19F0B7-169C-4286-8DD0-0655AAC2C358}">
            <x14:dataBar minLength="0" maxLength="100" border="1" negativeBarBorderColorSameAsPositive="0">
              <x14:cfvo type="autoMin"/>
              <x14:cfvo type="autoMax"/>
              <x14:borderColor rgb="FFD6007B"/>
              <x14:negativeFillColor rgb="FFFF0000"/>
              <x14:negativeBorderColor rgb="FFFF0000"/>
              <x14:axisColor rgb="FF000000"/>
            </x14:dataBar>
          </x14:cfRule>
          <xm:sqref>AO4:AP36</xm:sqref>
        </x14:conditionalFormatting>
        <x14:conditionalFormatting xmlns:xm="http://schemas.microsoft.com/office/excel/2006/main">
          <x14:cfRule type="iconSet" priority="4" id="{66D4A35C-0CA3-45CF-AE98-638E5F8C104A}">
            <x14:iconSet iconSet="4RedToBlack" custom="1">
              <x14:cfvo type="percent">
                <xm:f>0</xm:f>
              </x14:cfvo>
              <x14:cfvo type="num">
                <xm:f>1</xm:f>
              </x14:cfvo>
              <x14:cfvo type="num">
                <xm:f>5</xm:f>
              </x14:cfvo>
              <x14:cfvo type="num">
                <xm:f>15</xm:f>
              </x14:cfvo>
              <x14:cfIcon iconSet="3TrafficLights1" iconId="2"/>
              <x14:cfIcon iconSet="3TrafficLights1" iconId="1"/>
              <x14:cfIcon iconSet="3TrafficLights1" iconId="0"/>
              <x14:cfIcon iconSet="4RedToBlack" iconId="3"/>
            </x14:iconSet>
          </x14:cfRule>
          <xm:sqref>AQ4:AQ36</xm:sqref>
        </x14:conditionalFormatting>
        <x14:conditionalFormatting xmlns:xm="http://schemas.microsoft.com/office/excel/2006/main">
          <x14:cfRule type="iconSet" priority="1" id="{C7A4DE77-252A-43C8-B4F5-D701ACE5AC41}">
            <x14:iconSet iconSet="4RedToBlack" custom="1">
              <x14:cfvo type="percent">
                <xm:f>0</xm:f>
              </x14:cfvo>
              <x14:cfvo type="num">
                <xm:f>1</xm:f>
              </x14:cfvo>
              <x14:cfvo type="num">
                <xm:f>3</xm:f>
              </x14:cfvo>
              <x14:cfvo type="num">
                <xm:f>5</xm:f>
              </x14:cfvo>
              <x14:cfIcon iconSet="3TrafficLights1" iconId="2"/>
              <x14:cfIcon iconSet="3TrafficLights1" iconId="1"/>
              <x14:cfIcon iconSet="3TrafficLights1" iconId="0"/>
              <x14:cfIcon iconSet="4RedToBlack" iconId="3"/>
            </x14:iconSet>
          </x14:cfRule>
          <xm:sqref>AU4:AU36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sheetPr>
  <dimension ref="A1:DZ37"/>
  <sheetViews>
    <sheetView showGridLines="0" zoomScaleNormal="100" workbookViewId="0">
      <pane xSplit="2" ySplit="2" topLeftCell="C3" activePane="bottomRight" state="frozen"/>
      <selection pane="topRight" activeCell="B1" sqref="B1"/>
      <selection pane="bottomLeft" activeCell="A5" sqref="A5"/>
      <selection pane="bottomRight" activeCell="B2" sqref="B2"/>
    </sheetView>
  </sheetViews>
  <sheetFormatPr defaultColWidth="9.140625" defaultRowHeight="15" x14ac:dyDescent="0.25"/>
  <cols>
    <col min="1" max="1" width="25.7109375" style="1" customWidth="1"/>
    <col min="2" max="2" width="9.140625" style="1"/>
    <col min="3" max="13" width="7.85546875" style="7" customWidth="1"/>
    <col min="14" max="15" width="10.42578125" style="7" bestFit="1" customWidth="1"/>
    <col min="16" max="16" width="10.42578125" style="7" customWidth="1"/>
    <col min="17" max="23" width="7.85546875" style="8" customWidth="1"/>
    <col min="24" max="24" width="7.85546875" style="9" customWidth="1"/>
    <col min="25" max="26" width="10.42578125" style="9" bestFit="1" customWidth="1"/>
    <col min="27" max="38" width="7.85546875" style="7" customWidth="1"/>
    <col min="39" max="39" width="10.85546875" style="7" customWidth="1"/>
    <col min="40" max="40" width="11" style="7" customWidth="1"/>
    <col min="41" max="43" width="7.85546875" style="7" customWidth="1"/>
    <col min="44" max="44" width="11.85546875" style="7" customWidth="1"/>
    <col min="45" max="68" width="7.85546875" style="7" customWidth="1"/>
    <col min="69" max="69" width="9.85546875" style="7" customWidth="1"/>
    <col min="70" max="70" width="10.5703125" style="7" customWidth="1"/>
    <col min="71" max="71" width="7.85546875" style="7" customWidth="1"/>
    <col min="72" max="75" width="10.5703125" style="7" customWidth="1"/>
    <col min="76" max="114" width="7.85546875" style="7" customWidth="1"/>
    <col min="115" max="130" width="7.85546875" style="1" customWidth="1"/>
    <col min="131" max="16384" width="9.140625" style="1"/>
  </cols>
  <sheetData>
    <row r="1" spans="1:130" s="182" customFormat="1" ht="1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c r="DV1" s="250"/>
      <c r="DW1" s="250"/>
      <c r="DX1" s="250"/>
      <c r="DY1" s="250"/>
      <c r="DZ1" s="250"/>
    </row>
    <row r="2" spans="1:130" s="182" customFormat="1" ht="126" customHeight="1" thickBot="1" x14ac:dyDescent="0.25">
      <c r="A2" s="92" t="s">
        <v>234</v>
      </c>
      <c r="B2" s="190" t="s">
        <v>64</v>
      </c>
      <c r="C2" s="191" t="s">
        <v>258</v>
      </c>
      <c r="D2" s="191" t="s">
        <v>259</v>
      </c>
      <c r="E2" s="191" t="s">
        <v>260</v>
      </c>
      <c r="F2" s="191" t="s">
        <v>261</v>
      </c>
      <c r="G2" s="191" t="s">
        <v>262</v>
      </c>
      <c r="H2" s="191" t="s">
        <v>263</v>
      </c>
      <c r="I2" s="191" t="s">
        <v>264</v>
      </c>
      <c r="J2" s="191" t="s">
        <v>265</v>
      </c>
      <c r="K2" s="191" t="s">
        <v>479</v>
      </c>
      <c r="L2" s="191" t="s">
        <v>266</v>
      </c>
      <c r="M2" s="192" t="s">
        <v>194</v>
      </c>
      <c r="N2" s="192" t="s">
        <v>267</v>
      </c>
      <c r="O2" s="192" t="s">
        <v>268</v>
      </c>
      <c r="P2" s="192" t="s">
        <v>480</v>
      </c>
      <c r="Q2" s="193" t="s">
        <v>269</v>
      </c>
      <c r="R2" s="193" t="s">
        <v>270</v>
      </c>
      <c r="S2" s="193" t="s">
        <v>481</v>
      </c>
      <c r="T2" s="193" t="s">
        <v>271</v>
      </c>
      <c r="U2" s="193" t="s">
        <v>482</v>
      </c>
      <c r="V2" s="193" t="s">
        <v>483</v>
      </c>
      <c r="W2" s="193" t="s">
        <v>484</v>
      </c>
      <c r="X2" s="194" t="s">
        <v>488</v>
      </c>
      <c r="Y2" s="194" t="s">
        <v>486</v>
      </c>
      <c r="Z2" s="194" t="s">
        <v>272</v>
      </c>
      <c r="AA2" s="192" t="s">
        <v>269</v>
      </c>
      <c r="AB2" s="191" t="s">
        <v>270</v>
      </c>
      <c r="AC2" s="191" t="s">
        <v>273</v>
      </c>
      <c r="AD2" s="191" t="s">
        <v>481</v>
      </c>
      <c r="AE2" s="191" t="s">
        <v>271</v>
      </c>
      <c r="AF2" s="191" t="s">
        <v>482</v>
      </c>
      <c r="AG2" s="191" t="s">
        <v>483</v>
      </c>
      <c r="AH2" s="191" t="s">
        <v>274</v>
      </c>
      <c r="AI2" s="191" t="s">
        <v>484</v>
      </c>
      <c r="AJ2" s="191" t="s">
        <v>275</v>
      </c>
      <c r="AK2" s="192" t="s">
        <v>485</v>
      </c>
      <c r="AL2" s="192" t="s">
        <v>276</v>
      </c>
      <c r="AM2" s="192" t="s">
        <v>486</v>
      </c>
      <c r="AN2" s="192" t="s">
        <v>272</v>
      </c>
      <c r="AO2" s="192" t="s">
        <v>487</v>
      </c>
      <c r="AP2" s="192" t="s">
        <v>277</v>
      </c>
      <c r="AQ2" s="192" t="s">
        <v>278</v>
      </c>
      <c r="AR2" s="192" t="s">
        <v>279</v>
      </c>
      <c r="AS2" s="192" t="s">
        <v>280</v>
      </c>
      <c r="AT2" s="192" t="s">
        <v>281</v>
      </c>
      <c r="AU2" s="192" t="s">
        <v>282</v>
      </c>
      <c r="AV2" s="192" t="s">
        <v>283</v>
      </c>
      <c r="AW2" s="192" t="s">
        <v>284</v>
      </c>
      <c r="AX2" s="195" t="s">
        <v>285</v>
      </c>
      <c r="AY2" s="192" t="s">
        <v>286</v>
      </c>
      <c r="AZ2" s="195" t="s">
        <v>287</v>
      </c>
      <c r="BA2" s="195" t="s">
        <v>288</v>
      </c>
      <c r="BB2" s="192" t="s">
        <v>289</v>
      </c>
      <c r="BC2" s="192" t="s">
        <v>212</v>
      </c>
      <c r="BD2" s="192" t="s">
        <v>290</v>
      </c>
      <c r="BE2" s="192" t="s">
        <v>291</v>
      </c>
      <c r="BF2" s="192" t="s">
        <v>211</v>
      </c>
      <c r="BG2" s="195" t="s">
        <v>210</v>
      </c>
      <c r="BH2" s="39" t="s">
        <v>476</v>
      </c>
      <c r="BI2" s="39" t="s">
        <v>477</v>
      </c>
      <c r="BJ2" s="39" t="s">
        <v>478</v>
      </c>
      <c r="BK2" s="193" t="s">
        <v>489</v>
      </c>
      <c r="BL2" s="193" t="s">
        <v>490</v>
      </c>
      <c r="BM2" s="39" t="s">
        <v>489</v>
      </c>
      <c r="BN2" s="39" t="s">
        <v>490</v>
      </c>
      <c r="BO2" s="39" t="s">
        <v>491</v>
      </c>
      <c r="BP2" s="39" t="s">
        <v>492</v>
      </c>
      <c r="BQ2" s="39" t="s">
        <v>476</v>
      </c>
      <c r="BR2" s="39" t="s">
        <v>493</v>
      </c>
      <c r="BS2" s="39" t="s">
        <v>494</v>
      </c>
      <c r="BT2" s="193" t="s">
        <v>495</v>
      </c>
      <c r="BU2" s="193" t="s">
        <v>496</v>
      </c>
      <c r="BV2" s="39" t="s">
        <v>495</v>
      </c>
      <c r="BW2" s="39" t="s">
        <v>496</v>
      </c>
      <c r="BX2" s="39" t="s">
        <v>497</v>
      </c>
      <c r="BY2" s="39" t="s">
        <v>498</v>
      </c>
      <c r="BZ2" s="39" t="s">
        <v>499</v>
      </c>
      <c r="CA2" s="230" t="s">
        <v>500</v>
      </c>
      <c r="CB2" s="193" t="s">
        <v>501</v>
      </c>
      <c r="CC2" s="230" t="s">
        <v>501</v>
      </c>
      <c r="CD2" s="230" t="s">
        <v>472</v>
      </c>
      <c r="CE2" s="230" t="s">
        <v>502</v>
      </c>
      <c r="CF2" s="193" t="s">
        <v>503</v>
      </c>
      <c r="CG2" s="230" t="s">
        <v>503</v>
      </c>
      <c r="CH2" s="230" t="s">
        <v>473</v>
      </c>
      <c r="CI2" s="230" t="s">
        <v>505</v>
      </c>
      <c r="CJ2" s="193" t="s">
        <v>504</v>
      </c>
      <c r="CK2" s="230" t="s">
        <v>504</v>
      </c>
      <c r="CL2" s="230" t="s">
        <v>474</v>
      </c>
      <c r="CM2" s="228" t="s">
        <v>506</v>
      </c>
      <c r="CN2" s="230" t="s">
        <v>507</v>
      </c>
      <c r="CO2" s="230" t="s">
        <v>308</v>
      </c>
      <c r="CP2" s="230" t="s">
        <v>508</v>
      </c>
      <c r="CQ2" s="230" t="s">
        <v>509</v>
      </c>
      <c r="CR2" s="230" t="s">
        <v>459</v>
      </c>
      <c r="CS2" s="230" t="s">
        <v>462</v>
      </c>
      <c r="CT2" s="230" t="s">
        <v>519</v>
      </c>
      <c r="CU2" s="193" t="s">
        <v>526</v>
      </c>
      <c r="CV2" s="193" t="s">
        <v>527</v>
      </c>
      <c r="CW2" s="230" t="s">
        <v>528</v>
      </c>
      <c r="CX2" s="193" t="s">
        <v>333</v>
      </c>
      <c r="CY2" s="193" t="s">
        <v>334</v>
      </c>
      <c r="CZ2" s="230" t="s">
        <v>335</v>
      </c>
      <c r="DA2" s="230" t="s">
        <v>511</v>
      </c>
      <c r="DB2" s="236" t="s">
        <v>512</v>
      </c>
      <c r="DC2" s="236" t="s">
        <v>531</v>
      </c>
      <c r="DD2" s="236" t="s">
        <v>530</v>
      </c>
      <c r="DE2" s="228" t="s">
        <v>510</v>
      </c>
      <c r="DF2" s="236" t="s">
        <v>531</v>
      </c>
      <c r="DG2" s="236" t="s">
        <v>530</v>
      </c>
      <c r="DH2" s="228" t="s">
        <v>532</v>
      </c>
      <c r="DI2" s="228" t="s">
        <v>520</v>
      </c>
      <c r="DJ2" s="40" t="s">
        <v>513</v>
      </c>
      <c r="DK2" s="196" t="s">
        <v>292</v>
      </c>
      <c r="DL2" s="192" t="s">
        <v>293</v>
      </c>
      <c r="DM2" s="192" t="s">
        <v>294</v>
      </c>
      <c r="DN2" s="192" t="s">
        <v>295</v>
      </c>
      <c r="DO2" s="192" t="s">
        <v>296</v>
      </c>
      <c r="DP2" s="192" t="s">
        <v>297</v>
      </c>
      <c r="DQ2" s="192" t="s">
        <v>298</v>
      </c>
      <c r="DR2" s="195" t="s">
        <v>236</v>
      </c>
      <c r="DS2" s="192" t="s">
        <v>299</v>
      </c>
      <c r="DT2" s="192" t="s">
        <v>300</v>
      </c>
      <c r="DU2" s="195" t="s">
        <v>213</v>
      </c>
      <c r="DV2" s="194" t="s">
        <v>301</v>
      </c>
      <c r="DW2" s="192" t="s">
        <v>301</v>
      </c>
      <c r="DX2" s="192" t="s">
        <v>302</v>
      </c>
      <c r="DY2" s="195" t="s">
        <v>303</v>
      </c>
      <c r="DZ2" s="196" t="s">
        <v>304</v>
      </c>
    </row>
    <row r="3" spans="1:130" s="3" customFormat="1" ht="15.75" thickTop="1" x14ac:dyDescent="0.25">
      <c r="A3" s="94" t="s">
        <v>1</v>
      </c>
      <c r="B3" s="83" t="s">
        <v>0</v>
      </c>
      <c r="C3" s="41">
        <f>ROUND(IF('Indicador Datos'!D6=0,0.1,IF(LOG('Indicador Datos'!D6)&gt;C$36,10,IF(LOG('Indicador Datos'!D6)&lt;C$37,0,10-(C$36-LOG('Indicador Datos'!D6))/(C$36-C$37)*10))),1)</f>
        <v>3.1</v>
      </c>
      <c r="D3" s="41">
        <f>ROUND(IF('Indicador Datos'!E6=0,0.1,IF(LOG('Indicador Datos'!E6)&gt;D$36,10,IF(LOG('Indicador Datos'!E6)&lt;D$37,0,10-(D$36-LOG('Indicador Datos'!E6))/(D$36-D$37)*10))),1)</f>
        <v>0.1</v>
      </c>
      <c r="E3" s="41">
        <f t="shared" ref="E3:E34" si="0">ROUND((10-GEOMEAN(((10-C3)/10*9+1),((10-D3)/10*9+1)))/9*10,1)</f>
        <v>1.7</v>
      </c>
      <c r="F3" s="41">
        <f>ROUND(IF('Indicador Datos'!F6="No data",0.1,IF('Indicador Datos'!F6=0,0,IF(LOG('Indicador Datos'!F6)&gt;F$36,10,IF(LOG('Indicador Datos'!F6)&lt;F$37,0,10-(F$36-LOG('Indicador Datos'!F6))/(F$36-F$37)*10)))),1)</f>
        <v>0.1</v>
      </c>
      <c r="G3" s="41">
        <f>ROUND(IF('Indicador Datos'!G6=0,0,IF(LOG('Indicador Datos'!G6)&gt;G$36,10,IF(LOG('Indicador Datos'!G6)&lt;G$37,0,10-(G$36-LOG('Indicador Datos'!G6))/(G$36-G$37)*10))),1)</f>
        <v>0</v>
      </c>
      <c r="H3" s="41">
        <f>ROUND(IF('Indicador Datos'!H6=0,0,IF(LOG('Indicador Datos'!H6)&gt;H$36,10,IF(LOG('Indicador Datos'!H6)&lt;H$37,0,10-(H$36-LOG('Indicador Datos'!H6))/(H$36-H$37)*10))),1)</f>
        <v>4.0999999999999996</v>
      </c>
      <c r="I3" s="41">
        <f>ROUND(IF('Indicador Datos'!I6=0,0,IF(LOG('Indicador Datos'!I6)&gt;I$36,10,IF(LOG('Indicador Datos'!I6)&lt;I$37,0,10-(I$36-LOG('Indicador Datos'!I6))/(I$36-I$37)*10))),1)</f>
        <v>6.8</v>
      </c>
      <c r="J3" s="41">
        <f t="shared" ref="J3:J34" si="1">ROUND((10-GEOMEAN(((10-H3)/10*9+1),((10-I3)/10*9+1)))/9*10,1)</f>
        <v>5.6</v>
      </c>
      <c r="K3" s="41">
        <f>ROUND(IF('Indicador Datos'!J6=0,0,IF(LOG('Indicador Datos'!J6)&gt;K$36,10,IF(LOG('Indicador Datos'!J6)&lt;K$37,0,10-(K$36-LOG('Indicador Datos'!J6))/(K$36-K$37)*10))),1)</f>
        <v>4.9000000000000004</v>
      </c>
      <c r="L3" s="41">
        <f t="shared" ref="L3:L34" si="2">ROUND((10-GEOMEAN(((10-J3)/10*9+1),((10-K3)/10*9+1)))/9*10,1)</f>
        <v>5.3</v>
      </c>
      <c r="M3" s="41">
        <f>ROUND(IF('Indicador Datos'!K6=0,0,IF(LOG('Indicador Datos'!K6)&gt;M$36,10,IF(LOG('Indicador Datos'!K6)&lt;M$37,0,10-(M$36-LOG('Indicador Datos'!K6))/(M$36-M$37)*10))),1)</f>
        <v>0</v>
      </c>
      <c r="N3" s="122">
        <f>IF('Indicador Datos'!N6="No data","x",ROUND(IF('Indicador Datos'!N6=0,0,IF(LOG('Indicador Datos'!N6)&gt;N$36,10,IF(LOG('Indicador Datos'!N6)&lt;N$37,0.1,10-(N$36-LOG('Indicador Datos'!N6))/(N$36-N$37)*10))),1))</f>
        <v>0</v>
      </c>
      <c r="O3" s="122">
        <f>IF('Indicador Datos'!O6="No data","x",ROUND(IF('Indicador Datos'!O6=0,0,IF(LOG('Indicador Datos'!O6)&gt;O$36,10,IF(LOG('Indicador Datos'!O6)&lt;O$37,0.1,10-(O$36-LOG('Indicador Datos'!O6))/(O$36-O$37)*10))),1))</f>
        <v>0.1</v>
      </c>
      <c r="P3" s="122">
        <f t="shared" ref="P3:P35" si="3">IF(AND(N3="x", O3="x"),"x",ROUND(((10-GEOMEAN(((10-N3)/10*9+1),((10-O3)/10*9+1)))/9*10),1))</f>
        <v>0.1</v>
      </c>
      <c r="Q3" s="42">
        <f>'Indicador Datos'!D6/'Indicador Datos'!$CU6</f>
        <v>1.9798941348136072E-3</v>
      </c>
      <c r="R3" s="42">
        <f>'Indicador Datos'!E6/'Indicador Datos'!$CU6</f>
        <v>0</v>
      </c>
      <c r="S3" s="42">
        <f>IF(F3=0.1,0,'Indicador Datos'!F6/'Indicador Datos'!$CU6)</f>
        <v>0</v>
      </c>
      <c r="T3" s="42">
        <f>'Indicador Datos'!G6/'Indicador Datos'!$CU6</f>
        <v>0</v>
      </c>
      <c r="U3" s="42">
        <f>'Indicador Datos'!H6/'Indicador Datos'!$CU6</f>
        <v>1.89749613365571E-2</v>
      </c>
      <c r="V3" s="42">
        <f>'Indicador Datos'!I6/'Indicador Datos'!$CU6</f>
        <v>5.9920930536496112E-3</v>
      </c>
      <c r="W3" s="42">
        <f>'Indicador Datos'!J6/'Indicador Datos'!$CU6</f>
        <v>9.9309285760961902E-3</v>
      </c>
      <c r="X3" s="42">
        <f>'Indicador Datos'!K6/'Indicador Datos'!$CU6</f>
        <v>0</v>
      </c>
      <c r="Y3" s="42">
        <f>IF('Indicador Datos'!N6="No data","x",'Indicador Datos'!N6/'Indicador Datos'!$CU6)</f>
        <v>0</v>
      </c>
      <c r="Z3" s="42">
        <f>IF('Indicador Datos'!O6="No data","x",'Indicador Datos'!O6/'Indicador Datos'!$CU6)</f>
        <v>1.2383192838005619E-2</v>
      </c>
      <c r="AA3" s="41">
        <f t="shared" ref="AA3:AA35" si="4">ROUND(IF(Q3&gt;AA$36,10,IF(Q3&lt;AA$37,0,10-(AA$36-Q3)/(AA$36-AA$37)*10)),1)</f>
        <v>9.9</v>
      </c>
      <c r="AB3" s="41">
        <f t="shared" ref="AB3:AB35" si="5">ROUND(IF(R3&gt;AB$36,10,IF(R3&lt;AB$37,0,10-(AB$36-R3)/(AB$36-AB$37)*10)),1)</f>
        <v>0</v>
      </c>
      <c r="AC3" s="41">
        <f t="shared" ref="AC3:AC34" si="6">ROUND(((10-GEOMEAN(((10-AA3)/10*9+1),((10-AB3)/10*9+1)))/9*10),1)</f>
        <v>7.4</v>
      </c>
      <c r="AD3" s="41">
        <f t="shared" ref="AD3:AD35" si="7">ROUND(IF(S3=0,0.1,IF(S3&gt;AD$36,10,IF(S3&lt;AD$37,0,10-(AD$36-S3)/(AD$36-AD$37)*10))),1)</f>
        <v>0.1</v>
      </c>
      <c r="AE3" s="41">
        <f t="shared" ref="AE3:AE35" si="8">ROUND(IF(T3=0,0,IF(LOG(T3)&gt;AE$36,10,IF(LOG(T3)&lt;=AE$37,0,10-(AE$36-LOG(T3))/(AE$36-AE$37)*10))),1)</f>
        <v>0</v>
      </c>
      <c r="AF3" s="41">
        <f t="shared" ref="AF3:AF35" si="9">ROUND(IF(U3&gt;AF$36,10,IF(U3&lt;AF$37,0,10-(AF$36-U3)/(AF$36-AF$37)*10)),1)</f>
        <v>10</v>
      </c>
      <c r="AG3" s="41">
        <f t="shared" ref="AG3:AG35" si="10">ROUND(IF(V3&gt;AG$36,10,IF(V3&lt;AG$37,0,10-(AG$36-V3)/(AG$36-AG$37)*10)),1)</f>
        <v>10</v>
      </c>
      <c r="AH3" s="41">
        <f t="shared" ref="AH3:AH34" si="11">ROUND(((10-GEOMEAN(((10-AF3)/10*9+1),((10-AG3)/10*9+1)))/9*10),1)</f>
        <v>10</v>
      </c>
      <c r="AI3" s="41">
        <f t="shared" ref="AI3:AI35" si="12">ROUND(IF(W3=0,0,IF(W3&gt;AI$36,10,IF(W3&lt;=AI$37,0,10-(AI$36-W3)/(AI$36-AI$37)*10))),1)</f>
        <v>10</v>
      </c>
      <c r="AJ3" s="41">
        <f t="shared" ref="AJ3:AJ34" si="13">ROUND((10-GEOMEAN(((10-AH3)/10*9+1),((10-AI3)/10*9+1)))/9*10,1)</f>
        <v>10</v>
      </c>
      <c r="AK3" s="41">
        <f t="shared" ref="AK3:AK35" si="14">ROUND(IF(X3&gt;AK$36,10,IF(X3&lt;AK$37,0,10-(AK$36-X3)/(AK$36-AK$37)*10)),1)</f>
        <v>0</v>
      </c>
      <c r="AL3" s="41">
        <f>ROUND(IF('Indicador Datos'!L6=0,0,IF('Indicador Datos'!L6&gt;AL$36,10,IF('Indicador Datos'!L6&lt;AL$37,0,10-(AL$36-'Indicador Datos'!L6)/(AL$36-AL$37)*10))),1)</f>
        <v>0</v>
      </c>
      <c r="AM3" s="41">
        <f t="shared" ref="AM3:AM35" si="15">IF(Y3="x","x",ROUND(IF(Y3&gt;AM$36,10,IF(Y3&lt;AM$37,0,10-(AM$36-Y3)/(AM$36-AM$37)*10)),1))</f>
        <v>0</v>
      </c>
      <c r="AN3" s="41">
        <f t="shared" ref="AN3:AN35" si="16">IF(Z3="x","x",ROUND(IF(Z3&gt;AN$36,10,IF(Z3&lt;AN$37,0,10-(AN$36-Z3)/(AN$36-AN$37)*10)),1))</f>
        <v>0.6</v>
      </c>
      <c r="AO3" s="41">
        <f>IF(AND(AM3="x", AN3="x"),"x",ROUND(((10-GEOMEAN(((10-AM3)/10*9+1),((10-AN3)/10*9+1)))/9*10),1))</f>
        <v>0.3</v>
      </c>
      <c r="AP3" s="41">
        <f t="shared" ref="AP3:AP35" si="17">ROUND(AVERAGE(C3,AA3),1)</f>
        <v>6.5</v>
      </c>
      <c r="AQ3" s="41">
        <f t="shared" ref="AQ3:AQ35" si="18">ROUND(AVERAGE(D3,AB3),1)</f>
        <v>0.1</v>
      </c>
      <c r="AR3" s="41">
        <f t="shared" ref="AR3:AR35" si="19">ROUND(AVERAGE(AF3,H3),1)</f>
        <v>7.1</v>
      </c>
      <c r="AS3" s="41">
        <f t="shared" ref="AS3:AS35" si="20">ROUND(AVERAGE(AG3,I3),1)</f>
        <v>8.4</v>
      </c>
      <c r="AT3" s="41">
        <f t="shared" ref="AT3:AT34" si="21">ROUND((10-GEOMEAN(((10-AR3)/10*9+1),((10-AS3)/10*9+1)))/9*10,1)</f>
        <v>7.8</v>
      </c>
      <c r="AU3" s="41">
        <f t="shared" ref="AU3:AU35" si="22">ROUND(AVERAGE(AI3,K3),1)</f>
        <v>7.5</v>
      </c>
      <c r="AV3" s="41">
        <f t="shared" ref="AV3:AV35" si="23">ROUND((10-GEOMEAN(((10-M3)/10*9+1),((10-AK3)/10*9+1)))/9*10,1)</f>
        <v>0</v>
      </c>
      <c r="AW3" s="41">
        <f t="shared" ref="AW3:AW35" si="24">ROUND((10-GEOMEAN(((10-E3)/10*9+1),((10-AC3)/10*9+1)))/9*10,1)</f>
        <v>5.2</v>
      </c>
      <c r="AX3" s="43">
        <f t="shared" ref="AX3:AX35" si="25">ROUND(IF(AND(AD3="x",F3="x"),"x",(10-GEOMEAN(((10-F3)/10*9+1),((10-AD3)/10*9+1)))/9*10),1)</f>
        <v>0.1</v>
      </c>
      <c r="AY3" s="41">
        <f t="shared" ref="AY3:AY35" si="26">ROUND((10-GEOMEAN(((10-G3)/10*9+1),((10-AE3)/10*9+1)))/9*10,1)</f>
        <v>0</v>
      </c>
      <c r="AZ3" s="148">
        <f>ROUND((10-GEOMEAN(((10-AW3)/10*9+1),((10-AY3)/10*9+1)))/9*10,1)</f>
        <v>3</v>
      </c>
      <c r="BA3" s="43">
        <f t="shared" ref="BA3:BA35" si="27">ROUND((10-GEOMEAN(((10-L3)/10*9+1),((10-AJ3)/10*9+1)))/9*10,1)</f>
        <v>8.6</v>
      </c>
      <c r="BB3" s="41">
        <f t="shared" ref="BB3:BB35" si="28">ROUND(AVERAGE(AL3,AV3),1)</f>
        <v>0</v>
      </c>
      <c r="BC3" s="41">
        <f>IF('Indicador Datos'!P6="No data","x",ROUND(IF('Indicador Datos'!P6&gt;BC$36,10,IF('Indicador Datos'!P6&lt;BC$37,0,10-(BC$36-'Indicador Datos'!P6)/(BC$36-BC$37)*10)),1))</f>
        <v>3.5</v>
      </c>
      <c r="BD3" s="41">
        <f t="shared" ref="BD3:BD35" si="29">ROUND(AVERAGE(BB3,BC3),1)</f>
        <v>1.8</v>
      </c>
      <c r="BE3" s="41">
        <f t="shared" ref="BE3:BE35" si="30">IF(AND(P3="x", AO3="x"),"x", ROUND(((10-GEOMEAN(((10-P3)/10*9+1),((10-AO3)/10*9+1)))/9*10),1))</f>
        <v>0.2</v>
      </c>
      <c r="BF3" s="41">
        <f>IF('Indicador Datos'!M6="No data","x", ROUND(IF('Indicador Datos'!M6&gt;BF$36,0,IF('Indicador Datos'!M6&lt;BF$37,10,(BF$36-'Indicador Datos'!M6)/(BF$36-BF$37)*10)),1))</f>
        <v>1.9</v>
      </c>
      <c r="BG3" s="43">
        <f>ROUND(AVERAGE(BD3,BE3,BE3,BF3),1)</f>
        <v>1</v>
      </c>
      <c r="BH3" s="41">
        <f>ROUND(IF('Indicador Datos'!Q6=0,0,IF(LOG('Indicador Datos'!Q6)&gt;BH$36,10,IF(LOG('Indicador Datos'!Q6)&lt;BH$37,0,10-(BH$36-LOG('Indicador Datos'!Q6))/(BH$36-BH$37)*10))),1)</f>
        <v>0</v>
      </c>
      <c r="BI3" s="41">
        <f>ROUND(IF('Indicador Datos'!R6=0,0,IF(LOG('Indicador Datos'!R6)&gt;BI$36,10,IF(LOG('Indicador Datos'!R6)&lt;BI$37,0,10-(BI$36-LOG('Indicador Datos'!R6))/(BI$36-BI$37)*10))),1)</f>
        <v>0</v>
      </c>
      <c r="BJ3" s="41">
        <f t="shared" ref="BJ3:BJ35" si="31">AVERAGE(BH3,BI3,BI3)</f>
        <v>0</v>
      </c>
      <c r="BK3" s="42">
        <f>'Indicador Datos'!Q6/'Indicador Datos'!$CU6</f>
        <v>0</v>
      </c>
      <c r="BL3" s="42">
        <f>'Indicador Datos'!R6/'Indicador Datos'!$CU6</f>
        <v>0</v>
      </c>
      <c r="BM3" s="41">
        <f t="shared" ref="BM3:BM35" si="32">ROUND(IF(BK3&gt;BM$36,10,IF(BK3&lt;BM$37,0,10-(BM$36-BK3)/(BM$36-BM$37)*10)),1)</f>
        <v>0</v>
      </c>
      <c r="BN3" s="41">
        <f t="shared" ref="BN3:BN35" si="33">ROUND(IF(BL3&gt;BN$36,10,IF(BL3&lt;BN$37,0,10-(BN$36-BL3)/(BN$36-BN$37)*10)),1)</f>
        <v>0</v>
      </c>
      <c r="BO3" s="41">
        <f t="shared" ref="BO3:BO35" si="34">AVERAGE(BM3,BN3,BN3)</f>
        <v>0</v>
      </c>
      <c r="BP3" s="41">
        <f t="shared" ref="BP3:BP35" si="35">ROUND((10-GEOMEAN(((10-BJ3)/10*9+1),((10-BO3)/10*9+1)))/9*10,1)</f>
        <v>0</v>
      </c>
      <c r="BQ3" s="41">
        <f>ROUND(IF('Indicador Datos'!S6=0,0,IF(LOG('Indicador Datos'!S6)&gt;BQ$36,10,IF(LOG('Indicador Datos'!S6)&lt;BQ$37,0,10-(BQ$36-LOG('Indicador Datos'!S6))/(BQ$36-BQ$37)*10))),1)</f>
        <v>0</v>
      </c>
      <c r="BR3" s="41">
        <f>ROUND(IF('Indicador Datos'!T6=0,0,IF(LOG('Indicador Datos'!T6)&gt;BR$36,10,IF(LOG('Indicador Datos'!T6)&lt;BR$37,0,10-(BR$36-LOG('Indicador Datos'!T6))/(BR$36-BR$37)*10))),1)</f>
        <v>0</v>
      </c>
      <c r="BS3" s="41">
        <f t="shared" ref="BS3:BS35" si="36">AVERAGE(BQ3,BR3,BR3)</f>
        <v>0</v>
      </c>
      <c r="BT3" s="42">
        <f>'Indicador Datos'!S6/'Indicador Datos'!$CU6</f>
        <v>0</v>
      </c>
      <c r="BU3" s="42">
        <f>'Indicador Datos'!T6/'Indicador Datos'!$CU6</f>
        <v>0</v>
      </c>
      <c r="BV3" s="41">
        <f t="shared" ref="BV3:BW3" si="37">ROUND(IF(BT3&gt;BV$36,10,IF(BT3&lt;BV$37,0,10-(BV$36-BT3)/(BV$36-BV$37)*10)),1)</f>
        <v>0</v>
      </c>
      <c r="BW3" s="41">
        <f t="shared" si="37"/>
        <v>0</v>
      </c>
      <c r="BX3" s="41">
        <f t="shared" ref="BX3:BX35" si="38">AVERAGE(BV3,BW3,BW3)</f>
        <v>0</v>
      </c>
      <c r="BY3" s="41">
        <f t="shared" ref="BY3:BY35" si="39">ROUND((10-GEOMEAN(((10-BS3)/10*9+1),((10-BX3)/10*9+1)))/9*10,1)</f>
        <v>0</v>
      </c>
      <c r="BZ3" s="41">
        <f t="shared" ref="BZ3:BZ35" si="40">ROUND((10-GEOMEAN(((10-BP3)/10*9+1),((10-BY3)/10*9+1)))/9*10,1)</f>
        <v>0</v>
      </c>
      <c r="CA3" s="41">
        <f>ROUND(IF('Indicador Datos'!U6=0,0,IF(LOG('Indicador Datos'!U6)&gt;CA$36,10,IF(LOG('Indicador Datos'!U6)&lt;CA$37,0,10-(CA$36-LOG('Indicador Datos'!U6))/(CA$36-CA$37)*10))),1)</f>
        <v>5.3</v>
      </c>
      <c r="CB3" s="42">
        <f>'Indicador Datos'!U6/'Indicador Datos'!$CU6</f>
        <v>0.53676838964037554</v>
      </c>
      <c r="CC3" s="41">
        <f t="shared" ref="CC3:CC35" si="41">ROUND(IF(CB3&gt;CC$36,10,IF(CB3&lt;CC$37,0,10-(CC$36-CB3)/(CC$36-CC$37)*10)),1)</f>
        <v>5.4</v>
      </c>
      <c r="CD3" s="41">
        <f t="shared" ref="CD3:CD35" si="42">ROUND((10-GEOMEAN(((10-CA3)/10*9+1),((10-CC3)/10*9+1)))/9*10,1)</f>
        <v>5.4</v>
      </c>
      <c r="CE3" s="41">
        <f>ROUND(IF('Indicador Datos'!V6=0,0,IF(LOG('Indicador Datos'!V6)&gt;CE$36,10,IF(LOG('Indicador Datos'!V6)&lt;CE$37,0,10-(CE$36-LOG('Indicador Datos'!V6))/(CE$36-CE$37)*10))),1)</f>
        <v>5.6</v>
      </c>
      <c r="CF3" s="42">
        <f>'Indicador Datos'!V6/'Indicador Datos'!$CU6</f>
        <v>0.85501433486462353</v>
      </c>
      <c r="CG3" s="41">
        <f t="shared" ref="CG3:CG35" si="43">ROUND(IF(CF3&gt;CG$36,10,IF(CF3&lt;CG$37,0,10-(CG$36-CF3)/(CG$36-CG$37)*10)),1)</f>
        <v>8.6</v>
      </c>
      <c r="CH3" s="41">
        <f t="shared" ref="CH3:CH35" si="44">ROUND((10-GEOMEAN(((10-CE3)/10*9+1),((10-CG3)/10*9+1)))/9*10,1)</f>
        <v>7.4</v>
      </c>
      <c r="CI3" s="41">
        <f>ROUND(IF('Indicador Datos'!W6=0,0,IF(LOG('Indicador Datos'!W6)&gt;CI$36,10,IF(LOG('Indicador Datos'!W6)&lt;CI$37,0,10-(CI$36-LOG('Indicador Datos'!W6))/(CI$36-CI$37)*10))),1)</f>
        <v>5.4</v>
      </c>
      <c r="CJ3" s="42">
        <f>'Indicador Datos'!W6/'Indicador Datos'!$CU6</f>
        <v>0.62264262918817659</v>
      </c>
      <c r="CK3" s="41">
        <f t="shared" ref="CK3:CK35" si="45">ROUND(IF(CJ3&gt;CK$36,10,IF(CJ3&lt;CK$37,0,10-(CK$36-CJ3)/(CK$36-CK$37)*10)),1)</f>
        <v>6.2</v>
      </c>
      <c r="CL3" s="41">
        <f t="shared" ref="CL3:CL35" si="46">ROUND((10-GEOMEAN(((10-CI3)/10*9+1),((10-CK3)/10*9+1)))/9*10,1)</f>
        <v>5.8</v>
      </c>
      <c r="CM3" s="41">
        <f t="shared" ref="CM3:CM35" si="47">ROUND((10-GEOMEAN(((10-CH3)/10*9+1),((10-BZ3)/10*9+1),((10-CD3)/10*9+1),((10-CL3)/10*9+1)))/9*10,1)</f>
        <v>5.2</v>
      </c>
      <c r="CN3" s="41">
        <f>IF('Indicador Datos'!Y6="No data","x",ROUND(IF('Indicador Datos'!Y6&gt;CN$36,10,IF('Indicador Datos'!Y6&lt;CN$37,0,10-(CN$36-'Indicador Datos'!Y6)/(CN$36-CN$37)*10)),1))</f>
        <v>2.5</v>
      </c>
      <c r="CO3" s="41" t="str">
        <f>IF('Indicador Datos'!BL6="No data","x",ROUND(IF('Indicador Datos'!BL6&gt;CO$36,10,IF('Indicador Datos'!BL6&lt;CO$37,0,10-(CO$36-'Indicador Datos'!BL6)/(CO$36-CO$37)*10)),1))</f>
        <v>x</v>
      </c>
      <c r="CP3" s="41">
        <f>IF('Indicador Datos'!X6="No data","x",ROUND(IF('Indicador Datos'!X6&gt;CP$36,10,IF('Indicador Datos'!X6&lt;CP$37,0,10-(CP$36-'Indicador Datos'!X6)/(CP$36-CP$37)*10)),1))</f>
        <v>1.4</v>
      </c>
      <c r="CQ3" s="41">
        <f>IF('Indicador Datos'!AD6="No data","x",ROUND(IF('Indicador Datos'!AD6&gt;CQ$36,10,IF('Indicador Datos'!AD6&lt;CQ$37,0,10-(CQ$36-'Indicador Datos'!AD6)/(CQ$36-CQ$37)*10)),1))</f>
        <v>3.7</v>
      </c>
      <c r="CR3" s="41">
        <f>IF('Indicador Datos'!CJ6="No data","x",ROUND(IF('Indicador Datos'!CJ6&gt;CR$36,0,IF('Indicador Datos'!CJ6&lt;CR$37,10,(CR$36-'Indicador Datos'!CJ6)/(CR$36-CR$37)*10)),1))</f>
        <v>4.2</v>
      </c>
      <c r="CS3" s="41">
        <f>IF('Indicador Datos'!CK6="No data","x",ROUND(IF('Indicador Datos'!CK6&gt;CS$36,0,IF('Indicador Datos'!CK6&lt;CS$37,10,(CS$36-'Indicador Datos'!CK6)/(CS$36-CS$37)*10)),1))</f>
        <v>3.3</v>
      </c>
      <c r="CT3" s="41" t="str">
        <f>IF('Indicador Datos'!AB6="No data","x",ROUND(IF('Indicador Datos'!AB6&gt;CT$36,0,IF('Indicador Datos'!AB6&lt;CT$37,10,(CT$36-'Indicador Datos'!AB6)/(CT$36-CT$37)*10)),1))</f>
        <v>x</v>
      </c>
      <c r="CU3" s="235">
        <f>IF('Indicador Datos'!Z6="No data","x",ROUND(IF('Indicador Datos'!Z6&gt;CU$36,10,IF('Indicador Datos'!Z6&lt;CU$37,0,10-(CU$36-'Indicador Datos'!Z6)/(CU$36-CU$37)*10)),1))</f>
        <v>0.3</v>
      </c>
      <c r="CV3" s="235">
        <f>IF('Indicador Datos'!AA6="No data","x",IF('Indicador Datos'!AA6=0,0,(ROUND(IF(LOG('Indicador Datos'!AA6)&gt;CV$36,10,IF(LOG('Indicador Datos'!AA6)&lt;CV$37,0,10-(CV$36-LOG('Indicador Datos'!AA6))/(CV$36-CV$37)*10)),1))))</f>
        <v>3.5</v>
      </c>
      <c r="CW3" s="41">
        <f t="shared" ref="CW3:CW35" si="48">ROUND((10-GEOMEAN(((10-CU3)/10*9+1),((10-CV3)/10*9+1)))/9*10,1)</f>
        <v>2</v>
      </c>
      <c r="CX3" s="235" t="str">
        <f>IF('Indicador Datos'!CL6="No data","x",ROUND(IF('Indicador Datos'!CL6&gt;CX$36,0,IF('Indicador Datos'!CL6&lt;CX$37,10,(CX$36-'Indicador Datos'!CL6)/(CX$36-CX$37)*10)),1))</f>
        <v>x</v>
      </c>
      <c r="CY3" s="235" t="str">
        <f>IF('Indicador Datos'!CM6="No data","x",ROUND(IF('Indicador Datos'!CM6&gt;CY$36,0,IF('Indicador Datos'!CM6&lt;CY$37,10,(CY$36-'Indicador Datos'!CM6)/(CY$36-CY$37)*10)),1))</f>
        <v>x</v>
      </c>
      <c r="CZ3" s="41" t="str">
        <f t="shared" ref="CZ3:CZ35" si="49">IF(AND(CX3="x",CY3="x"),"x",ROUND(AVERAGE(CX3,CY3),1))</f>
        <v>x</v>
      </c>
      <c r="DA3" s="41">
        <f>IF('Indicador Datos'!AC6="No data","x",ROUND(IF('Indicador Datos'!AC6&gt;DA$36,0,IF('Indicador Datos'!AC6&lt;DA$37,10,(DA$36-'Indicador Datos'!AC6)/(DA$36-DA$37)*10)),1))</f>
        <v>2</v>
      </c>
      <c r="DB3" s="41">
        <f t="shared" ref="DB3:DB35" si="50">DA3</f>
        <v>2</v>
      </c>
      <c r="DC3" s="41">
        <f t="shared" ref="DC3:DC35" si="51">ROUND(AVERAGE(CN3,CP3),1)</f>
        <v>2</v>
      </c>
      <c r="DD3" s="41">
        <f t="shared" ref="DD3:DD35" si="52">ROUND(AVERAGE(CR3,CS3,CT3,CZ3), 1)</f>
        <v>3.8</v>
      </c>
      <c r="DE3" s="41">
        <f t="shared" ref="DE3:DE35" si="53">ROUND(AVERAGE(DC3,DC3,DD3),1)</f>
        <v>2.6</v>
      </c>
      <c r="DF3" s="41">
        <f t="shared" ref="DF3:DF35" si="54">ROUND(AVERAGE(CN3:CQ3),1)</f>
        <v>2.5</v>
      </c>
      <c r="DG3" s="41">
        <f t="shared" ref="DG3:DG35" si="55">ROUND(AVERAGE(CR3,CS3,CT3,CZ3,CW3), 1)</f>
        <v>3.2</v>
      </c>
      <c r="DH3" s="41">
        <f t="shared" ref="DH3:DH35" si="56">ROUND(AVERAGE(DF3,DG3,DB3),1)</f>
        <v>2.6</v>
      </c>
      <c r="DI3" s="41">
        <f t="shared" ref="DI3:DI35" si="57">ROUND((10-GEOMEAN(((10-DE3)/10*9+1),((10-DH3)/10*9+1)))/9*10,1)</f>
        <v>2.6</v>
      </c>
      <c r="DJ3" s="43">
        <f t="shared" ref="DJ3:DJ35" si="58">ROUND((10-GEOMEAN(((10-CM3)/10*9+1),((10-DI3)/10*9+1)))/9*10,1)</f>
        <v>4</v>
      </c>
      <c r="DK3" s="44">
        <f t="shared" ref="DK3:DK35" si="59">IF(ROUND(IF(AX3="x",(10-GEOMEAN(((10-BG3)/10*9+1),((10-DJ3)/10*9+1),((10-AZ3)/10*9+1),((10-BA3)/10*9+1)))/9*10,(10-GEOMEAN(((10-AX3)/10*9+1),((10-DJ3)/10*9+1),((10-AZ3)/10*9+1),((10-BA3)/10*9+1),((10-BG3)/10*9+1)))/9*10),1)=0,0.1,ROUND(IF(AX3="x",(10-GEOMEAN(((10-BG3)/10*9+1),((10-DJ3)/10*9+1),((10-AZ3)/10*9+1),((10-BA3)/10*9+1)))/9*10,(10-GEOMEAN(((10-AX3)/10*9+1),((10-DJ3)/10*9+1),((10-AZ3)/10*9+1),((10-BA3)/10*9+1),((10-BG3)/10*9+1)))/9*10),1))</f>
        <v>4.2</v>
      </c>
      <c r="DL3" s="41">
        <f>ROUND(IF('Indicador Datos'!AE6=0,0,IF('Indicador Datos'!AE6&gt;DL$36,10,IF('Indicador Datos'!AE6&lt;DL$37,0,10-(DL$36-'Indicador Datos'!AE6)/(DL$36-DL$37)*10))),1)</f>
        <v>0</v>
      </c>
      <c r="DM3" s="41">
        <f>ROUND(IF('Indicador Datos'!AF6=0,0,IF(LOG('Indicador Datos'!AF6)&gt;LOG(DM$36),10,IF(LOG('Indicador Datos'!AF6)&lt;LOG(DM$37),0,10-(LOG(DM$36)-LOG('Indicador Datos'!AF6))/(LOG(DM$36)-LOG(DM$37))*10))),1)</f>
        <v>0</v>
      </c>
      <c r="DN3" s="41">
        <f t="shared" ref="DN3:DN35" si="60">ROUND((10-GEOMEAN(((10-DL3)/10*9+1),((10-DM3)/10*9+1)))/9*10,1)</f>
        <v>0</v>
      </c>
      <c r="DO3" s="41">
        <f>'Indicador Datos'!AG6</f>
        <v>0</v>
      </c>
      <c r="DP3" s="41">
        <f>'Indicador Datos'!AH6</f>
        <v>0</v>
      </c>
      <c r="DQ3" s="41">
        <f t="shared" ref="DQ3:DQ35" si="61">ROUND(IF(DO3=5,10,IF(DP3=5,9,IF(DO3=4,8,IF(DP3=4,7,0)))),1)</f>
        <v>0</v>
      </c>
      <c r="DR3" s="124">
        <f>ROUND(IF(DQ3&gt;5,DQ3,DN3/10*7),1)</f>
        <v>0</v>
      </c>
      <c r="DS3" s="41" t="str">
        <f>IF('Indicador Datos'!AI6="No data","x",ROUND(IF('Indicador Datos'!AI6&gt;DS$36,10,IF('Indicador Datos'!AI6&lt;DS$37,0,10-(DS$36-'Indicador Datos'!AI6)/(DS$36-DS$37)*10)),1))</f>
        <v>x</v>
      </c>
      <c r="DT3" s="41" t="str">
        <f>IF('Indicador Datos'!AJ6="No data","x",ROUND(IF(LOG('Indicador Datos'!AJ6)&gt;DT$36,10,IF(LOG('Indicador Datos'!AJ6)&lt;DT$37,0,10-(DT$36-LOG('Indicador Datos'!AJ6))/(DT$36-DT$37)*10)),1))</f>
        <v>x</v>
      </c>
      <c r="DU3" s="124" t="str">
        <f t="shared" ref="DU3:DU35" si="62">IF(AND(DS3="x", DT3="x"), "x", ROUND((10-GEOMEAN(((10-DS3)/10*9+1),((10-DT3)/10*9+1)))/9*10,1))</f>
        <v>x</v>
      </c>
      <c r="DV3" s="123">
        <f>IF('Indicador Datos'!AK6="No data", "x",'Indicador Datos'!AK6/'Indicador Datos'!CT6)</f>
        <v>2.6772383256963393E-4</v>
      </c>
      <c r="DW3" s="41">
        <f>IF(DV3="x","x",ROUND(IF(DV3&gt;DW$36,10,IF(DV3&lt;DW$37,0,10-(DW$36-DV3)/(DW$36-DW$37)*10)),1))</f>
        <v>4.5</v>
      </c>
      <c r="DX3" s="41">
        <f>IF('Indicador Datos'!AK6="No data","x",ROUND(IF(LOG('Indicador Datos'!AK6)&gt;DX$36,10,IF(LOG('Indicador Datos'!AK6)&lt;DX$37,0,10-(DX$36-LOG('Indicador Datos'!AK6))/(DX$36-DX$37)*10)),1))</f>
        <v>1.4</v>
      </c>
      <c r="DY3" s="43">
        <f>IF(AND(DW3="x", DX3="x"), "x", ROUND((10-GEOMEAN(((10-DW3)/10*9+1),((10-DX3)/10*9+1)))/9*10,1))</f>
        <v>3.1</v>
      </c>
      <c r="DZ3" s="44">
        <f>ROUND(IF(DY3="x", (10-GEOMEAN(((10-DU3)/10*9+1),((10-DR3)/10*9+1)))/9*10, IF(DU3="x", (10-GEOMEAN(((10-DY3)/10*9+1),((10-DR3)/10*9+1)))/9*10,(10-GEOMEAN(((10-DU3)/10*9+1),((10-DY3)/10*9+1),((10-DR3)/10*9+1)))/9*10)),1)</f>
        <v>1.7</v>
      </c>
    </row>
    <row r="4" spans="1:130" s="3" customFormat="1" x14ac:dyDescent="0.25">
      <c r="A4" s="94" t="s">
        <v>5</v>
      </c>
      <c r="B4" s="83" t="s">
        <v>4</v>
      </c>
      <c r="C4" s="41">
        <f>ROUND(IF('Indicador Datos'!D7=0,0.1,IF(LOG('Indicador Datos'!D7)&gt;C$36,10,IF(LOG('Indicador Datos'!D7)&lt;C$37,0,10-(C$36-LOG('Indicador Datos'!D7))/(C$36-C$37)*10))),1)</f>
        <v>0.1</v>
      </c>
      <c r="D4" s="41">
        <f>ROUND(IF('Indicador Datos'!E7=0,0.1,IF(LOG('Indicador Datos'!E7)&gt;D$36,10,IF(LOG('Indicador Datos'!E7)&lt;D$37,0,10-(D$36-LOG('Indicador Datos'!E7))/(D$36-D$37)*10))),1)</f>
        <v>0.1</v>
      </c>
      <c r="E4" s="41">
        <f t="shared" si="0"/>
        <v>0.1</v>
      </c>
      <c r="F4" s="41">
        <f>ROUND(IF('Indicador Datos'!F7="No data",0.1,IF('Indicador Datos'!F7=0,0,IF(LOG('Indicador Datos'!F7)&gt;F$36,10,IF(LOG('Indicador Datos'!F7)&lt;F$37,0,10-(F$36-LOG('Indicador Datos'!F7))/(F$36-F$37)*10)))),1)</f>
        <v>0.1</v>
      </c>
      <c r="G4" s="41">
        <f>ROUND(IF('Indicador Datos'!G7=0,0,IF(LOG('Indicador Datos'!G7)&gt;G$36,10,IF(LOG('Indicador Datos'!G7)&lt;G$37,0,10-(G$36-LOG('Indicador Datos'!G7))/(G$36-G$37)*10))),1)</f>
        <v>0</v>
      </c>
      <c r="H4" s="41">
        <f>ROUND(IF('Indicador Datos'!H7=0,0,IF(LOG('Indicador Datos'!H7)&gt;H$36,10,IF(LOG('Indicador Datos'!H7)&lt;H$37,0,10-(H$36-LOG('Indicador Datos'!H7))/(H$36-H$37)*10))),1)</f>
        <v>6.2</v>
      </c>
      <c r="I4" s="41">
        <f>ROUND(IF('Indicador Datos'!I7=0,0,IF(LOG('Indicador Datos'!I7)&gt;I$36,10,IF(LOG('Indicador Datos'!I7)&lt;I$37,0,10-(I$36-LOG('Indicador Datos'!I7))/(I$36-I$37)*10))),1)</f>
        <v>7.7</v>
      </c>
      <c r="J4" s="41">
        <f t="shared" si="1"/>
        <v>7</v>
      </c>
      <c r="K4" s="41">
        <f>ROUND(IF('Indicador Datos'!J7=0,0,IF(LOG('Indicador Datos'!J7)&gt;K$36,10,IF(LOG('Indicador Datos'!J7)&lt;K$37,0,10-(K$36-LOG('Indicador Datos'!J7))/(K$36-K$37)*10))),1)</f>
        <v>8.1999999999999993</v>
      </c>
      <c r="L4" s="41">
        <f t="shared" si="2"/>
        <v>7.7</v>
      </c>
      <c r="M4" s="41">
        <f>ROUND(IF('Indicador Datos'!K7=0,0,IF(LOG('Indicador Datos'!K7)&gt;M$36,10,IF(LOG('Indicador Datos'!K7)&lt;M$37,0,10-(M$36-LOG('Indicador Datos'!K7))/(M$36-M$37)*10))),1)</f>
        <v>0</v>
      </c>
      <c r="N4" s="122">
        <f>IF('Indicador Datos'!N7="No data","x",ROUND(IF('Indicador Datos'!N7=0,0,IF(LOG('Indicador Datos'!N7)&gt;N$36,10,IF(LOG('Indicador Datos'!N7)&lt;N$37,0.1,10-(N$36-LOG('Indicador Datos'!N7))/(N$36-N$37)*10))),1))</f>
        <v>0.1</v>
      </c>
      <c r="O4" s="122">
        <f>IF('Indicador Datos'!O7="No data","x",ROUND(IF('Indicador Datos'!O7=0,0,IF(LOG('Indicador Datos'!O7)&gt;O$36,10,IF(LOG('Indicador Datos'!O7)&lt;O$37,0.1,10-(O$36-LOG('Indicador Datos'!O7))/(O$36-O$37)*10))),1))</f>
        <v>2.4</v>
      </c>
      <c r="P4" s="122">
        <f t="shared" si="3"/>
        <v>1.3</v>
      </c>
      <c r="Q4" s="42">
        <f>'Indicador Datos'!D7/'Indicador Datos'!$CU7</f>
        <v>0</v>
      </c>
      <c r="R4" s="42">
        <f>'Indicador Datos'!E7/'Indicador Datos'!$CU7</f>
        <v>0</v>
      </c>
      <c r="S4" s="42">
        <f>IF(F4=0.1,0,'Indicador Datos'!F7/'Indicador Datos'!$CU7)</f>
        <v>0</v>
      </c>
      <c r="T4" s="42">
        <f>'Indicador Datos'!G7/'Indicador Datos'!$CU7</f>
        <v>0</v>
      </c>
      <c r="U4" s="42">
        <f>'Indicador Datos'!H7/'Indicador Datos'!$CU7</f>
        <v>1.8972235895664904E-2</v>
      </c>
      <c r="V4" s="42">
        <f>'Indicador Datos'!I7/'Indicador Datos'!$CU7</f>
        <v>5.9912323881047063E-3</v>
      </c>
      <c r="W4" s="42">
        <f>'Indicador Datos'!J7/'Indicador Datos'!$CU7</f>
        <v>4.7870859416678048E-2</v>
      </c>
      <c r="X4" s="42">
        <f>'Indicador Datos'!K7/'Indicador Datos'!$CU7</f>
        <v>0</v>
      </c>
      <c r="Y4" s="42">
        <f>IF('Indicador Datos'!N7="No data","x",'Indicador Datos'!N7/'Indicador Datos'!$CU7)</f>
        <v>6.3141237929070489E-4</v>
      </c>
      <c r="Z4" s="42">
        <f>IF('Indicador Datos'!O7="No data","x",'Indicador Datos'!O7/'Indicador Datos'!$CU7)</f>
        <v>2.36637896597847E-2</v>
      </c>
      <c r="AA4" s="41">
        <f t="shared" si="4"/>
        <v>0</v>
      </c>
      <c r="AB4" s="41">
        <f t="shared" si="5"/>
        <v>0</v>
      </c>
      <c r="AC4" s="41">
        <f t="shared" si="6"/>
        <v>0</v>
      </c>
      <c r="AD4" s="41">
        <f t="shared" si="7"/>
        <v>0.1</v>
      </c>
      <c r="AE4" s="41">
        <f t="shared" si="8"/>
        <v>0</v>
      </c>
      <c r="AF4" s="41">
        <f t="shared" si="9"/>
        <v>10</v>
      </c>
      <c r="AG4" s="41">
        <f t="shared" si="10"/>
        <v>10</v>
      </c>
      <c r="AH4" s="41">
        <f t="shared" si="11"/>
        <v>10</v>
      </c>
      <c r="AI4" s="41">
        <f t="shared" si="12"/>
        <v>10</v>
      </c>
      <c r="AJ4" s="41">
        <f t="shared" si="13"/>
        <v>10</v>
      </c>
      <c r="AK4" s="41">
        <f t="shared" si="14"/>
        <v>0</v>
      </c>
      <c r="AL4" s="41">
        <f>ROUND(IF('Indicador Datos'!L7=0,0,IF('Indicador Datos'!L7&gt;AL$36,10,IF('Indicador Datos'!L7&lt;AL$37,0,10-(AL$36-'Indicador Datos'!L7)/(AL$36-AL$37)*10))),1)</f>
        <v>0</v>
      </c>
      <c r="AM4" s="41">
        <f t="shared" si="15"/>
        <v>0</v>
      </c>
      <c r="AN4" s="41">
        <f t="shared" si="16"/>
        <v>1.2</v>
      </c>
      <c r="AO4" s="41">
        <f t="shared" ref="AO4:AO35" si="63">IF(AND(AM4="x", AN4="x"),"x",ROUND(((10-GEOMEAN(((10-AM4)/10*9+1),((10-AN4)/10*9+1)))/9*10),1))</f>
        <v>0.6</v>
      </c>
      <c r="AP4" s="41">
        <f t="shared" si="17"/>
        <v>0.1</v>
      </c>
      <c r="AQ4" s="41">
        <f t="shared" si="18"/>
        <v>0.1</v>
      </c>
      <c r="AR4" s="41">
        <f t="shared" si="19"/>
        <v>8.1</v>
      </c>
      <c r="AS4" s="41">
        <f t="shared" si="20"/>
        <v>8.9</v>
      </c>
      <c r="AT4" s="41">
        <f t="shared" si="21"/>
        <v>8.5</v>
      </c>
      <c r="AU4" s="41">
        <f t="shared" si="22"/>
        <v>9.1</v>
      </c>
      <c r="AV4" s="41">
        <f t="shared" si="23"/>
        <v>0</v>
      </c>
      <c r="AW4" s="41">
        <f t="shared" si="24"/>
        <v>0.1</v>
      </c>
      <c r="AX4" s="43">
        <f t="shared" si="25"/>
        <v>0.1</v>
      </c>
      <c r="AY4" s="41">
        <f t="shared" si="26"/>
        <v>0</v>
      </c>
      <c r="AZ4" s="149">
        <f t="shared" ref="AZ4:AZ35" si="64">ROUND((10-GEOMEAN(((10-AW4)/10*9+1),((10-AY4)/10*9+1)))/9*10,1)</f>
        <v>0.1</v>
      </c>
      <c r="BA4" s="43">
        <f t="shared" si="27"/>
        <v>9.1999999999999993</v>
      </c>
      <c r="BB4" s="41">
        <f t="shared" si="28"/>
        <v>0</v>
      </c>
      <c r="BC4" s="41" t="str">
        <f>IF('Indicador Datos'!P7="No data","x",ROUND(IF('Indicador Datos'!P7&gt;BC$36,10,IF('Indicador Datos'!P7&lt;BC$37,0,10-(BC$36-'Indicador Datos'!P7)/(BC$36-BC$37)*10)),1))</f>
        <v>x</v>
      </c>
      <c r="BD4" s="41">
        <f t="shared" si="29"/>
        <v>0</v>
      </c>
      <c r="BE4" s="41">
        <f t="shared" si="30"/>
        <v>1</v>
      </c>
      <c r="BF4" s="41">
        <f>IF('Indicador Datos'!M7="No data","x", ROUND(IF('Indicador Datos'!M7&gt;BF$36,0,IF('Indicador Datos'!M7&lt;BF$37,10,(BF$36-'Indicador Datos'!M7)/(BF$36-BF$37)*10)),1))</f>
        <v>0</v>
      </c>
      <c r="BG4" s="43">
        <f t="shared" ref="BG4:BG35" si="65">ROUND(AVERAGE(BD4,BE4,BE4,BF4),1)</f>
        <v>0.5</v>
      </c>
      <c r="BH4" s="41">
        <f>ROUND(IF('Indicador Datos'!Q7=0,0,IF(LOG('Indicador Datos'!Q7)&gt;BH$36,10,IF(LOG('Indicador Datos'!Q7)&lt;BH$37,0,10-(BH$36-LOG('Indicador Datos'!Q7))/(BH$36-BH$37)*10))),1)</f>
        <v>0</v>
      </c>
      <c r="BI4" s="41">
        <f>ROUND(IF('Indicador Datos'!R7=0,0,IF(LOG('Indicador Datos'!R7)&gt;BI$36,10,IF(LOG('Indicador Datos'!R7)&lt;BI$37,0,10-(BI$36-LOG('Indicador Datos'!R7))/(BI$36-BI$37)*10))),1)</f>
        <v>0</v>
      </c>
      <c r="BJ4" s="41">
        <f t="shared" si="31"/>
        <v>0</v>
      </c>
      <c r="BK4" s="42">
        <f>'Indicador Datos'!Q7/'Indicador Datos'!$CU7</f>
        <v>0</v>
      </c>
      <c r="BL4" s="42">
        <f>'Indicador Datos'!R7/'Indicador Datos'!$CU7</f>
        <v>0</v>
      </c>
      <c r="BM4" s="41">
        <f t="shared" si="32"/>
        <v>0</v>
      </c>
      <c r="BN4" s="41">
        <f t="shared" si="33"/>
        <v>0</v>
      </c>
      <c r="BO4" s="41">
        <f t="shared" si="34"/>
        <v>0</v>
      </c>
      <c r="BP4" s="41">
        <f t="shared" si="35"/>
        <v>0</v>
      </c>
      <c r="BQ4" s="41">
        <f>ROUND(IF('Indicador Datos'!S7=0,0,IF(LOG('Indicador Datos'!S7)&gt;BQ$36,10,IF(LOG('Indicador Datos'!S7)&lt;BQ$37,0,10-(BQ$36-LOG('Indicador Datos'!S7))/(BQ$36-BQ$37)*10))),1)</f>
        <v>0</v>
      </c>
      <c r="BR4" s="41">
        <f>ROUND(IF('Indicador Datos'!T7=0,0,IF(LOG('Indicador Datos'!T7)&gt;BR$36,10,IF(LOG('Indicador Datos'!T7)&lt;BR$37,0,10-(BR$36-LOG('Indicador Datos'!T7))/(BR$36-BR$37)*10))),1)</f>
        <v>0</v>
      </c>
      <c r="BS4" s="41">
        <f t="shared" si="36"/>
        <v>0</v>
      </c>
      <c r="BT4" s="42">
        <f>'Indicador Datos'!S7/'Indicador Datos'!$CU7</f>
        <v>0</v>
      </c>
      <c r="BU4" s="42">
        <f>'Indicador Datos'!T7/'Indicador Datos'!$CU7</f>
        <v>0</v>
      </c>
      <c r="BV4" s="41">
        <f t="shared" ref="BV4:BV35" si="66">ROUND(IF(BT4&gt;BV$36,10,IF(BT4&lt;BV$37,0,10-(BV$36-BT4)/(BV$36-BV$37)*10)),1)</f>
        <v>0</v>
      </c>
      <c r="BW4" s="41">
        <f t="shared" ref="BW4:BW35" si="67">ROUND(IF(BU4&gt;BW$36,10,IF(BU4&lt;BW$37,0,10-(BW$36-BU4)/(BW$36-BW$37)*10)),1)</f>
        <v>0</v>
      </c>
      <c r="BX4" s="41">
        <f t="shared" si="38"/>
        <v>0</v>
      </c>
      <c r="BY4" s="41">
        <f t="shared" si="39"/>
        <v>0</v>
      </c>
      <c r="BZ4" s="41">
        <f t="shared" si="40"/>
        <v>0</v>
      </c>
      <c r="CA4" s="41">
        <f>ROUND(IF('Indicador Datos'!U7=0,0,IF(LOG('Indicador Datos'!U7)&gt;CA$36,10,IF(LOG('Indicador Datos'!U7)&lt;CA$37,0,10-(CA$36-LOG('Indicador Datos'!U7))/(CA$36-CA$37)*10))),1)</f>
        <v>5.8</v>
      </c>
      <c r="CB4" s="42">
        <f>'Indicador Datos'!U7/'Indicador Datos'!$CU7</f>
        <v>0.29148572621443797</v>
      </c>
      <c r="CC4" s="41">
        <f t="shared" si="41"/>
        <v>2.9</v>
      </c>
      <c r="CD4" s="41">
        <f t="shared" si="42"/>
        <v>4.5</v>
      </c>
      <c r="CE4" s="41">
        <f>ROUND(IF('Indicador Datos'!V7=0,0,IF(LOG('Indicador Datos'!V7)&gt;CE$36,10,IF(LOG('Indicador Datos'!V7)&lt;CE$37,0,10-(CE$36-LOG('Indicador Datos'!V7))/(CE$36-CE$37)*10))),1)</f>
        <v>6.3</v>
      </c>
      <c r="CF4" s="42">
        <f>'Indicador Datos'!V7/'Indicador Datos'!$CU7</f>
        <v>0.7134402084820588</v>
      </c>
      <c r="CG4" s="41">
        <f t="shared" si="43"/>
        <v>7.1</v>
      </c>
      <c r="CH4" s="41">
        <f t="shared" si="44"/>
        <v>6.7</v>
      </c>
      <c r="CI4" s="41">
        <f>ROUND(IF('Indicador Datos'!W7=0,0,IF(LOG('Indicador Datos'!W7)&gt;CI$36,10,IF(LOG('Indicador Datos'!W7)&lt;CI$37,0,10-(CI$36-LOG('Indicador Datos'!W7))/(CI$36-CI$37)*10))),1)</f>
        <v>6.2</v>
      </c>
      <c r="CJ4" s="42">
        <f>'Indicador Datos'!W7/'Indicador Datos'!$CU7</f>
        <v>0.54806859311786282</v>
      </c>
      <c r="CK4" s="41">
        <f t="shared" si="45"/>
        <v>5.5</v>
      </c>
      <c r="CL4" s="41">
        <f t="shared" si="46"/>
        <v>5.9</v>
      </c>
      <c r="CM4" s="41">
        <f t="shared" si="47"/>
        <v>4.7</v>
      </c>
      <c r="CN4" s="41">
        <f>IF('Indicador Datos'!Y7="No data","x",ROUND(IF('Indicador Datos'!Y7&gt;CN$36,10,IF('Indicador Datos'!Y7&lt;CN$37,0,10-(CN$36-'Indicador Datos'!Y7)/(CN$36-CN$37)*10)),1))</f>
        <v>8.3000000000000007</v>
      </c>
      <c r="CO4" s="41" t="str">
        <f>IF('Indicador Datos'!BL7="No data","x",ROUND(IF('Indicador Datos'!BL7&gt;CO$36,10,IF('Indicador Datos'!BL7&lt;CO$37,0,10-(CO$36-'Indicador Datos'!BL7)/(CO$36-CO$37)*10)),1))</f>
        <v>x</v>
      </c>
      <c r="CP4" s="41">
        <f>IF('Indicador Datos'!X7="No data","x",ROUND(IF('Indicador Datos'!X7&gt;CP$36,10,IF('Indicador Datos'!X7&lt;CP$37,0,10-(CP$36-'Indicador Datos'!X7)/(CP$36-CP$37)*10)),1))</f>
        <v>3.8</v>
      </c>
      <c r="CQ4" s="41">
        <f>IF('Indicador Datos'!AD7="No data","x",ROUND(IF('Indicador Datos'!AD7&gt;CQ$36,10,IF('Indicador Datos'!AD7&lt;CQ$37,0,10-(CQ$36-'Indicador Datos'!AD7)/(CQ$36-CQ$37)*10)),1))</f>
        <v>2.6</v>
      </c>
      <c r="CR4" s="41">
        <f>IF('Indicador Datos'!CJ7="No data","x",ROUND(IF('Indicador Datos'!CJ7&gt;CR$36,0,IF('Indicador Datos'!CJ7&lt;CR$37,10,(CR$36-'Indicador Datos'!CJ7)/(CR$36-CR$37)*10)),1))</f>
        <v>1.7</v>
      </c>
      <c r="CS4" s="41">
        <f>IF('Indicador Datos'!CK7="No data","x",ROUND(IF('Indicador Datos'!CK7&gt;CS$36,0,IF('Indicador Datos'!CK7&lt;CS$37,10,(CS$36-'Indicador Datos'!CK7)/(CS$36-CS$37)*10)),1))</f>
        <v>1.1000000000000001</v>
      </c>
      <c r="CT4" s="41" t="str">
        <f>IF('Indicador Datos'!AB7="No data","x",ROUND(IF('Indicador Datos'!AB7&gt;CT$36,0,IF('Indicador Datos'!AB7&lt;CT$37,10,(CT$36-'Indicador Datos'!AB7)/(CT$36-CT$37)*10)),1))</f>
        <v>x</v>
      </c>
      <c r="CU4" s="235">
        <f>IF('Indicador Datos'!Z7="No data","x",ROUND(IF('Indicador Datos'!Z7&gt;CU$36,10,IF('Indicador Datos'!Z7&lt;CU$37,0,10-(CU$36-'Indicador Datos'!Z7)/(CU$36-CU$37)*10)),1))</f>
        <v>0.2</v>
      </c>
      <c r="CV4" s="235">
        <f>IF('Indicador Datos'!AA7="No data","x",IF('Indicador Datos'!AA7=0,0,(ROUND(IF(LOG('Indicador Datos'!AA7)&gt;CV$36,10,IF(LOG('Indicador Datos'!AA7)&lt;CV$37,0,10-(CV$36-LOG('Indicador Datos'!AA7))/(CV$36-CV$37)*10)),1))))</f>
        <v>4.2</v>
      </c>
      <c r="CW4" s="41">
        <f t="shared" si="48"/>
        <v>2.4</v>
      </c>
      <c r="CX4" s="235" t="str">
        <f>IF('Indicador Datos'!CL7="No data","x",ROUND(IF('Indicador Datos'!CL7&gt;CX$36,0,IF('Indicador Datos'!CL7&lt;CX$37,10,(CX$36-'Indicador Datos'!CL7)/(CX$36-CX$37)*10)),1))</f>
        <v>x</v>
      </c>
      <c r="CY4" s="235" t="str">
        <f>IF('Indicador Datos'!CM7="No data","x",ROUND(IF('Indicador Datos'!CM7&gt;CY$36,0,IF('Indicador Datos'!CM7&lt;CY$37,10,(CY$36-'Indicador Datos'!CM7)/(CY$36-CY$37)*10)),1))</f>
        <v>x</v>
      </c>
      <c r="CZ4" s="41" t="str">
        <f t="shared" si="49"/>
        <v>x</v>
      </c>
      <c r="DA4" s="41">
        <f>IF('Indicador Datos'!AC7="No data","x",ROUND(IF('Indicador Datos'!AC7&gt;DA$36,0,IF('Indicador Datos'!AC7&lt;DA$37,10,(DA$36-'Indicador Datos'!AC7)/(DA$36-DA$37)*10)),1))</f>
        <v>2</v>
      </c>
      <c r="DB4" s="41">
        <f t="shared" si="50"/>
        <v>2</v>
      </c>
      <c r="DC4" s="41">
        <f t="shared" si="51"/>
        <v>6.1</v>
      </c>
      <c r="DD4" s="41">
        <f t="shared" si="52"/>
        <v>1.4</v>
      </c>
      <c r="DE4" s="41">
        <f t="shared" si="53"/>
        <v>4.5</v>
      </c>
      <c r="DF4" s="41">
        <f t="shared" si="54"/>
        <v>4.9000000000000004</v>
      </c>
      <c r="DG4" s="41">
        <f t="shared" si="55"/>
        <v>1.7</v>
      </c>
      <c r="DH4" s="41">
        <f t="shared" si="56"/>
        <v>2.9</v>
      </c>
      <c r="DI4" s="41">
        <f t="shared" si="57"/>
        <v>3.7</v>
      </c>
      <c r="DJ4" s="43">
        <f t="shared" si="58"/>
        <v>4.2</v>
      </c>
      <c r="DK4" s="44">
        <f t="shared" si="59"/>
        <v>4.0999999999999996</v>
      </c>
      <c r="DL4" s="41">
        <f>ROUND(IF('Indicador Datos'!AE7=0,0,IF('Indicador Datos'!AE7&gt;DL$36,10,IF('Indicador Datos'!AE7&lt;DL$37,0,10-(DL$36-'Indicador Datos'!AE7)/(DL$36-DL$37)*10))),1)</f>
        <v>0</v>
      </c>
      <c r="DM4" s="41">
        <f>ROUND(IF('Indicador Datos'!AF7=0,0,IF(LOG('Indicador Datos'!AF7)&gt;LOG(DM$36),10,IF(LOG('Indicador Datos'!AF7)&lt;LOG(DM$37),0,10-(LOG(DM$36)-LOG('Indicador Datos'!AF7))/(LOG(DM$36)-LOG(DM$37))*10))),1)</f>
        <v>0</v>
      </c>
      <c r="DN4" s="41">
        <f t="shared" si="60"/>
        <v>0</v>
      </c>
      <c r="DO4" s="41">
        <f>'Indicador Datos'!AG7</f>
        <v>0</v>
      </c>
      <c r="DP4" s="41">
        <f>'Indicador Datos'!AH7</f>
        <v>0</v>
      </c>
      <c r="DQ4" s="41">
        <f t="shared" si="61"/>
        <v>0</v>
      </c>
      <c r="DR4" s="125">
        <f t="shared" ref="DR4:DR35" si="68">ROUND(IF(DQ4&gt;5,DQ4,DN4/10*7),1)</f>
        <v>0</v>
      </c>
      <c r="DS4" s="41">
        <f>IF('Indicador Datos'!AI7="No data","x",ROUND(IF('Indicador Datos'!AI7&gt;DS$36,10,IF('Indicador Datos'!AI7&lt;DS$37,0,10-(DS$36-'Indicador Datos'!AI7)/(DS$36-DS$37)*10)),1))</f>
        <v>10</v>
      </c>
      <c r="DT4" s="41">
        <f>IF('Indicador Datos'!AJ7="No data","x",ROUND(IF(LOG('Indicador Datos'!AJ7)&gt;DT$36,10,IF(LOG('Indicador Datos'!AJ7)&lt;DT$37,0,10-(DT$36-LOG('Indicador Datos'!AJ7))/(DT$36-DT$37)*10)),1))</f>
        <v>4.5999999999999996</v>
      </c>
      <c r="DU4" s="125">
        <f t="shared" si="62"/>
        <v>8.4</v>
      </c>
      <c r="DV4" s="42">
        <f>IF('Indicador Datos'!AK7="No data", "x",'Indicador Datos'!AK7/'Indicador Datos'!CT7)</f>
        <v>7.060587543583081E-4</v>
      </c>
      <c r="DW4" s="41">
        <f t="shared" ref="DW4:DW35" si="69">IF(DV4="x","x",ROUND(IF(DV4&gt;DW$36,10,IF(DV4&lt;DW$37,0,10-(DW$36-DV4)/(DW$36-DW$37)*10)),1))</f>
        <v>10</v>
      </c>
      <c r="DX4" s="41">
        <f>IF('Indicador Datos'!AK7="No data","x",ROUND(IF(LOG('Indicador Datos'!AK7)&gt;DX$36,10,IF(LOG('Indicador Datos'!AK7)&lt;DX$37,0,10-(DX$36-LOG('Indicador Datos'!AK7))/(DX$36-DX$37)*10)),1))</f>
        <v>4.8</v>
      </c>
      <c r="DY4" s="43">
        <f t="shared" ref="DY4:DY35" si="70">IF(AND(DW4="x", DX4="x"), "x", ROUND((10-GEOMEAN(((10-DW4)/10*9+1),((10-DX4)/10*9+1)))/9*10,1))</f>
        <v>8.5</v>
      </c>
      <c r="DZ4" s="44">
        <f t="shared" ref="DZ4:DZ35" si="71">ROUND(IF(DY4="x", (10-GEOMEAN(((10-DU4)/10*9+1),((10-DR4)/10*9+1)))/9*10, IF(DU4="x", (10-GEOMEAN(((10-DY4)/10*9+1),((10-DR4)/10*9+1)))/9*10,(10-GEOMEAN(((10-DU4)/10*9+1),((10-DY4)/10*9+1),((10-DR4)/10*9+1)))/9*10)),1)</f>
        <v>6.8</v>
      </c>
    </row>
    <row r="5" spans="1:130" s="3" customFormat="1" x14ac:dyDescent="0.25">
      <c r="A5" s="94" t="s">
        <v>7</v>
      </c>
      <c r="B5" s="83" t="s">
        <v>6</v>
      </c>
      <c r="C5" s="41">
        <f>ROUND(IF('Indicador Datos'!D8=0,0.1,IF(LOG('Indicador Datos'!D8)&gt;C$36,10,IF(LOG('Indicador Datos'!D8)&lt;C$37,0,10-(C$36-LOG('Indicador Datos'!D8))/(C$36-C$37)*10))),1)</f>
        <v>4.4000000000000004</v>
      </c>
      <c r="D5" s="41">
        <f>ROUND(IF('Indicador Datos'!E8=0,0.1,IF(LOG('Indicador Datos'!E8)&gt;D$36,10,IF(LOG('Indicador Datos'!E8)&lt;D$37,0,10-(D$36-LOG('Indicador Datos'!E8))/(D$36-D$37)*10))),1)</f>
        <v>0.1</v>
      </c>
      <c r="E5" s="41">
        <f t="shared" si="0"/>
        <v>2.5</v>
      </c>
      <c r="F5" s="41">
        <f>ROUND(IF('Indicador Datos'!F8="No data",0.1,IF('Indicador Datos'!F8=0,0,IF(LOG('Indicador Datos'!F8)&gt;F$36,10,IF(LOG('Indicador Datos'!F8)&lt;F$37,0,10-(F$36-LOG('Indicador Datos'!F8))/(F$36-F$37)*10)))),1)</f>
        <v>0.1</v>
      </c>
      <c r="G5" s="41">
        <f>ROUND(IF('Indicador Datos'!G8=0,0,IF(LOG('Indicador Datos'!G8)&gt;G$36,10,IF(LOG('Indicador Datos'!G8)&lt;G$37,0,10-(G$36-LOG('Indicador Datos'!G8))/(G$36-G$37)*10))),1)</f>
        <v>5.5</v>
      </c>
      <c r="H5" s="41">
        <f>ROUND(IF('Indicador Datos'!H8=0,0,IF(LOG('Indicador Datos'!H8)&gt;H$36,10,IF(LOG('Indicador Datos'!H8)&lt;H$37,0,10-(H$36-LOG('Indicador Datos'!H8))/(H$36-H$37)*10))),1)</f>
        <v>5.3</v>
      </c>
      <c r="I5" s="41">
        <f>ROUND(IF('Indicador Datos'!I8=0,0,IF(LOG('Indicador Datos'!I8)&gt;I$36,10,IF(LOG('Indicador Datos'!I8)&lt;I$37,0,10-(I$36-LOG('Indicador Datos'!I8))/(I$36-I$37)*10))),1)</f>
        <v>6.8</v>
      </c>
      <c r="J5" s="41">
        <f t="shared" si="1"/>
        <v>6.1</v>
      </c>
      <c r="K5" s="41">
        <f>ROUND(IF('Indicador Datos'!J8=0,0,IF(LOG('Indicador Datos'!J8)&gt;K$36,10,IF(LOG('Indicador Datos'!J8)&lt;K$37,0,10-(K$36-LOG('Indicador Datos'!J8))/(K$36-K$37)*10))),1)</f>
        <v>4.3</v>
      </c>
      <c r="L5" s="41">
        <f t="shared" si="2"/>
        <v>5.3</v>
      </c>
      <c r="M5" s="41">
        <f>ROUND(IF('Indicador Datos'!K8=0,0,IF(LOG('Indicador Datos'!K8)&gt;M$36,10,IF(LOG('Indicador Datos'!K8)&lt;M$37,0,10-(M$36-LOG('Indicador Datos'!K8))/(M$36-M$37)*10))),1)</f>
        <v>0</v>
      </c>
      <c r="N5" s="122" t="str">
        <f>IF('Indicador Datos'!N8="No data","x",ROUND(IF('Indicador Datos'!N8=0,0,IF(LOG('Indicador Datos'!N8)&gt;N$36,10,IF(LOG('Indicador Datos'!N8)&lt;N$37,0.1,10-(N$36-LOG('Indicador Datos'!N8))/(N$36-N$37)*10))),1))</f>
        <v>x</v>
      </c>
      <c r="O5" s="122" t="str">
        <f>IF('Indicador Datos'!O8="No data","x",ROUND(IF('Indicador Datos'!O8=0,0,IF(LOG('Indicador Datos'!O8)&gt;O$36,10,IF(LOG('Indicador Datos'!O8)&lt;O$37,0.1,10-(O$36-LOG('Indicador Datos'!O8))/(O$36-O$37)*10))),1))</f>
        <v>x</v>
      </c>
      <c r="P5" s="122" t="str">
        <f t="shared" si="3"/>
        <v>x</v>
      </c>
      <c r="Q5" s="42">
        <f>'Indicador Datos'!D8/'Indicador Datos'!$CU8</f>
        <v>2.0486271707797188E-3</v>
      </c>
      <c r="R5" s="42">
        <f>'Indicador Datos'!E8/'Indicador Datos'!$CU8</f>
        <v>0</v>
      </c>
      <c r="S5" s="42">
        <f>IF(F5=0.1,0,'Indicador Datos'!F8/'Indicador Datos'!$CU8)</f>
        <v>0</v>
      </c>
      <c r="T5" s="42">
        <f>'Indicador Datos'!G8/'Indicador Datos'!$CU8</f>
        <v>5.4113963020952445E-6</v>
      </c>
      <c r="U5" s="42">
        <f>'Indicador Datos'!H8/'Indicador Datos'!$CU8</f>
        <v>1.39889168411238E-2</v>
      </c>
      <c r="V5" s="42">
        <f>'Indicador Datos'!I8/'Indicador Datos'!$CU8</f>
        <v>1.9984166915891139E-3</v>
      </c>
      <c r="W5" s="42">
        <f>'Indicador Datos'!J8/'Indicador Datos'!$CU8</f>
        <v>1.9141565364248897E-3</v>
      </c>
      <c r="X5" s="42">
        <f>'Indicador Datos'!K8/'Indicador Datos'!$CU8</f>
        <v>0</v>
      </c>
      <c r="Y5" s="42" t="str">
        <f>IF('Indicador Datos'!N8="No data","x",'Indicador Datos'!N8/'Indicador Datos'!$CU8)</f>
        <v>x</v>
      </c>
      <c r="Z5" s="42" t="str">
        <f>IF('Indicador Datos'!O8="No data","x",'Indicador Datos'!O8/'Indicador Datos'!$CU8)</f>
        <v>x</v>
      </c>
      <c r="AA5" s="41">
        <f t="shared" si="4"/>
        <v>10</v>
      </c>
      <c r="AB5" s="41">
        <f t="shared" si="5"/>
        <v>0</v>
      </c>
      <c r="AC5" s="41">
        <f t="shared" si="6"/>
        <v>7.6</v>
      </c>
      <c r="AD5" s="41">
        <f t="shared" si="7"/>
        <v>0.1</v>
      </c>
      <c r="AE5" s="41">
        <f t="shared" si="8"/>
        <v>5.8</v>
      </c>
      <c r="AF5" s="41">
        <f t="shared" si="9"/>
        <v>9.3000000000000007</v>
      </c>
      <c r="AG5" s="41">
        <f t="shared" si="10"/>
        <v>8</v>
      </c>
      <c r="AH5" s="41">
        <f t="shared" si="11"/>
        <v>8.6999999999999993</v>
      </c>
      <c r="AI5" s="41">
        <f t="shared" si="12"/>
        <v>4.8</v>
      </c>
      <c r="AJ5" s="41">
        <f t="shared" si="13"/>
        <v>7.2</v>
      </c>
      <c r="AK5" s="41">
        <f t="shared" si="14"/>
        <v>0</v>
      </c>
      <c r="AL5" s="41">
        <f>ROUND(IF('Indicador Datos'!L8=0,0,IF('Indicador Datos'!L8&gt;AL$36,10,IF('Indicador Datos'!L8&lt;AL$37,0,10-(AL$36-'Indicador Datos'!L8)/(AL$36-AL$37)*10))),1)</f>
        <v>1.5</v>
      </c>
      <c r="AM5" s="41" t="str">
        <f t="shared" si="15"/>
        <v>x</v>
      </c>
      <c r="AN5" s="41" t="str">
        <f t="shared" si="16"/>
        <v>x</v>
      </c>
      <c r="AO5" s="41" t="str">
        <f t="shared" si="63"/>
        <v>x</v>
      </c>
      <c r="AP5" s="41">
        <f t="shared" si="17"/>
        <v>7.2</v>
      </c>
      <c r="AQ5" s="41">
        <f t="shared" si="18"/>
        <v>0.1</v>
      </c>
      <c r="AR5" s="41">
        <f t="shared" si="19"/>
        <v>7.3</v>
      </c>
      <c r="AS5" s="41">
        <f t="shared" si="20"/>
        <v>7.4</v>
      </c>
      <c r="AT5" s="41">
        <f t="shared" si="21"/>
        <v>7.4</v>
      </c>
      <c r="AU5" s="41">
        <f t="shared" si="22"/>
        <v>4.5999999999999996</v>
      </c>
      <c r="AV5" s="41">
        <f t="shared" si="23"/>
        <v>0</v>
      </c>
      <c r="AW5" s="41">
        <f t="shared" si="24"/>
        <v>5.6</v>
      </c>
      <c r="AX5" s="43">
        <f t="shared" si="25"/>
        <v>0.1</v>
      </c>
      <c r="AY5" s="41">
        <f t="shared" si="26"/>
        <v>5.7</v>
      </c>
      <c r="AZ5" s="149">
        <f t="shared" si="64"/>
        <v>5.7</v>
      </c>
      <c r="BA5" s="43">
        <f t="shared" si="27"/>
        <v>6.3</v>
      </c>
      <c r="BB5" s="41">
        <f t="shared" si="28"/>
        <v>0.8</v>
      </c>
      <c r="BC5" s="41" t="str">
        <f>IF('Indicador Datos'!P8="No data","x",ROUND(IF('Indicador Datos'!P8&gt;BC$36,10,IF('Indicador Datos'!P8&lt;BC$37,0,10-(BC$36-'Indicador Datos'!P8)/(BC$36-BC$37)*10)),1))</f>
        <v>x</v>
      </c>
      <c r="BD5" s="41">
        <f t="shared" si="29"/>
        <v>0.8</v>
      </c>
      <c r="BE5" s="41" t="str">
        <f t="shared" si="30"/>
        <v>x</v>
      </c>
      <c r="BF5" s="41">
        <f>IF('Indicador Datos'!M8="No data","x", ROUND(IF('Indicador Datos'!M8&gt;BF$36,0,IF('Indicador Datos'!M8&lt;BF$37,10,(BF$36-'Indicador Datos'!M8)/(BF$36-BF$37)*10)),1))</f>
        <v>0</v>
      </c>
      <c r="BG5" s="43">
        <f t="shared" si="65"/>
        <v>0.4</v>
      </c>
      <c r="BH5" s="41">
        <f>ROUND(IF('Indicador Datos'!Q8=0,0,IF(LOG('Indicador Datos'!Q8)&gt;BH$36,10,IF(LOG('Indicador Datos'!Q8)&lt;BH$37,0,10-(BH$36-LOG('Indicador Datos'!Q8))/(BH$36-BH$37)*10))),1)</f>
        <v>0</v>
      </c>
      <c r="BI5" s="41">
        <f>ROUND(IF('Indicador Datos'!R8=0,0,IF(LOG('Indicador Datos'!R8)&gt;BI$36,10,IF(LOG('Indicador Datos'!R8)&lt;BI$37,0,10-(BI$36-LOG('Indicador Datos'!R8))/(BI$36-BI$37)*10))),1)</f>
        <v>0</v>
      </c>
      <c r="BJ5" s="41">
        <f t="shared" si="31"/>
        <v>0</v>
      </c>
      <c r="BK5" s="42">
        <f>'Indicador Datos'!Q8/'Indicador Datos'!$CU8</f>
        <v>0</v>
      </c>
      <c r="BL5" s="42">
        <f>'Indicador Datos'!R8/'Indicador Datos'!$CU8</f>
        <v>0</v>
      </c>
      <c r="BM5" s="41">
        <f t="shared" si="32"/>
        <v>0</v>
      </c>
      <c r="BN5" s="41">
        <f t="shared" si="33"/>
        <v>0</v>
      </c>
      <c r="BO5" s="41">
        <f t="shared" si="34"/>
        <v>0</v>
      </c>
      <c r="BP5" s="41">
        <f t="shared" si="35"/>
        <v>0</v>
      </c>
      <c r="BQ5" s="41">
        <f>ROUND(IF('Indicador Datos'!S8=0,0,IF(LOG('Indicador Datos'!S8)&gt;BQ$36,10,IF(LOG('Indicador Datos'!S8)&lt;BQ$37,0,10-(BQ$36-LOG('Indicador Datos'!S8))/(BQ$36-BQ$37)*10))),1)</f>
        <v>0</v>
      </c>
      <c r="BR5" s="41">
        <f>ROUND(IF('Indicador Datos'!T8=0,0,IF(LOG('Indicador Datos'!T8)&gt;BR$36,10,IF(LOG('Indicador Datos'!T8)&lt;BR$37,0,10-(BR$36-LOG('Indicador Datos'!T8))/(BR$36-BR$37)*10))),1)</f>
        <v>0</v>
      </c>
      <c r="BS5" s="41">
        <f t="shared" si="36"/>
        <v>0</v>
      </c>
      <c r="BT5" s="42">
        <f>'Indicador Datos'!S8/'Indicador Datos'!$CU8</f>
        <v>0</v>
      </c>
      <c r="BU5" s="42">
        <f>'Indicador Datos'!T8/'Indicador Datos'!$CU8</f>
        <v>0</v>
      </c>
      <c r="BV5" s="41">
        <f t="shared" si="66"/>
        <v>0</v>
      </c>
      <c r="BW5" s="41">
        <f t="shared" si="67"/>
        <v>0</v>
      </c>
      <c r="BX5" s="41">
        <f t="shared" si="38"/>
        <v>0</v>
      </c>
      <c r="BY5" s="41">
        <f t="shared" si="39"/>
        <v>0</v>
      </c>
      <c r="BZ5" s="41">
        <f t="shared" si="40"/>
        <v>0</v>
      </c>
      <c r="CA5" s="41">
        <f>ROUND(IF('Indicador Datos'!U8=0,0,IF(LOG('Indicador Datos'!U8)&gt;CA$36,10,IF(LOG('Indicador Datos'!U8)&lt;CA$37,0,10-(CA$36-LOG('Indicador Datos'!U8))/(CA$36-CA$37)*10))),1)</f>
        <v>6</v>
      </c>
      <c r="CB5" s="42">
        <f>'Indicador Datos'!U8/'Indicador Datos'!$CU8</f>
        <v>0.56166282567774395</v>
      </c>
      <c r="CC5" s="41">
        <f t="shared" si="41"/>
        <v>5.6</v>
      </c>
      <c r="CD5" s="41">
        <f t="shared" si="42"/>
        <v>5.8</v>
      </c>
      <c r="CE5" s="41">
        <f>ROUND(IF('Indicador Datos'!V8=0,0,IF(LOG('Indicador Datos'!V8)&gt;CE$36,10,IF(LOG('Indicador Datos'!V8)&lt;CE$37,0,10-(CE$36-LOG('Indicador Datos'!V8))/(CE$36-CE$37)*10))),1)</f>
        <v>6.3</v>
      </c>
      <c r="CF5" s="42">
        <f>'Indicador Datos'!V8/'Indicador Datos'!$CU8</f>
        <v>0.8971024871593688</v>
      </c>
      <c r="CG5" s="41">
        <f t="shared" si="43"/>
        <v>9</v>
      </c>
      <c r="CH5" s="41">
        <f t="shared" si="44"/>
        <v>7.9</v>
      </c>
      <c r="CI5" s="41">
        <f>ROUND(IF('Indicador Datos'!W8=0,0,IF(LOG('Indicador Datos'!W8)&gt;CI$36,10,IF(LOG('Indicador Datos'!W8)&lt;CI$37,0,10-(CI$36-LOG('Indicador Datos'!W8))/(CI$36-CI$37)*10))),1)</f>
        <v>6.2</v>
      </c>
      <c r="CJ5" s="42">
        <f>'Indicador Datos'!W8/'Indicador Datos'!$CU8</f>
        <v>0.82039021004169388</v>
      </c>
      <c r="CK5" s="41">
        <f t="shared" si="45"/>
        <v>8.1999999999999993</v>
      </c>
      <c r="CL5" s="41">
        <f t="shared" si="46"/>
        <v>7.3</v>
      </c>
      <c r="CM5" s="41">
        <f t="shared" si="47"/>
        <v>5.9</v>
      </c>
      <c r="CN5" s="41">
        <f>IF('Indicador Datos'!Y8="No data","x",ROUND(IF('Indicador Datos'!Y8&gt;CN$36,10,IF('Indicador Datos'!Y8&lt;CN$37,0,10-(CN$36-'Indicador Datos'!Y8)/(CN$36-CN$37)*10)),1))</f>
        <v>3.1</v>
      </c>
      <c r="CO5" s="41" t="str">
        <f>IF('Indicador Datos'!BL8="No data","x",ROUND(IF('Indicador Datos'!BL8&gt;CO$36,10,IF('Indicador Datos'!BL8&lt;CO$37,0,10-(CO$36-'Indicador Datos'!BL8)/(CO$36-CO$37)*10)),1))</f>
        <v>x</v>
      </c>
      <c r="CP5" s="41">
        <f>IF('Indicador Datos'!X8="No data","x",ROUND(IF('Indicador Datos'!X8&gt;CP$36,10,IF('Indicador Datos'!X8&lt;CP$37,0,10-(CP$36-'Indicador Datos'!X8)/(CP$36-CP$37)*10)),1))</f>
        <v>0.3</v>
      </c>
      <c r="CQ5" s="41">
        <f>IF('Indicador Datos'!AD8="No data","x",ROUND(IF('Indicador Datos'!AD8&gt;CQ$36,10,IF('Indicador Datos'!AD8&lt;CQ$37,0,10-(CQ$36-'Indicador Datos'!AD8)/(CQ$36-CQ$37)*10)),1))</f>
        <v>0.4</v>
      </c>
      <c r="CR5" s="41">
        <f>IF('Indicador Datos'!CJ8="No data","x",ROUND(IF('Indicador Datos'!CJ8&gt;CR$36,0,IF('Indicador Datos'!CJ8&lt;CR$37,10,(CR$36-'Indicador Datos'!CJ8)/(CR$36-CR$37)*10)),1))</f>
        <v>0.9</v>
      </c>
      <c r="CS5" s="41">
        <f>IF('Indicador Datos'!CK8="No data","x",ROUND(IF('Indicador Datos'!CK8&gt;CS$36,0,IF('Indicador Datos'!CK8&lt;CS$37,10,(CS$36-'Indicador Datos'!CK8)/(CS$36-CS$37)*10)),1))</f>
        <v>1.5</v>
      </c>
      <c r="CT5" s="41">
        <f>IF('Indicador Datos'!AB8="No data","x",ROUND(IF('Indicador Datos'!AB8&gt;CT$36,0,IF('Indicador Datos'!AB8&lt;CT$37,10,(CT$36-'Indicador Datos'!AB8)/(CT$36-CT$37)*10)),1))</f>
        <v>2.2999999999999998</v>
      </c>
      <c r="CU5" s="235">
        <f>IF('Indicador Datos'!Z8="No data","x",ROUND(IF('Indicador Datos'!Z8&gt;CU$36,10,IF('Indicador Datos'!Z8&lt;CU$37,0,10-(CU$36-'Indicador Datos'!Z8)/(CU$36-CU$37)*10)),1))</f>
        <v>0.8</v>
      </c>
      <c r="CV5" s="235">
        <f>IF('Indicador Datos'!AA8="No data","x",IF('Indicador Datos'!AA8=0,0,(ROUND(IF(LOG('Indicador Datos'!AA8)&gt;CV$36,10,IF(LOG('Indicador Datos'!AA8)&lt;CV$37,0,10-(CV$36-LOG('Indicador Datos'!AA8))/(CV$36-CV$37)*10)),1))))</f>
        <v>4.8</v>
      </c>
      <c r="CW5" s="41">
        <f t="shared" si="48"/>
        <v>3</v>
      </c>
      <c r="CX5" s="235">
        <f>IF('Indicador Datos'!CL8="No data","x",ROUND(IF('Indicador Datos'!CL8&gt;CX$36,0,IF('Indicador Datos'!CL8&lt;CX$37,10,(CX$36-'Indicador Datos'!CL8)/(CX$36-CX$37)*10)),1))</f>
        <v>0</v>
      </c>
      <c r="CY5" s="235">
        <f>IF('Indicador Datos'!CM8="No data","x",ROUND(IF('Indicador Datos'!CM8&gt;CY$36,0,IF('Indicador Datos'!CM8&lt;CY$37,10,(CY$36-'Indicador Datos'!CM8)/(CY$36-CY$37)*10)),1))</f>
        <v>0</v>
      </c>
      <c r="CZ5" s="41">
        <f t="shared" si="49"/>
        <v>0</v>
      </c>
      <c r="DA5" s="41" t="str">
        <f>IF('Indicador Datos'!AC8="No data","x",ROUND(IF('Indicador Datos'!AC8&gt;DA$36,0,IF('Indicador Datos'!AC8&lt;DA$37,10,(DA$36-'Indicador Datos'!AC8)/(DA$36-DA$37)*10)),1))</f>
        <v>x</v>
      </c>
      <c r="DB5" s="41" t="str">
        <f t="shared" si="50"/>
        <v>x</v>
      </c>
      <c r="DC5" s="41">
        <f t="shared" si="51"/>
        <v>1.7</v>
      </c>
      <c r="DD5" s="41">
        <f t="shared" si="52"/>
        <v>1.2</v>
      </c>
      <c r="DE5" s="41">
        <f t="shared" si="53"/>
        <v>1.5</v>
      </c>
      <c r="DF5" s="41">
        <f t="shared" si="54"/>
        <v>1.3</v>
      </c>
      <c r="DG5" s="41">
        <f t="shared" si="55"/>
        <v>1.5</v>
      </c>
      <c r="DH5" s="41">
        <f t="shared" si="56"/>
        <v>1.4</v>
      </c>
      <c r="DI5" s="41">
        <f t="shared" si="57"/>
        <v>1.5</v>
      </c>
      <c r="DJ5" s="43">
        <f t="shared" si="58"/>
        <v>4</v>
      </c>
      <c r="DK5" s="44">
        <f t="shared" si="59"/>
        <v>3.7</v>
      </c>
      <c r="DL5" s="41">
        <f>ROUND(IF('Indicador Datos'!AE8=0,0,IF('Indicador Datos'!AE8&gt;DL$36,10,IF('Indicador Datos'!AE8&lt;DL$37,0,10-(DL$36-'Indicador Datos'!AE8)/(DL$36-DL$37)*10))),1)</f>
        <v>0</v>
      </c>
      <c r="DM5" s="41">
        <f>ROUND(IF('Indicador Datos'!AF8=0,0,IF(LOG('Indicador Datos'!AF8)&gt;LOG(DM$36),10,IF(LOG('Indicador Datos'!AF8)&lt;LOG(DM$37),0,10-(LOG(DM$36)-LOG('Indicador Datos'!AF8))/(LOG(DM$36)-LOG(DM$37))*10))),1)</f>
        <v>0</v>
      </c>
      <c r="DN5" s="41">
        <f t="shared" si="60"/>
        <v>0</v>
      </c>
      <c r="DO5" s="41">
        <f>'Indicador Datos'!AG8</f>
        <v>0</v>
      </c>
      <c r="DP5" s="41">
        <f>'Indicador Datos'!AH8</f>
        <v>0</v>
      </c>
      <c r="DQ5" s="41">
        <f t="shared" si="61"/>
        <v>0</v>
      </c>
      <c r="DR5" s="125">
        <f t="shared" si="68"/>
        <v>0</v>
      </c>
      <c r="DS5" s="41">
        <f>IF('Indicador Datos'!AI8="No data","x",ROUND(IF('Indicador Datos'!AI8&gt;DS$36,10,IF('Indicador Datos'!AI8&lt;DS$37,0,10-(DS$36-'Indicador Datos'!AI8)/(DS$36-DS$37)*10)),1))</f>
        <v>3.5</v>
      </c>
      <c r="DT5" s="41">
        <f>IF('Indicador Datos'!AJ8="No data","x",ROUND(IF(LOG('Indicador Datos'!AJ8)&gt;DT$36,10,IF(LOG('Indicador Datos'!AJ8)&lt;DT$37,0,10-(DT$36-LOG('Indicador Datos'!AJ8))/(DT$36-DT$37)*10)),1))</f>
        <v>3.3</v>
      </c>
      <c r="DU5" s="125">
        <f t="shared" si="62"/>
        <v>3.4</v>
      </c>
      <c r="DV5" s="42">
        <f>IF('Indicador Datos'!AK8="No data", "x",'Indicador Datos'!AK8/'Indicador Datos'!CT8)</f>
        <v>2.3691646255848876E-4</v>
      </c>
      <c r="DW5" s="41">
        <f t="shared" si="69"/>
        <v>3.9</v>
      </c>
      <c r="DX5" s="41">
        <f>IF('Indicador Datos'!AK8="No data","x",ROUND(IF(LOG('Indicador Datos'!AK8)&gt;DX$36,10,IF(LOG('Indicador Datos'!AK8)&lt;DX$37,0,10-(DX$36-LOG('Indicador Datos'!AK8))/(DX$36-DX$37)*10)),1))</f>
        <v>2.8</v>
      </c>
      <c r="DY5" s="43">
        <f t="shared" si="70"/>
        <v>3.4</v>
      </c>
      <c r="DZ5" s="44">
        <f t="shared" si="71"/>
        <v>2.4</v>
      </c>
    </row>
    <row r="6" spans="1:130" s="3" customFormat="1" x14ac:dyDescent="0.25">
      <c r="A6" s="94" t="s">
        <v>20</v>
      </c>
      <c r="B6" s="83" t="s">
        <v>19</v>
      </c>
      <c r="C6" s="41">
        <f>ROUND(IF('Indicador Datos'!D9=0,0.1,IF(LOG('Indicador Datos'!D9)&gt;C$36,10,IF(LOG('Indicador Datos'!D9)&lt;C$37,0,10-(C$36-LOG('Indicador Datos'!D9))/(C$36-C$37)*10))),1)</f>
        <v>7.6</v>
      </c>
      <c r="D6" s="41">
        <f>ROUND(IF('Indicador Datos'!E9=0,0.1,IF(LOG('Indicador Datos'!E9)&gt;D$36,10,IF(LOG('Indicador Datos'!E9)&lt;D$37,0,10-(D$36-LOG('Indicador Datos'!E9))/(D$36-D$37)*10))),1)</f>
        <v>7.4</v>
      </c>
      <c r="E6" s="41">
        <f t="shared" si="0"/>
        <v>7.5</v>
      </c>
      <c r="F6" s="41">
        <f>ROUND(IF('Indicador Datos'!F9="No data",0.1,IF('Indicador Datos'!F9=0,0,IF(LOG('Indicador Datos'!F9)&gt;F$36,10,IF(LOG('Indicador Datos'!F9)&lt;F$37,0,10-(F$36-LOG('Indicador Datos'!F9))/(F$36-F$37)*10)))),1)</f>
        <v>5.6</v>
      </c>
      <c r="G6" s="41">
        <f>ROUND(IF('Indicador Datos'!G9=0,0,IF(LOG('Indicador Datos'!G9)&gt;G$36,10,IF(LOG('Indicador Datos'!G9)&lt;G$37,0,10-(G$36-LOG('Indicador Datos'!G9))/(G$36-G$37)*10))),1)</f>
        <v>8</v>
      </c>
      <c r="H6" s="41">
        <f>ROUND(IF('Indicador Datos'!H9=0,0,IF(LOG('Indicador Datos'!H9)&gt;H$36,10,IF(LOG('Indicador Datos'!H9)&lt;H$37,0,10-(H$36-LOG('Indicador Datos'!H9))/(H$36-H$37)*10))),1)</f>
        <v>10</v>
      </c>
      <c r="I6" s="41">
        <f>ROUND(IF('Indicador Datos'!I9=0,0,IF(LOG('Indicador Datos'!I9)&gt;I$36,10,IF(LOG('Indicador Datos'!I9)&lt;I$37,0,10-(I$36-LOG('Indicador Datos'!I9))/(I$36-I$37)*10))),1)</f>
        <v>9.6999999999999993</v>
      </c>
      <c r="J6" s="41">
        <f t="shared" si="1"/>
        <v>9.9</v>
      </c>
      <c r="K6" s="41">
        <f>ROUND(IF('Indicador Datos'!J9=0,0,IF(LOG('Indicador Datos'!J9)&gt;K$36,10,IF(LOG('Indicador Datos'!J9)&lt;K$37,0,10-(K$36-LOG('Indicador Datos'!J9))/(K$36-K$37)*10))),1)</f>
        <v>8.3000000000000007</v>
      </c>
      <c r="L6" s="41">
        <f t="shared" si="2"/>
        <v>9.3000000000000007</v>
      </c>
      <c r="M6" s="41">
        <f>ROUND(IF('Indicador Datos'!K9=0,0,IF(LOG('Indicador Datos'!K9)&gt;M$36,10,IF(LOG('Indicador Datos'!K9)&lt;M$37,0,10-(M$36-LOG('Indicador Datos'!K9))/(M$36-M$37)*10))),1)</f>
        <v>8.5</v>
      </c>
      <c r="N6" s="122">
        <f>IF('Indicador Datos'!N9="No data","x",ROUND(IF('Indicador Datos'!N9=0,0,IF(LOG('Indicador Datos'!N9)&gt;N$36,10,IF(LOG('Indicador Datos'!N9)&lt;N$37,0.1,10-(N$36-LOG('Indicador Datos'!N9))/(N$36-N$37)*10))),1))</f>
        <v>8.3000000000000007</v>
      </c>
      <c r="O6" s="122">
        <f>IF('Indicador Datos'!O9="No data","x",ROUND(IF('Indicador Datos'!O9=0,0,IF(LOG('Indicador Datos'!O9)&gt;O$36,10,IF(LOG('Indicador Datos'!O9)&lt;O$37,0.1,10-(O$36-LOG('Indicador Datos'!O9))/(O$36-O$37)*10))),1))</f>
        <v>7.3</v>
      </c>
      <c r="P6" s="122">
        <f t="shared" si="3"/>
        <v>7.8</v>
      </c>
      <c r="Q6" s="42">
        <f>'Indicador Datos'!D9/'Indicador Datos'!$CU9</f>
        <v>1.0069056838756304E-3</v>
      </c>
      <c r="R6" s="42">
        <f>'Indicador Datos'!E9/'Indicador Datos'!$CU9</f>
        <v>1.4363138650352346E-4</v>
      </c>
      <c r="S6" s="42">
        <f>IF(F6=0.1,0,'Indicador Datos'!F9/'Indicador Datos'!$CU9)</f>
        <v>1.4695524646740055E-3</v>
      </c>
      <c r="T6" s="42">
        <f>'Indicador Datos'!G9/'Indicador Datos'!$CU9</f>
        <v>1.4346472940699459E-6</v>
      </c>
      <c r="U6" s="42">
        <f>'Indicador Datos'!H9/'Indicador Datos'!$CU9</f>
        <v>1.8987802161611351E-2</v>
      </c>
      <c r="V6" s="42">
        <f>'Indicador Datos'!I9/'Indicador Datos'!$CU9</f>
        <v>5.1542952628806796E-3</v>
      </c>
      <c r="W6" s="42">
        <f>'Indicador Datos'!J9/'Indicador Datos'!$CU9</f>
        <v>1.8212472493447729E-3</v>
      </c>
      <c r="X6" s="42">
        <f>'Indicador Datos'!K9/'Indicador Datos'!$CU9</f>
        <v>2.3078154299038269E-3</v>
      </c>
      <c r="Y6" s="42">
        <f>IF('Indicador Datos'!N9="No data","x",'Indicador Datos'!N9/'Indicador Datos'!$CU9)</f>
        <v>0.18345187904114638</v>
      </c>
      <c r="Z6" s="42">
        <f>IF('Indicador Datos'!O9="No data","x",'Indicador Datos'!O9/'Indicador Datos'!$CU9)</f>
        <v>7.3889691427034179E-2</v>
      </c>
      <c r="AA6" s="41">
        <f t="shared" si="4"/>
        <v>5</v>
      </c>
      <c r="AB6" s="41">
        <f t="shared" si="5"/>
        <v>2.9</v>
      </c>
      <c r="AC6" s="41">
        <f t="shared" si="6"/>
        <v>4</v>
      </c>
      <c r="AD6" s="41">
        <f t="shared" si="7"/>
        <v>2.1</v>
      </c>
      <c r="AE6" s="41">
        <f t="shared" si="8"/>
        <v>3.9</v>
      </c>
      <c r="AF6" s="41">
        <f t="shared" si="9"/>
        <v>10</v>
      </c>
      <c r="AG6" s="41">
        <f t="shared" si="10"/>
        <v>10</v>
      </c>
      <c r="AH6" s="41">
        <f t="shared" si="11"/>
        <v>10</v>
      </c>
      <c r="AI6" s="41">
        <f t="shared" si="12"/>
        <v>4.5999999999999996</v>
      </c>
      <c r="AJ6" s="41">
        <f t="shared" si="13"/>
        <v>8.4</v>
      </c>
      <c r="AK6" s="41">
        <f t="shared" si="14"/>
        <v>3.3</v>
      </c>
      <c r="AL6" s="41">
        <f>ROUND(IF('Indicador Datos'!L9=0,0,IF('Indicador Datos'!L9&gt;AL$36,10,IF('Indicador Datos'!L9&lt;AL$37,0,10-(AL$36-'Indicador Datos'!L9)/(AL$36-AL$37)*10))),1)</f>
        <v>8.6</v>
      </c>
      <c r="AM6" s="41">
        <f t="shared" si="15"/>
        <v>9.1999999999999993</v>
      </c>
      <c r="AN6" s="41">
        <f t="shared" si="16"/>
        <v>3.7</v>
      </c>
      <c r="AO6" s="41">
        <f t="shared" si="63"/>
        <v>7.3</v>
      </c>
      <c r="AP6" s="41">
        <f t="shared" si="17"/>
        <v>6.3</v>
      </c>
      <c r="AQ6" s="41">
        <f t="shared" si="18"/>
        <v>5.2</v>
      </c>
      <c r="AR6" s="41">
        <f t="shared" si="19"/>
        <v>10</v>
      </c>
      <c r="AS6" s="41">
        <f t="shared" si="20"/>
        <v>9.9</v>
      </c>
      <c r="AT6" s="41">
        <f t="shared" si="21"/>
        <v>10</v>
      </c>
      <c r="AU6" s="41">
        <f t="shared" si="22"/>
        <v>6.5</v>
      </c>
      <c r="AV6" s="41">
        <f t="shared" si="23"/>
        <v>6.6</v>
      </c>
      <c r="AW6" s="41">
        <f t="shared" si="24"/>
        <v>6</v>
      </c>
      <c r="AX6" s="43">
        <f t="shared" si="25"/>
        <v>4.0999999999999996</v>
      </c>
      <c r="AY6" s="41">
        <f t="shared" si="26"/>
        <v>6.4</v>
      </c>
      <c r="AZ6" s="149">
        <f t="shared" si="64"/>
        <v>6.2</v>
      </c>
      <c r="BA6" s="43">
        <f t="shared" si="27"/>
        <v>8.9</v>
      </c>
      <c r="BB6" s="41">
        <f t="shared" si="28"/>
        <v>7.6</v>
      </c>
      <c r="BC6" s="41">
        <f>IF('Indicador Datos'!P9="No data","x",ROUND(IF('Indicador Datos'!P9&gt;BC$36,10,IF('Indicador Datos'!P9&lt;BC$37,0,10-(BC$36-'Indicador Datos'!P9)/(BC$36-BC$37)*10)),1))</f>
        <v>10</v>
      </c>
      <c r="BD6" s="41">
        <f t="shared" si="29"/>
        <v>8.8000000000000007</v>
      </c>
      <c r="BE6" s="41">
        <f t="shared" si="30"/>
        <v>7.6</v>
      </c>
      <c r="BF6" s="41">
        <f>IF('Indicador Datos'!M9="No data","x", ROUND(IF('Indicador Datos'!M9&gt;BF$36,0,IF('Indicador Datos'!M9&lt;BF$37,10,(BF$36-'Indicador Datos'!M9)/(BF$36-BF$37)*10)),1))</f>
        <v>0</v>
      </c>
      <c r="BG6" s="43">
        <f t="shared" si="65"/>
        <v>6</v>
      </c>
      <c r="BH6" s="41">
        <f>ROUND(IF('Indicador Datos'!Q9=0,0,IF(LOG('Indicador Datos'!Q9)&gt;BH$36,10,IF(LOG('Indicador Datos'!Q9)&lt;BH$37,0,10-(BH$36-LOG('Indicador Datos'!Q9))/(BH$36-BH$37)*10))),1)</f>
        <v>0</v>
      </c>
      <c r="BI6" s="41">
        <f>ROUND(IF('Indicador Datos'!R9=0,0,IF(LOG('Indicador Datos'!R9)&gt;BI$36,10,IF(LOG('Indicador Datos'!R9)&lt;BI$37,0,10-(BI$36-LOG('Indicador Datos'!R9))/(BI$36-BI$37)*10))),1)</f>
        <v>0</v>
      </c>
      <c r="BJ6" s="41">
        <f t="shared" si="31"/>
        <v>0</v>
      </c>
      <c r="BK6" s="42">
        <f>'Indicador Datos'!Q9/'Indicador Datos'!$CU9</f>
        <v>0</v>
      </c>
      <c r="BL6" s="42">
        <f>'Indicador Datos'!R9/'Indicador Datos'!$CU9</f>
        <v>0</v>
      </c>
      <c r="BM6" s="41">
        <f t="shared" si="32"/>
        <v>0</v>
      </c>
      <c r="BN6" s="41">
        <f t="shared" si="33"/>
        <v>0</v>
      </c>
      <c r="BO6" s="41">
        <f t="shared" si="34"/>
        <v>0</v>
      </c>
      <c r="BP6" s="41">
        <f t="shared" si="35"/>
        <v>0</v>
      </c>
      <c r="BQ6" s="41">
        <f>ROUND(IF('Indicador Datos'!S9=0,0,IF(LOG('Indicador Datos'!S9)&gt;BQ$36,10,IF(LOG('Indicador Datos'!S9)&lt;BQ$37,0,10-(BQ$36-LOG('Indicador Datos'!S9))/(BQ$36-BQ$37)*10))),1)</f>
        <v>0</v>
      </c>
      <c r="BR6" s="41">
        <f>ROUND(IF('Indicador Datos'!T9=0,0,IF(LOG('Indicador Datos'!T9)&gt;BR$36,10,IF(LOG('Indicador Datos'!T9)&lt;BR$37,0,10-(BR$36-LOG('Indicador Datos'!T9))/(BR$36-BR$37)*10))),1)</f>
        <v>0</v>
      </c>
      <c r="BS6" s="41">
        <f t="shared" si="36"/>
        <v>0</v>
      </c>
      <c r="BT6" s="42">
        <f>'Indicador Datos'!S9/'Indicador Datos'!$CU9</f>
        <v>0</v>
      </c>
      <c r="BU6" s="42">
        <f>'Indicador Datos'!T9/'Indicador Datos'!$CU9</f>
        <v>0</v>
      </c>
      <c r="BV6" s="41">
        <f t="shared" si="66"/>
        <v>0</v>
      </c>
      <c r="BW6" s="41">
        <f t="shared" si="67"/>
        <v>0</v>
      </c>
      <c r="BX6" s="41">
        <f t="shared" si="38"/>
        <v>0</v>
      </c>
      <c r="BY6" s="41">
        <f t="shared" si="39"/>
        <v>0</v>
      </c>
      <c r="BZ6" s="41">
        <f t="shared" si="40"/>
        <v>0</v>
      </c>
      <c r="CA6" s="41">
        <f>ROUND(IF('Indicador Datos'!U9=0,0,IF(LOG('Indicador Datos'!U9)&gt;CA$36,10,IF(LOG('Indicador Datos'!U9)&lt;CA$37,0,10-(CA$36-LOG('Indicador Datos'!U9))/(CA$36-CA$37)*10))),1)</f>
        <v>8.6</v>
      </c>
      <c r="CB6" s="42">
        <f>'Indicador Datos'!U9/'Indicador Datos'!$CU9</f>
        <v>0.9045045554441572</v>
      </c>
      <c r="CC6" s="41">
        <f t="shared" si="41"/>
        <v>9</v>
      </c>
      <c r="CD6" s="41">
        <f t="shared" si="42"/>
        <v>8.8000000000000007</v>
      </c>
      <c r="CE6" s="41">
        <f>ROUND(IF('Indicador Datos'!V9=0,0,IF(LOG('Indicador Datos'!V9)&gt;CE$36,10,IF(LOG('Indicador Datos'!V9)&lt;CE$37,0,10-(CE$36-LOG('Indicador Datos'!V9))/(CE$36-CE$37)*10))),1)</f>
        <v>8.6</v>
      </c>
      <c r="CF6" s="42">
        <f>'Indicador Datos'!V9/'Indicador Datos'!$CU9</f>
        <v>0.9691460312115685</v>
      </c>
      <c r="CG6" s="41">
        <f t="shared" si="43"/>
        <v>9.6999999999999993</v>
      </c>
      <c r="CH6" s="41">
        <f t="shared" si="44"/>
        <v>9.1999999999999993</v>
      </c>
      <c r="CI6" s="41">
        <f>ROUND(IF('Indicador Datos'!W9=0,0,IF(LOG('Indicador Datos'!W9)&gt;CI$36,10,IF(LOG('Indicador Datos'!W9)&lt;CI$37,0,10-(CI$36-LOG('Indicador Datos'!W9))/(CI$36-CI$37)*10))),1)</f>
        <v>8.6</v>
      </c>
      <c r="CJ6" s="42">
        <f>'Indicador Datos'!W9/'Indicador Datos'!$CU9</f>
        <v>0.95502127906796042</v>
      </c>
      <c r="CK6" s="41">
        <f t="shared" si="45"/>
        <v>9.6</v>
      </c>
      <c r="CL6" s="41">
        <f t="shared" si="46"/>
        <v>9.1999999999999993</v>
      </c>
      <c r="CM6" s="41">
        <f t="shared" si="47"/>
        <v>8</v>
      </c>
      <c r="CN6" s="41">
        <f>IF('Indicador Datos'!Y9="No data","x",ROUND(IF('Indicador Datos'!Y9&gt;CN$36,10,IF('Indicador Datos'!Y9&lt;CN$37,0,10-(CN$36-'Indicador Datos'!Y9)/(CN$36-CN$37)*10)),1))</f>
        <v>7.7</v>
      </c>
      <c r="CO6" s="41">
        <f>IF('Indicador Datos'!BL9="No data","x",ROUND(IF('Indicador Datos'!BL9&gt;CO$36,10,IF('Indicador Datos'!BL9&lt;CO$37,0,10-(CO$36-'Indicador Datos'!BL9)/(CO$36-CO$37)*10)),1))</f>
        <v>1.9</v>
      </c>
      <c r="CP6" s="41">
        <f>IF('Indicador Datos'!X9="No data","x",ROUND(IF('Indicador Datos'!X9&gt;CP$36,10,IF('Indicador Datos'!X9&lt;CP$37,0,10-(CP$36-'Indicador Datos'!X9)/(CP$36-CP$37)*10)),1))</f>
        <v>0.2</v>
      </c>
      <c r="CQ6" s="41">
        <f>IF('Indicador Datos'!AD9="No data","x",ROUND(IF('Indicador Datos'!AD9&gt;CQ$36,10,IF('Indicador Datos'!AD9&lt;CQ$37,0,10-(CQ$36-'Indicador Datos'!AD9)/(CQ$36-CQ$37)*10)),1))</f>
        <v>0.3</v>
      </c>
      <c r="CR6" s="41">
        <f>IF('Indicador Datos'!CJ9="No data","x",ROUND(IF('Indicador Datos'!CJ9&gt;CR$36,0,IF('Indicador Datos'!CJ9&lt;CR$37,10,(CR$36-'Indicador Datos'!CJ9)/(CR$36-CR$37)*10)),1))</f>
        <v>2.4</v>
      </c>
      <c r="CS6" s="41">
        <f>IF('Indicador Datos'!CK9="No data","x",ROUND(IF('Indicador Datos'!CK9&gt;CS$36,0,IF('Indicador Datos'!CK9&lt;CS$37,10,(CS$36-'Indicador Datos'!CK9)/(CS$36-CS$37)*10)),1))</f>
        <v>4.7</v>
      </c>
      <c r="CT6" s="41">
        <f>IF('Indicador Datos'!AB9="No data","x",ROUND(IF('Indicador Datos'!AB9&gt;CT$36,0,IF('Indicador Datos'!AB9&lt;CT$37,10,(CT$36-'Indicador Datos'!AB9)/(CT$36-CT$37)*10)),1))</f>
        <v>3</v>
      </c>
      <c r="CU6" s="235">
        <f>IF('Indicador Datos'!Z9="No data","x",ROUND(IF('Indicador Datos'!Z9&gt;CU$36,10,IF('Indicador Datos'!Z9&lt;CU$37,0,10-(CU$36-'Indicador Datos'!Z9)/(CU$36-CU$37)*10)),1))</f>
        <v>0.3</v>
      </c>
      <c r="CV6" s="235">
        <f>IF('Indicador Datos'!AA9="No data","x",IF('Indicador Datos'!AA9=0,0,(ROUND(IF(LOG('Indicador Datos'!AA9)&gt;CV$36,10,IF(LOG('Indicador Datos'!AA9)&lt;CV$37,0,10-(CV$36-LOG('Indicador Datos'!AA9))/(CV$36-CV$37)*10)),1))))</f>
        <v>6.4</v>
      </c>
      <c r="CW6" s="41">
        <f t="shared" si="48"/>
        <v>4</v>
      </c>
      <c r="CX6" s="235" t="str">
        <f>IF('Indicador Datos'!CL9="No data","x",ROUND(IF('Indicador Datos'!CL9&gt;CX$36,0,IF('Indicador Datos'!CL9&lt;CX$37,10,(CX$36-'Indicador Datos'!CL9)/(CX$36-CX$37)*10)),1))</f>
        <v>x</v>
      </c>
      <c r="CY6" s="235" t="str">
        <f>IF('Indicador Datos'!CM9="No data","x",ROUND(IF('Indicador Datos'!CM9&gt;CY$36,0,IF('Indicador Datos'!CM9&lt;CY$37,10,(CY$36-'Indicador Datos'!CM9)/(CY$36-CY$37)*10)),1))</f>
        <v>x</v>
      </c>
      <c r="CZ6" s="41" t="str">
        <f t="shared" si="49"/>
        <v>x</v>
      </c>
      <c r="DA6" s="41">
        <f>IF('Indicador Datos'!AC9="No data","x",ROUND(IF('Indicador Datos'!AC9&gt;DA$36,0,IF('Indicador Datos'!AC9&lt;DA$37,10,(DA$36-'Indicador Datos'!AC9)/(DA$36-DA$37)*10)),1))</f>
        <v>0</v>
      </c>
      <c r="DB6" s="41">
        <f t="shared" si="50"/>
        <v>0</v>
      </c>
      <c r="DC6" s="41">
        <f t="shared" si="51"/>
        <v>4</v>
      </c>
      <c r="DD6" s="41">
        <f t="shared" si="52"/>
        <v>3.4</v>
      </c>
      <c r="DE6" s="41">
        <f t="shared" si="53"/>
        <v>3.8</v>
      </c>
      <c r="DF6" s="41">
        <f t="shared" si="54"/>
        <v>2.5</v>
      </c>
      <c r="DG6" s="41">
        <f t="shared" si="55"/>
        <v>3.5</v>
      </c>
      <c r="DH6" s="41">
        <f t="shared" si="56"/>
        <v>2</v>
      </c>
      <c r="DI6" s="41">
        <f t="shared" si="57"/>
        <v>2.9</v>
      </c>
      <c r="DJ6" s="43">
        <f t="shared" si="58"/>
        <v>6.1</v>
      </c>
      <c r="DK6" s="44">
        <f t="shared" si="59"/>
        <v>6.6</v>
      </c>
      <c r="DL6" s="41">
        <f>ROUND(IF('Indicador Datos'!AE9=0,0,IF('Indicador Datos'!AE9&gt;DL$36,10,IF('Indicador Datos'!AE9&lt;DL$37,0,10-(DL$36-'Indicador Datos'!AE9)/(DL$36-DL$37)*10))),1)</f>
        <v>0.3</v>
      </c>
      <c r="DM6" s="41">
        <f>ROUND(IF('Indicador Datos'!AF9=0,0,IF(LOG('Indicador Datos'!AF9)&gt;LOG(DM$36),10,IF(LOG('Indicador Datos'!AF9)&lt;LOG(DM$37),0,10-(LOG(DM$36)-LOG('Indicador Datos'!AF9))/(LOG(DM$36)-LOG(DM$37))*10))),1)</f>
        <v>5.8</v>
      </c>
      <c r="DN6" s="41">
        <f t="shared" si="60"/>
        <v>3.5</v>
      </c>
      <c r="DO6" s="41">
        <f>'Indicador Datos'!AG9</f>
        <v>0</v>
      </c>
      <c r="DP6" s="41">
        <f>'Indicador Datos'!AH9</f>
        <v>0</v>
      </c>
      <c r="DQ6" s="41">
        <f t="shared" si="61"/>
        <v>0</v>
      </c>
      <c r="DR6" s="125">
        <f t="shared" si="68"/>
        <v>2.5</v>
      </c>
      <c r="DS6" s="41">
        <f>IF('Indicador Datos'!AI9="No data","x",ROUND(IF('Indicador Datos'!AI9&gt;DS$36,10,IF('Indicador Datos'!AI9&lt;DS$37,0,10-(DS$36-'Indicador Datos'!AI9)/(DS$36-DS$37)*10)),1))</f>
        <v>1.7</v>
      </c>
      <c r="DT6" s="41">
        <f>IF('Indicador Datos'!AJ9="No data","x",ROUND(IF(LOG('Indicador Datos'!AJ9)&gt;DT$36,10,IF(LOG('Indicador Datos'!AJ9)&lt;DT$37,0,10-(DT$36-LOG('Indicador Datos'!AJ9))/(DT$36-DT$37)*10)),1))</f>
        <v>6.1</v>
      </c>
      <c r="DU6" s="125">
        <f t="shared" si="62"/>
        <v>4.2</v>
      </c>
      <c r="DV6" s="42">
        <f>IF('Indicador Datos'!AK9="No data", "x",'Indicador Datos'!AK9/'Indicador Datos'!CT9)</f>
        <v>1.8307697791782299E-3</v>
      </c>
      <c r="DW6" s="41">
        <f t="shared" si="69"/>
        <v>10</v>
      </c>
      <c r="DX6" s="41">
        <f>IF('Indicador Datos'!AK9="No data","x",ROUND(IF(LOG('Indicador Datos'!AK9)&gt;DX$36,10,IF(LOG('Indicador Datos'!AK9)&lt;DX$37,0,10-(DX$36-LOG('Indicador Datos'!AK9))/(DX$36-DX$37)*10)),1))</f>
        <v>10</v>
      </c>
      <c r="DY6" s="43">
        <f t="shared" si="70"/>
        <v>10</v>
      </c>
      <c r="DZ6" s="44">
        <f t="shared" si="71"/>
        <v>7.1</v>
      </c>
    </row>
    <row r="7" spans="1:130" s="3" customFormat="1" x14ac:dyDescent="0.25">
      <c r="A7" s="94" t="s">
        <v>22</v>
      </c>
      <c r="B7" s="83" t="s">
        <v>21</v>
      </c>
      <c r="C7" s="41">
        <f>ROUND(IF('Indicador Datos'!D10=0,0.1,IF(LOG('Indicador Datos'!D10)&gt;C$36,10,IF(LOG('Indicador Datos'!D10)&lt;C$37,0,10-(C$36-LOG('Indicador Datos'!D10))/(C$36-C$37)*10))),1)</f>
        <v>2.8</v>
      </c>
      <c r="D7" s="41">
        <f>ROUND(IF('Indicador Datos'!E10=0,0.1,IF(LOG('Indicador Datos'!E10)&gt;D$36,10,IF(LOG('Indicador Datos'!E10)&lt;D$37,0,10-(D$36-LOG('Indicador Datos'!E10))/(D$36-D$37)*10))),1)</f>
        <v>0.1</v>
      </c>
      <c r="E7" s="41">
        <f t="shared" si="0"/>
        <v>1.5</v>
      </c>
      <c r="F7" s="41">
        <f>ROUND(IF('Indicador Datos'!F10="No data",0.1,IF('Indicador Datos'!F10=0,0,IF(LOG('Indicador Datos'!F10)&gt;F$36,10,IF(LOG('Indicador Datos'!F10)&lt;F$37,0,10-(F$36-LOG('Indicador Datos'!F10))/(F$36-F$37)*10)))),1)</f>
        <v>0.1</v>
      </c>
      <c r="G7" s="41">
        <f>ROUND(IF('Indicador Datos'!G10=0,0,IF(LOG('Indicador Datos'!G10)&gt;G$36,10,IF(LOG('Indicador Datos'!G10)&lt;G$37,0,10-(G$36-LOG('Indicador Datos'!G10))/(G$36-G$37)*10))),1)</f>
        <v>7.4</v>
      </c>
      <c r="H7" s="41">
        <f>ROUND(IF('Indicador Datos'!H10=0,0,IF(LOG('Indicador Datos'!H10)&gt;H$36,10,IF(LOG('Indicador Datos'!H10)&lt;H$37,0,10-(H$36-LOG('Indicador Datos'!H10))/(H$36-H$37)*10))),1)</f>
        <v>3.8</v>
      </c>
      <c r="I7" s="41">
        <f>ROUND(IF('Indicador Datos'!I10=0,0,IF(LOG('Indicador Datos'!I10)&gt;I$36,10,IF(LOG('Indicador Datos'!I10)&lt;I$37,0,10-(I$36-LOG('Indicador Datos'!I10))/(I$36-I$37)*10))),1)</f>
        <v>5.9</v>
      </c>
      <c r="J7" s="41">
        <f t="shared" si="1"/>
        <v>4.9000000000000004</v>
      </c>
      <c r="K7" s="41">
        <f>ROUND(IF('Indicador Datos'!J10=0,0,IF(LOG('Indicador Datos'!J10)&gt;K$36,10,IF(LOG('Indicador Datos'!J10)&lt;K$37,0,10-(K$36-LOG('Indicador Datos'!J10))/(K$36-K$37)*10))),1)</f>
        <v>4.8</v>
      </c>
      <c r="L7" s="41">
        <f t="shared" si="2"/>
        <v>4.9000000000000004</v>
      </c>
      <c r="M7" s="41">
        <f>ROUND(IF('Indicador Datos'!K10=0,0,IF(LOG('Indicador Datos'!K10)&gt;M$36,10,IF(LOG('Indicador Datos'!K10)&lt;M$37,0,10-(M$36-LOG('Indicador Datos'!K10))/(M$36-M$37)*10))),1)</f>
        <v>0</v>
      </c>
      <c r="N7" s="122">
        <f>IF('Indicador Datos'!N10="No data","x",ROUND(IF('Indicador Datos'!N10=0,0,IF(LOG('Indicador Datos'!N10)&gt;N$36,10,IF(LOG('Indicador Datos'!N10)&lt;N$37,0.1,10-(N$36-LOG('Indicador Datos'!N10))/(N$36-N$37)*10))),1))</f>
        <v>1.4</v>
      </c>
      <c r="O7" s="122">
        <f>IF('Indicador Datos'!O10="No data","x",ROUND(IF('Indicador Datos'!O10=0,0,IF(LOG('Indicador Datos'!O10)&gt;O$36,10,IF(LOG('Indicador Datos'!O10)&lt;O$37,0.1,10-(O$36-LOG('Indicador Datos'!O10))/(O$36-O$37)*10))),1))</f>
        <v>1.8</v>
      </c>
      <c r="P7" s="122">
        <f t="shared" si="3"/>
        <v>1.6</v>
      </c>
      <c r="Q7" s="42">
        <f>'Indicador Datos'!D10/'Indicador Datos'!$CU10</f>
        <v>1.7332080410682733E-3</v>
      </c>
      <c r="R7" s="42">
        <f>'Indicador Datos'!E10/'Indicador Datos'!$CU10</f>
        <v>0</v>
      </c>
      <c r="S7" s="42">
        <f>IF(F7=0.1,0,'Indicador Datos'!F10/'Indicador Datos'!$CU10)</f>
        <v>0</v>
      </c>
      <c r="T7" s="42">
        <f>'Indicador Datos'!G10/'Indicador Datos'!$CU10</f>
        <v>1.2308750687947166E-4</v>
      </c>
      <c r="U7" s="42">
        <f>'Indicador Datos'!H10/'Indicador Datos'!$CU10</f>
        <v>1.8980654925701709E-2</v>
      </c>
      <c r="V7" s="42">
        <f>'Indicador Datos'!I10/'Indicador Datos'!$CU10</f>
        <v>1.9979636763896532E-3</v>
      </c>
      <c r="W7" s="42">
        <f>'Indicador Datos'!J10/'Indicador Datos'!$CU10</f>
        <v>1.1683984589983489E-2</v>
      </c>
      <c r="X7" s="42">
        <f>'Indicador Datos'!K10/'Indicador Datos'!$CU10</f>
        <v>0</v>
      </c>
      <c r="Y7" s="42">
        <f>IF('Indicador Datos'!N10="No data","x",'Indicador Datos'!N10/'Indicador Datos'!$CU10)</f>
        <v>5.046780407264722E-2</v>
      </c>
      <c r="Z7" s="42">
        <f>IF('Indicador Datos'!O10="No data","x",'Indicador Datos'!O10/'Indicador Datos'!$CU10)</f>
        <v>7.2220693450742987E-2</v>
      </c>
      <c r="AA7" s="41">
        <f t="shared" si="4"/>
        <v>8.6999999999999993</v>
      </c>
      <c r="AB7" s="41">
        <f t="shared" si="5"/>
        <v>0</v>
      </c>
      <c r="AC7" s="41">
        <f t="shared" si="6"/>
        <v>5.9</v>
      </c>
      <c r="AD7" s="41">
        <f t="shared" si="7"/>
        <v>0.1</v>
      </c>
      <c r="AE7" s="41">
        <f t="shared" si="8"/>
        <v>10</v>
      </c>
      <c r="AF7" s="41">
        <f t="shared" si="9"/>
        <v>10</v>
      </c>
      <c r="AG7" s="41">
        <f t="shared" si="10"/>
        <v>8</v>
      </c>
      <c r="AH7" s="41">
        <f t="shared" si="11"/>
        <v>9.3000000000000007</v>
      </c>
      <c r="AI7" s="41">
        <f t="shared" si="12"/>
        <v>10</v>
      </c>
      <c r="AJ7" s="41">
        <f t="shared" si="13"/>
        <v>9.6999999999999993</v>
      </c>
      <c r="AK7" s="41">
        <f t="shared" si="14"/>
        <v>0</v>
      </c>
      <c r="AL7" s="41">
        <f>ROUND(IF('Indicador Datos'!L10=0,0,IF('Indicador Datos'!L10&gt;AL$36,10,IF('Indicador Datos'!L10&lt;AL$37,0,10-(AL$36-'Indicador Datos'!L10)/(AL$36-AL$37)*10))),1)</f>
        <v>0</v>
      </c>
      <c r="AM7" s="41">
        <f t="shared" si="15"/>
        <v>2.5</v>
      </c>
      <c r="AN7" s="41">
        <f t="shared" si="16"/>
        <v>3.6</v>
      </c>
      <c r="AO7" s="41">
        <f t="shared" si="63"/>
        <v>3.1</v>
      </c>
      <c r="AP7" s="41">
        <f t="shared" si="17"/>
        <v>5.8</v>
      </c>
      <c r="AQ7" s="41">
        <f t="shared" si="18"/>
        <v>0.1</v>
      </c>
      <c r="AR7" s="41">
        <f t="shared" si="19"/>
        <v>6.9</v>
      </c>
      <c r="AS7" s="41">
        <f t="shared" si="20"/>
        <v>7</v>
      </c>
      <c r="AT7" s="41">
        <f t="shared" si="21"/>
        <v>7</v>
      </c>
      <c r="AU7" s="41">
        <f t="shared" si="22"/>
        <v>7.4</v>
      </c>
      <c r="AV7" s="41">
        <f t="shared" si="23"/>
        <v>0</v>
      </c>
      <c r="AW7" s="41">
        <f t="shared" si="24"/>
        <v>4</v>
      </c>
      <c r="AX7" s="43">
        <f t="shared" si="25"/>
        <v>0.1</v>
      </c>
      <c r="AY7" s="41">
        <f t="shared" si="26"/>
        <v>9.1</v>
      </c>
      <c r="AZ7" s="149">
        <f t="shared" si="64"/>
        <v>7.3</v>
      </c>
      <c r="BA7" s="43">
        <f t="shared" si="27"/>
        <v>8.1999999999999993</v>
      </c>
      <c r="BB7" s="41">
        <f t="shared" si="28"/>
        <v>0</v>
      </c>
      <c r="BC7" s="41">
        <f>IF('Indicador Datos'!P10="No data","x",ROUND(IF('Indicador Datos'!P10&gt;BC$36,10,IF('Indicador Datos'!P10&lt;BC$37,0,10-(BC$36-'Indicador Datos'!P10)/(BC$36-BC$37)*10)),1))</f>
        <v>0.5</v>
      </c>
      <c r="BD7" s="41">
        <f t="shared" si="29"/>
        <v>0.3</v>
      </c>
      <c r="BE7" s="41">
        <f t="shared" si="30"/>
        <v>2.4</v>
      </c>
      <c r="BF7" s="41">
        <f>IF('Indicador Datos'!M10="No data","x", ROUND(IF('Indicador Datos'!M10&gt;BF$36,0,IF('Indicador Datos'!M10&lt;BF$37,10,(BF$36-'Indicador Datos'!M10)/(BF$36-BF$37)*10)),1))</f>
        <v>5.3</v>
      </c>
      <c r="BG7" s="43">
        <f t="shared" si="65"/>
        <v>2.6</v>
      </c>
      <c r="BH7" s="41">
        <f>ROUND(IF('Indicador Datos'!Q10=0,0,IF(LOG('Indicador Datos'!Q10)&gt;BH$36,10,IF(LOG('Indicador Datos'!Q10)&lt;BH$37,0,10-(BH$36-LOG('Indicador Datos'!Q10))/(BH$36-BH$37)*10))),1)</f>
        <v>0</v>
      </c>
      <c r="BI7" s="41">
        <f>ROUND(IF('Indicador Datos'!R10=0,0,IF(LOG('Indicador Datos'!R10)&gt;BI$36,10,IF(LOG('Indicador Datos'!R10)&lt;BI$37,0,10-(BI$36-LOG('Indicador Datos'!R10))/(BI$36-BI$37)*10))),1)</f>
        <v>0</v>
      </c>
      <c r="BJ7" s="41">
        <f t="shared" si="31"/>
        <v>0</v>
      </c>
      <c r="BK7" s="42">
        <f>'Indicador Datos'!Q10/'Indicador Datos'!$CU10</f>
        <v>0</v>
      </c>
      <c r="BL7" s="42">
        <f>'Indicador Datos'!R10/'Indicador Datos'!$CU10</f>
        <v>0</v>
      </c>
      <c r="BM7" s="41">
        <f t="shared" si="32"/>
        <v>0</v>
      </c>
      <c r="BN7" s="41">
        <f t="shared" si="33"/>
        <v>0</v>
      </c>
      <c r="BO7" s="41">
        <f t="shared" si="34"/>
        <v>0</v>
      </c>
      <c r="BP7" s="41">
        <f t="shared" si="35"/>
        <v>0</v>
      </c>
      <c r="BQ7" s="41">
        <f>ROUND(IF('Indicador Datos'!S10=0,0,IF(LOG('Indicador Datos'!S10)&gt;BQ$36,10,IF(LOG('Indicador Datos'!S10)&lt;BQ$37,0,10-(BQ$36-LOG('Indicador Datos'!S10))/(BQ$36-BQ$37)*10))),1)</f>
        <v>0</v>
      </c>
      <c r="BR7" s="41">
        <f>ROUND(IF('Indicador Datos'!T10=0,0,IF(LOG('Indicador Datos'!T10)&gt;BR$36,10,IF(LOG('Indicador Datos'!T10)&lt;BR$37,0,10-(BR$36-LOG('Indicador Datos'!T10))/(BR$36-BR$37)*10))),1)</f>
        <v>0</v>
      </c>
      <c r="BS7" s="41">
        <f t="shared" si="36"/>
        <v>0</v>
      </c>
      <c r="BT7" s="42">
        <f>'Indicador Datos'!S10/'Indicador Datos'!$CU10</f>
        <v>0</v>
      </c>
      <c r="BU7" s="42">
        <f>'Indicador Datos'!T10/'Indicador Datos'!$CU10</f>
        <v>0</v>
      </c>
      <c r="BV7" s="41">
        <f t="shared" si="66"/>
        <v>0</v>
      </c>
      <c r="BW7" s="41">
        <f t="shared" si="67"/>
        <v>0</v>
      </c>
      <c r="BX7" s="41">
        <f t="shared" si="38"/>
        <v>0</v>
      </c>
      <c r="BY7" s="41">
        <f t="shared" si="39"/>
        <v>0</v>
      </c>
      <c r="BZ7" s="41">
        <f t="shared" si="40"/>
        <v>0</v>
      </c>
      <c r="CA7" s="41">
        <f>ROUND(IF('Indicador Datos'!U10=0,0,IF(LOG('Indicador Datos'!U10)&gt;CA$36,10,IF(LOG('Indicador Datos'!U10)&lt;CA$37,0,10-(CA$36-LOG('Indicador Datos'!U10))/(CA$36-CA$37)*10))),1)</f>
        <v>5.2</v>
      </c>
      <c r="CB7" s="42">
        <f>'Indicador Datos'!U10/'Indicador Datos'!$CU10</f>
        <v>0.55924600990643913</v>
      </c>
      <c r="CC7" s="41">
        <f t="shared" si="41"/>
        <v>5.6</v>
      </c>
      <c r="CD7" s="41">
        <f t="shared" si="42"/>
        <v>5.4</v>
      </c>
      <c r="CE7" s="41">
        <f>ROUND(IF('Indicador Datos'!V10=0,0,IF(LOG('Indicador Datos'!V10)&gt;CE$36,10,IF(LOG('Indicador Datos'!V10)&lt;CE$37,0,10-(CE$36-LOG('Indicador Datos'!V10))/(CE$36-CE$37)*10))),1)</f>
        <v>5.3</v>
      </c>
      <c r="CF7" s="42">
        <f>'Indicador Datos'!V10/'Indicador Datos'!$CU10</f>
        <v>0.68744567874380846</v>
      </c>
      <c r="CG7" s="41">
        <f t="shared" si="43"/>
        <v>6.9</v>
      </c>
      <c r="CH7" s="41">
        <f t="shared" si="44"/>
        <v>6.2</v>
      </c>
      <c r="CI7" s="41">
        <f>ROUND(IF('Indicador Datos'!W10=0,0,IF(LOG('Indicador Datos'!W10)&gt;CI$36,10,IF(LOG('Indicador Datos'!W10)&lt;CI$37,0,10-(CI$36-LOG('Indicador Datos'!W10))/(CI$36-CI$37)*10))),1)</f>
        <v>5.3</v>
      </c>
      <c r="CJ7" s="42">
        <f>'Indicador Datos'!W10/'Indicador Datos'!$CU10</f>
        <v>0.76279064106494221</v>
      </c>
      <c r="CK7" s="41">
        <f t="shared" si="45"/>
        <v>7.6</v>
      </c>
      <c r="CL7" s="41">
        <f t="shared" si="46"/>
        <v>6.6</v>
      </c>
      <c r="CM7" s="41">
        <f t="shared" si="47"/>
        <v>5</v>
      </c>
      <c r="CN7" s="41">
        <f>IF('Indicador Datos'!Y10="No data","x",ROUND(IF('Indicador Datos'!Y10&gt;CN$36,10,IF('Indicador Datos'!Y10&lt;CN$37,0,10-(CN$36-'Indicador Datos'!Y10)/(CN$36-CN$37)*10)),1))</f>
        <v>7</v>
      </c>
      <c r="CO7" s="41" t="str">
        <f>IF('Indicador Datos'!BL10="No data","x",ROUND(IF('Indicador Datos'!BL10&gt;CO$36,10,IF('Indicador Datos'!BL10&lt;CO$37,0,10-(CO$36-'Indicador Datos'!BL10)/(CO$36-CO$37)*10)),1))</f>
        <v>x</v>
      </c>
      <c r="CP7" s="41">
        <f>IF('Indicador Datos'!X10="No data","x",ROUND(IF('Indicador Datos'!X10&gt;CP$36,10,IF('Indicador Datos'!X10&lt;CP$37,0,10-(CP$36-'Indicador Datos'!X10)/(CP$36-CP$37)*10)),1))</f>
        <v>2.2000000000000002</v>
      </c>
      <c r="CQ7" s="41" t="str">
        <f>IF('Indicador Datos'!AD10="No data","x",ROUND(IF('Indicador Datos'!AD10&gt;CQ$36,10,IF('Indicador Datos'!AD10&lt;CQ$37,0,10-(CQ$36-'Indicador Datos'!AD10)/(CQ$36-CQ$37)*10)),1))</f>
        <v>x</v>
      </c>
      <c r="CR7" s="41">
        <f>IF('Indicador Datos'!CJ10="No data","x",ROUND(IF('Indicador Datos'!CJ10&gt;CR$36,0,IF('Indicador Datos'!CJ10&lt;CR$37,10,(CR$36-'Indicador Datos'!CJ10)/(CR$36-CR$37)*10)),1))</f>
        <v>7.4</v>
      </c>
      <c r="CS7" s="41">
        <f>IF('Indicador Datos'!CK10="No data","x",ROUND(IF('Indicador Datos'!CK10&gt;CS$36,0,IF('Indicador Datos'!CK10&lt;CS$37,10,(CS$36-'Indicador Datos'!CK10)/(CS$36-CS$37)*10)),1))</f>
        <v>3.5</v>
      </c>
      <c r="CT7" s="41" t="str">
        <f>IF('Indicador Datos'!AB10="No data","x",ROUND(IF('Indicador Datos'!AB10&gt;CT$36,0,IF('Indicador Datos'!AB10&lt;CT$37,10,(CT$36-'Indicador Datos'!AB10)/(CT$36-CT$37)*10)),1))</f>
        <v>x</v>
      </c>
      <c r="CU7" s="235">
        <f>IF('Indicador Datos'!Z10="No data","x",ROUND(IF('Indicador Datos'!Z10&gt;CU$36,10,IF('Indicador Datos'!Z10&lt;CU$37,0,10-(CU$36-'Indicador Datos'!Z10)/(CU$36-CU$37)*10)),1))</f>
        <v>3.8</v>
      </c>
      <c r="CV7" s="235">
        <f>IF('Indicador Datos'!AA10="No data","x",IF('Indicador Datos'!AA10=0,0,(ROUND(IF(LOG('Indicador Datos'!AA10)&gt;CV$36,10,IF(LOG('Indicador Datos'!AA10)&lt;CV$37,0,10-(CV$36-LOG('Indicador Datos'!AA10))/(CV$36-CV$37)*10)),1))))</f>
        <v>4.9000000000000004</v>
      </c>
      <c r="CW7" s="41">
        <f t="shared" si="48"/>
        <v>4.4000000000000004</v>
      </c>
      <c r="CX7" s="235">
        <f>IF('Indicador Datos'!CL10="No data","x",ROUND(IF('Indicador Datos'!CL10&gt;CX$36,0,IF('Indicador Datos'!CL10&lt;CX$37,10,(CX$36-'Indicador Datos'!CL10)/(CX$36-CX$37)*10)),1))</f>
        <v>0</v>
      </c>
      <c r="CY7" s="235">
        <f>IF('Indicador Datos'!CM10="No data","x",ROUND(IF('Indicador Datos'!CM10&gt;CY$36,0,IF('Indicador Datos'!CM10&lt;CY$37,10,(CY$36-'Indicador Datos'!CM10)/(CY$36-CY$37)*10)),1))</f>
        <v>0</v>
      </c>
      <c r="CZ7" s="41">
        <f t="shared" si="49"/>
        <v>0</v>
      </c>
      <c r="DA7" s="41">
        <f>IF('Indicador Datos'!AC10="No data","x",ROUND(IF('Indicador Datos'!AC10&gt;DA$36,0,IF('Indicador Datos'!AC10&lt;DA$37,10,(DA$36-'Indicador Datos'!AC10)/(DA$36-DA$37)*10)),1))</f>
        <v>0</v>
      </c>
      <c r="DB7" s="41">
        <f t="shared" si="50"/>
        <v>0</v>
      </c>
      <c r="DC7" s="41">
        <f t="shared" si="51"/>
        <v>4.5999999999999996</v>
      </c>
      <c r="DD7" s="41">
        <f t="shared" si="52"/>
        <v>3.6</v>
      </c>
      <c r="DE7" s="41">
        <f t="shared" si="53"/>
        <v>4.3</v>
      </c>
      <c r="DF7" s="41">
        <f t="shared" si="54"/>
        <v>4.5999999999999996</v>
      </c>
      <c r="DG7" s="41">
        <f t="shared" si="55"/>
        <v>3.8</v>
      </c>
      <c r="DH7" s="41">
        <f t="shared" si="56"/>
        <v>2.8</v>
      </c>
      <c r="DI7" s="41">
        <f t="shared" si="57"/>
        <v>3.6</v>
      </c>
      <c r="DJ7" s="43">
        <f t="shared" si="58"/>
        <v>4.3</v>
      </c>
      <c r="DK7" s="44">
        <f t="shared" si="59"/>
        <v>5.2</v>
      </c>
      <c r="DL7" s="41">
        <f>ROUND(IF('Indicador Datos'!AE10=0,0,IF('Indicador Datos'!AE10&gt;DL$36,10,IF('Indicador Datos'!AE10&lt;DL$37,0,10-(DL$36-'Indicador Datos'!AE10)/(DL$36-DL$37)*10))),1)</f>
        <v>0</v>
      </c>
      <c r="DM7" s="41">
        <f>ROUND(IF('Indicador Datos'!AF10=0,0,IF(LOG('Indicador Datos'!AF10)&gt;LOG(DM$36),10,IF(LOG('Indicador Datos'!AF10)&lt;LOG(DM$37),0,10-(LOG(DM$36)-LOG('Indicador Datos'!AF10))/(LOG(DM$36)-LOG(DM$37))*10))),1)</f>
        <v>0</v>
      </c>
      <c r="DN7" s="41">
        <f t="shared" si="60"/>
        <v>0</v>
      </c>
      <c r="DO7" s="41">
        <f>'Indicador Datos'!AG10</f>
        <v>0</v>
      </c>
      <c r="DP7" s="41">
        <f>'Indicador Datos'!AH10</f>
        <v>0</v>
      </c>
      <c r="DQ7" s="41">
        <f t="shared" si="61"/>
        <v>0</v>
      </c>
      <c r="DR7" s="125">
        <f t="shared" si="68"/>
        <v>0</v>
      </c>
      <c r="DS7" s="41">
        <f>IF('Indicador Datos'!AI10="No data","x",ROUND(IF('Indicador Datos'!AI10&gt;DS$36,10,IF('Indicador Datos'!AI10&lt;DS$37,0,10-(DS$36-'Indicador Datos'!AI10)/(DS$36-DS$37)*10)),1))</f>
        <v>8.6</v>
      </c>
      <c r="DT7" s="41">
        <f>IF('Indicador Datos'!AJ10="No data","x",ROUND(IF(LOG('Indicador Datos'!AJ10)&gt;DT$36,10,IF(LOG('Indicador Datos'!AJ10)&lt;DT$37,0,10-(DT$36-LOG('Indicador Datos'!AJ10))/(DT$36-DT$37)*10)),1))</f>
        <v>2.8</v>
      </c>
      <c r="DU7" s="125">
        <f t="shared" si="62"/>
        <v>6.5</v>
      </c>
      <c r="DV7" s="42">
        <f>IF('Indicador Datos'!AK10="No data", "x",'Indicador Datos'!AK10/'Indicador Datos'!CT10)</f>
        <v>5.2918894830659535E-4</v>
      </c>
      <c r="DW7" s="41">
        <f t="shared" si="69"/>
        <v>8.8000000000000007</v>
      </c>
      <c r="DX7" s="41">
        <f>IF('Indicador Datos'!AK10="No data","x",ROUND(IF(LOG('Indicador Datos'!AK10)&gt;DX$36,10,IF(LOG('Indicador Datos'!AK10)&lt;DX$37,0,10-(DX$36-LOG('Indicador Datos'!AK10))/(DX$36-DX$37)*10)),1))</f>
        <v>1.9</v>
      </c>
      <c r="DY7" s="43">
        <f t="shared" si="70"/>
        <v>6.5</v>
      </c>
      <c r="DZ7" s="44">
        <f t="shared" si="71"/>
        <v>4.9000000000000004</v>
      </c>
    </row>
    <row r="8" spans="1:130" s="3" customFormat="1" x14ac:dyDescent="0.25">
      <c r="A8" s="94" t="s">
        <v>24</v>
      </c>
      <c r="B8" s="83" t="s">
        <v>23</v>
      </c>
      <c r="C8" s="41">
        <f>ROUND(IF('Indicador Datos'!D11=0,0.1,IF(LOG('Indicador Datos'!D11)&gt;C$36,10,IF(LOG('Indicador Datos'!D11)&lt;C$37,0,10-(C$36-LOG('Indicador Datos'!D11))/(C$36-C$37)*10))),1)</f>
        <v>8.3000000000000007</v>
      </c>
      <c r="D8" s="41">
        <f>ROUND(IF('Indicador Datos'!E11=0,0.1,IF(LOG('Indicador Datos'!E11)&gt;D$36,10,IF(LOG('Indicador Datos'!E11)&lt;D$37,0,10-(D$36-LOG('Indicador Datos'!E11))/(D$36-D$37)*10))),1)</f>
        <v>10</v>
      </c>
      <c r="E8" s="41">
        <f t="shared" si="0"/>
        <v>9.3000000000000007</v>
      </c>
      <c r="F8" s="41">
        <f>ROUND(IF('Indicador Datos'!F11="No data",0.1,IF('Indicador Datos'!F11=0,0,IF(LOG('Indicador Datos'!F11)&gt;F$36,10,IF(LOG('Indicador Datos'!F11)&lt;F$37,0,10-(F$36-LOG('Indicador Datos'!F11))/(F$36-F$37)*10)))),1)</f>
        <v>6.4</v>
      </c>
      <c r="G8" s="41">
        <f>ROUND(IF('Indicador Datos'!G11=0,0,IF(LOG('Indicador Datos'!G11)&gt;G$36,10,IF(LOG('Indicador Datos'!G11)&lt;G$37,0,10-(G$36-LOG('Indicador Datos'!G11))/(G$36-G$37)*10))),1)</f>
        <v>8.9</v>
      </c>
      <c r="H8" s="41">
        <f>ROUND(IF('Indicador Datos'!H11=0,0,IF(LOG('Indicador Datos'!H11)&gt;H$36,10,IF(LOG('Indicador Datos'!H11)&lt;H$37,0,10-(H$36-LOG('Indicador Datos'!H11))/(H$36-H$37)*10))),1)</f>
        <v>10</v>
      </c>
      <c r="I8" s="41">
        <f>ROUND(IF('Indicador Datos'!I11=0,0,IF(LOG('Indicador Datos'!I11)&gt;I$36,10,IF(LOG('Indicador Datos'!I11)&lt;I$37,0,10-(I$36-LOG('Indicador Datos'!I11))/(I$36-I$37)*10))),1)</f>
        <v>9.6</v>
      </c>
      <c r="J8" s="41">
        <f t="shared" si="1"/>
        <v>9.8000000000000007</v>
      </c>
      <c r="K8" s="41">
        <f>ROUND(IF('Indicador Datos'!J11=0,0,IF(LOG('Indicador Datos'!J11)&gt;K$36,10,IF(LOG('Indicador Datos'!J11)&lt;K$37,0,10-(K$36-LOG('Indicador Datos'!J11))/(K$36-K$37)*10))),1)</f>
        <v>7.9</v>
      </c>
      <c r="L8" s="41">
        <f t="shared" si="2"/>
        <v>9.1</v>
      </c>
      <c r="M8" s="41">
        <f>ROUND(IF('Indicador Datos'!K11=0,0,IF(LOG('Indicador Datos'!K11)&gt;M$36,10,IF(LOG('Indicador Datos'!K11)&lt;M$37,0,10-(M$36-LOG('Indicador Datos'!K11))/(M$36-M$37)*10))),1)</f>
        <v>0</v>
      </c>
      <c r="N8" s="122">
        <f>IF('Indicador Datos'!N11="No data","x",ROUND(IF('Indicador Datos'!N11=0,0,IF(LOG('Indicador Datos'!N11)&gt;N$36,10,IF(LOG('Indicador Datos'!N11)&lt;N$37,0.1,10-(N$36-LOG('Indicador Datos'!N11))/(N$36-N$37)*10))),1))</f>
        <v>7.8</v>
      </c>
      <c r="O8" s="122">
        <f>IF('Indicador Datos'!O11="No data","x",ROUND(IF('Indicador Datos'!O11=0,0,IF(LOG('Indicador Datos'!O11)&gt;O$36,10,IF(LOG('Indicador Datos'!O11)&lt;O$37,0.1,10-(O$36-LOG('Indicador Datos'!O11))/(O$36-O$37)*10))),1))</f>
        <v>7.4</v>
      </c>
      <c r="P8" s="122">
        <f t="shared" si="3"/>
        <v>7.6</v>
      </c>
      <c r="Q8" s="42">
        <f>'Indicador Datos'!D11/'Indicador Datos'!$CU11</f>
        <v>2.0713900273317811E-3</v>
      </c>
      <c r="R8" s="42">
        <f>'Indicador Datos'!E11/'Indicador Datos'!$CU11</f>
        <v>1.8909100069174928E-3</v>
      </c>
      <c r="S8" s="42">
        <f>IF(F8=0.1,0,'Indicador Datos'!F11/'Indicador Datos'!$CU11)</f>
        <v>3.3230964682684832E-3</v>
      </c>
      <c r="T8" s="42">
        <f>'Indicador Datos'!G11/'Indicador Datos'!$CU11</f>
        <v>3.4839005999016009E-6</v>
      </c>
      <c r="U8" s="42">
        <f>'Indicador Datos'!H11/'Indicador Datos'!$CU11</f>
        <v>1.8991699548838104E-2</v>
      </c>
      <c r="V8" s="42">
        <f>'Indicador Datos'!I11/'Indicador Datos'!$CU11</f>
        <v>5.3700303182619051E-3</v>
      </c>
      <c r="W8" s="42">
        <f>'Indicador Datos'!J11/'Indicador Datos'!$CU11</f>
        <v>1.3494179684559284E-3</v>
      </c>
      <c r="X8" s="42">
        <f>'Indicador Datos'!K11/'Indicador Datos'!$CU11</f>
        <v>0</v>
      </c>
      <c r="Y8" s="42">
        <f>IF('Indicador Datos'!N11="No data","x",'Indicador Datos'!N11/'Indicador Datos'!$CU11)</f>
        <v>0.12939898057030574</v>
      </c>
      <c r="Z8" s="42">
        <f>IF('Indicador Datos'!O11="No data","x",'Indicador Datos'!O11/'Indicador Datos'!$CU11)</f>
        <v>8.6882028730488364E-2</v>
      </c>
      <c r="AA8" s="41">
        <f t="shared" si="4"/>
        <v>10</v>
      </c>
      <c r="AB8" s="41">
        <f t="shared" si="5"/>
        <v>10</v>
      </c>
      <c r="AC8" s="41">
        <f t="shared" si="6"/>
        <v>10</v>
      </c>
      <c r="AD8" s="41">
        <f t="shared" si="7"/>
        <v>4.7</v>
      </c>
      <c r="AE8" s="41">
        <f t="shared" si="8"/>
        <v>5.0999999999999996</v>
      </c>
      <c r="AF8" s="41">
        <f t="shared" si="9"/>
        <v>10</v>
      </c>
      <c r="AG8" s="41">
        <f t="shared" si="10"/>
        <v>10</v>
      </c>
      <c r="AH8" s="41">
        <f t="shared" si="11"/>
        <v>10</v>
      </c>
      <c r="AI8" s="41">
        <f t="shared" si="12"/>
        <v>3.4</v>
      </c>
      <c r="AJ8" s="41">
        <f t="shared" si="13"/>
        <v>8.1999999999999993</v>
      </c>
      <c r="AK8" s="41">
        <f t="shared" si="14"/>
        <v>0</v>
      </c>
      <c r="AL8" s="41">
        <f>ROUND(IF('Indicador Datos'!L11=0,0,IF('Indicador Datos'!L11&gt;AL$36,10,IF('Indicador Datos'!L11&lt;AL$37,0,10-(AL$36-'Indicador Datos'!L11)/(AL$36-AL$37)*10))),1)</f>
        <v>0</v>
      </c>
      <c r="AM8" s="41">
        <f t="shared" si="15"/>
        <v>6.5</v>
      </c>
      <c r="AN8" s="41">
        <f t="shared" si="16"/>
        <v>4.3</v>
      </c>
      <c r="AO8" s="41">
        <f t="shared" si="63"/>
        <v>5.5</v>
      </c>
      <c r="AP8" s="41">
        <f t="shared" si="17"/>
        <v>9.1999999999999993</v>
      </c>
      <c r="AQ8" s="41">
        <f t="shared" si="18"/>
        <v>10</v>
      </c>
      <c r="AR8" s="41">
        <f t="shared" si="19"/>
        <v>10</v>
      </c>
      <c r="AS8" s="41">
        <f t="shared" si="20"/>
        <v>9.8000000000000007</v>
      </c>
      <c r="AT8" s="41">
        <f t="shared" si="21"/>
        <v>9.9</v>
      </c>
      <c r="AU8" s="41">
        <f t="shared" si="22"/>
        <v>5.7</v>
      </c>
      <c r="AV8" s="41">
        <f t="shared" si="23"/>
        <v>0</v>
      </c>
      <c r="AW8" s="41">
        <f t="shared" si="24"/>
        <v>9.6999999999999993</v>
      </c>
      <c r="AX8" s="43">
        <f t="shared" si="25"/>
        <v>5.6</v>
      </c>
      <c r="AY8" s="41">
        <f t="shared" si="26"/>
        <v>7.5</v>
      </c>
      <c r="AZ8" s="149">
        <f t="shared" si="64"/>
        <v>8.9</v>
      </c>
      <c r="BA8" s="43">
        <f t="shared" si="27"/>
        <v>8.6999999999999993</v>
      </c>
      <c r="BB8" s="41">
        <f t="shared" si="28"/>
        <v>0</v>
      </c>
      <c r="BC8" s="41">
        <f>IF('Indicador Datos'!P11="No data","x",ROUND(IF('Indicador Datos'!P11&gt;BC$36,10,IF('Indicador Datos'!P11&lt;BC$37,0,10-(BC$36-'Indicador Datos'!P11)/(BC$36-BC$37)*10)),1))</f>
        <v>10</v>
      </c>
      <c r="BD8" s="41">
        <f t="shared" si="29"/>
        <v>5</v>
      </c>
      <c r="BE8" s="41">
        <f t="shared" si="30"/>
        <v>6.7</v>
      </c>
      <c r="BF8" s="41">
        <f>IF('Indicador Datos'!M11="No data","x", ROUND(IF('Indicador Datos'!M11&gt;BF$36,0,IF('Indicador Datos'!M11&lt;BF$37,10,(BF$36-'Indicador Datos'!M11)/(BF$36-BF$37)*10)),1))</f>
        <v>0</v>
      </c>
      <c r="BG8" s="43">
        <f t="shared" si="65"/>
        <v>4.5999999999999996</v>
      </c>
      <c r="BH8" s="41">
        <f>ROUND(IF('Indicador Datos'!Q11=0,0,IF(LOG('Indicador Datos'!Q11)&gt;BH$36,10,IF(LOG('Indicador Datos'!Q11)&lt;BH$37,0,10-(BH$36-LOG('Indicador Datos'!Q11))/(BH$36-BH$37)*10))),1)</f>
        <v>0</v>
      </c>
      <c r="BI8" s="41">
        <f>ROUND(IF('Indicador Datos'!R11=0,0,IF(LOG('Indicador Datos'!R11)&gt;BI$36,10,IF(LOG('Indicador Datos'!R11)&lt;BI$37,0,10-(BI$36-LOG('Indicador Datos'!R11))/(BI$36-BI$37)*10))),1)</f>
        <v>0</v>
      </c>
      <c r="BJ8" s="41">
        <f t="shared" si="31"/>
        <v>0</v>
      </c>
      <c r="BK8" s="42">
        <f>'Indicador Datos'!Q11/'Indicador Datos'!$CU11</f>
        <v>0</v>
      </c>
      <c r="BL8" s="42">
        <f>'Indicador Datos'!R11/'Indicador Datos'!$CU11</f>
        <v>0</v>
      </c>
      <c r="BM8" s="41">
        <f t="shared" si="32"/>
        <v>0</v>
      </c>
      <c r="BN8" s="41">
        <f t="shared" si="33"/>
        <v>0</v>
      </c>
      <c r="BO8" s="41">
        <f t="shared" si="34"/>
        <v>0</v>
      </c>
      <c r="BP8" s="41">
        <f t="shared" si="35"/>
        <v>0</v>
      </c>
      <c r="BQ8" s="41">
        <f>ROUND(IF('Indicador Datos'!S11=0,0,IF(LOG('Indicador Datos'!S11)&gt;BQ$36,10,IF(LOG('Indicador Datos'!S11)&lt;BQ$37,0,10-(BQ$36-LOG('Indicador Datos'!S11))/(BQ$36-BQ$37)*10))),1)</f>
        <v>8.3000000000000007</v>
      </c>
      <c r="BR8" s="41">
        <f>ROUND(IF('Indicador Datos'!T11=0,0,IF(LOG('Indicador Datos'!T11)&gt;BR$36,10,IF(LOG('Indicador Datos'!T11)&lt;BR$37,0,10-(BR$36-LOG('Indicador Datos'!T11))/(BR$36-BR$37)*10))),1)</f>
        <v>7.4</v>
      </c>
      <c r="BS8" s="41">
        <f t="shared" si="36"/>
        <v>7.7</v>
      </c>
      <c r="BT8" s="42">
        <f>'Indicador Datos'!S11/'Indicador Datos'!$CU11</f>
        <v>0.65316986287202983</v>
      </c>
      <c r="BU8" s="42">
        <f>'Indicador Datos'!T11/'Indicador Datos'!$CU11</f>
        <v>0.14095872092979045</v>
      </c>
      <c r="BV8" s="41">
        <f t="shared" si="66"/>
        <v>10</v>
      </c>
      <c r="BW8" s="41">
        <f t="shared" si="67"/>
        <v>1.8</v>
      </c>
      <c r="BX8" s="41">
        <f t="shared" si="38"/>
        <v>4.5333333333333341</v>
      </c>
      <c r="BY8" s="41">
        <f t="shared" si="39"/>
        <v>6.4</v>
      </c>
      <c r="BZ8" s="41">
        <f t="shared" si="40"/>
        <v>3.9</v>
      </c>
      <c r="CA8" s="41">
        <f>ROUND(IF('Indicador Datos'!U11=0,0,IF(LOG('Indicador Datos'!U11)&gt;CA$36,10,IF(LOG('Indicador Datos'!U11)&lt;CA$37,0,10-(CA$36-LOG('Indicador Datos'!U11))/(CA$36-CA$37)*10))),1)</f>
        <v>8.4</v>
      </c>
      <c r="CB8" s="42">
        <f>'Indicador Datos'!U11/'Indicador Datos'!$CU11</f>
        <v>0.69730728664863439</v>
      </c>
      <c r="CC8" s="41">
        <f t="shared" si="41"/>
        <v>7</v>
      </c>
      <c r="CD8" s="41">
        <f t="shared" si="42"/>
        <v>7.8</v>
      </c>
      <c r="CE8" s="41">
        <f>ROUND(IF('Indicador Datos'!V11=0,0,IF(LOG('Indicador Datos'!V11)&gt;CE$36,10,IF(LOG('Indicador Datos'!V11)&lt;CE$37,0,10-(CE$36-LOG('Indicador Datos'!V11))/(CE$36-CE$37)*10))),1)</f>
        <v>8.5</v>
      </c>
      <c r="CF8" s="42">
        <f>'Indicador Datos'!V11/'Indicador Datos'!$CU11</f>
        <v>0.80136069302360591</v>
      </c>
      <c r="CG8" s="41">
        <f t="shared" si="43"/>
        <v>8</v>
      </c>
      <c r="CH8" s="41">
        <f t="shared" si="44"/>
        <v>8.3000000000000007</v>
      </c>
      <c r="CI8" s="41">
        <f>ROUND(IF('Indicador Datos'!W11=0,0,IF(LOG('Indicador Datos'!W11)&gt;CI$36,10,IF(LOG('Indicador Datos'!W11)&lt;CI$37,0,10-(CI$36-LOG('Indicador Datos'!W11))/(CI$36-CI$37)*10))),1)</f>
        <v>8.6</v>
      </c>
      <c r="CJ8" s="42">
        <f>'Indicador Datos'!W11/'Indicador Datos'!$CU11</f>
        <v>0.92071737679641596</v>
      </c>
      <c r="CK8" s="41">
        <f t="shared" si="45"/>
        <v>9.1999999999999993</v>
      </c>
      <c r="CL8" s="41">
        <f t="shared" si="46"/>
        <v>8.9</v>
      </c>
      <c r="CM8" s="41">
        <f t="shared" si="47"/>
        <v>7.6</v>
      </c>
      <c r="CN8" s="41">
        <f>IF('Indicador Datos'!Y11="No data","x",ROUND(IF('Indicador Datos'!Y11&gt;CN$36,10,IF('Indicador Datos'!Y11&lt;CN$37,0,10-(CN$36-'Indicador Datos'!Y11)/(CN$36-CN$37)*10)),1))</f>
        <v>8.1</v>
      </c>
      <c r="CO8" s="41">
        <f>IF('Indicador Datos'!BL11="No data","x",ROUND(IF('Indicador Datos'!BL11&gt;CO$36,10,IF('Indicador Datos'!BL11&lt;CO$37,0,10-(CO$36-'Indicador Datos'!BL11)/(CO$36-CO$37)*10)),1))</f>
        <v>4.2</v>
      </c>
      <c r="CP8" s="41">
        <f>IF('Indicador Datos'!X11="No data","x",ROUND(IF('Indicador Datos'!X11&gt;CP$36,10,IF('Indicador Datos'!X11&lt;CP$37,0,10-(CP$36-'Indicador Datos'!X11)/(CP$36-CP$37)*10)),1))</f>
        <v>6.9</v>
      </c>
      <c r="CQ8" s="41">
        <f>IF('Indicador Datos'!AD11="No data","x",ROUND(IF('Indicador Datos'!AD11&gt;CQ$36,10,IF('Indicador Datos'!AD11&lt;CQ$37,0,10-(CQ$36-'Indicador Datos'!AD11)/(CQ$36-CQ$37)*10)),1))</f>
        <v>6.2</v>
      </c>
      <c r="CR8" s="41">
        <f>IF('Indicador Datos'!CJ11="No data","x",ROUND(IF('Indicador Datos'!CJ11&gt;CR$36,0,IF('Indicador Datos'!CJ11&lt;CR$37,10,(CR$36-'Indicador Datos'!CJ11)/(CR$36-CR$37)*10)),1))</f>
        <v>5.4</v>
      </c>
      <c r="CS8" s="41">
        <f>IF('Indicador Datos'!CK11="No data","x",ROUND(IF('Indicador Datos'!CK11&gt;CS$36,0,IF('Indicador Datos'!CK11&lt;CS$37,10,(CS$36-'Indicador Datos'!CK11)/(CS$36-CS$37)*10)),1))</f>
        <v>3.3</v>
      </c>
      <c r="CT8" s="41">
        <f>IF('Indicador Datos'!AB11="No data","x",ROUND(IF('Indicador Datos'!AB11&gt;CT$36,0,IF('Indicador Datos'!AB11&lt;CT$37,10,(CT$36-'Indicador Datos'!AB11)/(CT$36-CT$37)*10)),1))</f>
        <v>9</v>
      </c>
      <c r="CU8" s="235">
        <f>IF('Indicador Datos'!Z11="No data","x",ROUND(IF('Indicador Datos'!Z11&gt;CU$36,10,IF('Indicador Datos'!Z11&lt;CU$37,0,10-(CU$36-'Indicador Datos'!Z11)/(CU$36-CU$37)*10)),1))</f>
        <v>2.9</v>
      </c>
      <c r="CV8" s="235">
        <f>IF('Indicador Datos'!AA11="No data","x",IF('Indicador Datos'!AA11=0,0,(ROUND(IF(LOG('Indicador Datos'!AA11)&gt;CV$36,10,IF(LOG('Indicador Datos'!AA11)&lt;CV$37,0,10-(CV$36-LOG('Indicador Datos'!AA11))/(CV$36-CV$37)*10)),1))))</f>
        <v>7.8</v>
      </c>
      <c r="CW8" s="41">
        <f t="shared" si="48"/>
        <v>5.9</v>
      </c>
      <c r="CX8" s="235">
        <f>IF('Indicador Datos'!CL11="No data","x",ROUND(IF('Indicador Datos'!CL11&gt;CX$36,0,IF('Indicador Datos'!CL11&lt;CX$37,10,(CX$36-'Indicador Datos'!CL11)/(CX$36-CX$37)*10)),1))</f>
        <v>2.9</v>
      </c>
      <c r="CY8" s="235">
        <f>IF('Indicador Datos'!CM11="No data","x",ROUND(IF('Indicador Datos'!CM11&gt;CY$36,0,IF('Indicador Datos'!CM11&lt;CY$37,10,(CY$36-'Indicador Datos'!CM11)/(CY$36-CY$37)*10)),1))</f>
        <v>2.6</v>
      </c>
      <c r="CZ8" s="41">
        <f t="shared" si="49"/>
        <v>2.8</v>
      </c>
      <c r="DA8" s="41">
        <f>IF('Indicador Datos'!AC11="No data","x",ROUND(IF('Indicador Datos'!AC11&gt;DA$36,0,IF('Indicador Datos'!AC11&lt;DA$37,10,(DA$36-'Indicador Datos'!AC11)/(DA$36-DA$37)*10)),1))</f>
        <v>8</v>
      </c>
      <c r="DB8" s="41">
        <f t="shared" si="50"/>
        <v>8</v>
      </c>
      <c r="DC8" s="41">
        <f t="shared" si="51"/>
        <v>7.5</v>
      </c>
      <c r="DD8" s="41">
        <f t="shared" si="52"/>
        <v>5.0999999999999996</v>
      </c>
      <c r="DE8" s="41">
        <f t="shared" si="53"/>
        <v>6.7</v>
      </c>
      <c r="DF8" s="41">
        <f t="shared" si="54"/>
        <v>6.4</v>
      </c>
      <c r="DG8" s="41">
        <f t="shared" si="55"/>
        <v>5.3</v>
      </c>
      <c r="DH8" s="41">
        <f t="shared" si="56"/>
        <v>6.6</v>
      </c>
      <c r="DI8" s="41">
        <f t="shared" si="57"/>
        <v>6.7</v>
      </c>
      <c r="DJ8" s="43">
        <f t="shared" si="58"/>
        <v>7.2</v>
      </c>
      <c r="DK8" s="44">
        <f t="shared" si="59"/>
        <v>7.4</v>
      </c>
      <c r="DL8" s="41">
        <f>ROUND(IF('Indicador Datos'!AE11=0,0,IF('Indicador Datos'!AE11&gt;DL$36,10,IF('Indicador Datos'!AE11&lt;DL$37,0,10-(DL$36-'Indicador Datos'!AE11)/(DL$36-DL$37)*10))),1)</f>
        <v>5.5</v>
      </c>
      <c r="DM8" s="41">
        <f>ROUND(IF('Indicador Datos'!AF11=0,0,IF(LOG('Indicador Datos'!AF11)&gt;LOG(DM$36),10,IF(LOG('Indicador Datos'!AF11)&lt;LOG(DM$37),0,10-(LOG(DM$36)-LOG('Indicador Datos'!AF11))/(LOG(DM$36)-LOG(DM$37))*10))),1)</f>
        <v>6.2</v>
      </c>
      <c r="DN8" s="41">
        <f t="shared" si="60"/>
        <v>5.9</v>
      </c>
      <c r="DO8" s="41">
        <f>'Indicador Datos'!AG11</f>
        <v>0</v>
      </c>
      <c r="DP8" s="41">
        <f>'Indicador Datos'!AH11</f>
        <v>0</v>
      </c>
      <c r="DQ8" s="41">
        <f t="shared" si="61"/>
        <v>0</v>
      </c>
      <c r="DR8" s="125">
        <f t="shared" si="68"/>
        <v>4.0999999999999996</v>
      </c>
      <c r="DS8" s="41">
        <f>IF('Indicador Datos'!AI11="No data","x",ROUND(IF('Indicador Datos'!AI11&gt;DS$36,10,IF('Indicador Datos'!AI11&lt;DS$37,0,10-(DS$36-'Indicador Datos'!AI11)/(DS$36-DS$37)*10)),1))</f>
        <v>3.8</v>
      </c>
      <c r="DT8" s="41">
        <f>IF('Indicador Datos'!AJ11="No data","x",ROUND(IF(LOG('Indicador Datos'!AJ11)&gt;DT$36,10,IF(LOG('Indicador Datos'!AJ11)&lt;DT$37,0,10-(DT$36-LOG('Indicador Datos'!AJ11))/(DT$36-DT$37)*10)),1))</f>
        <v>6.9</v>
      </c>
      <c r="DU8" s="125">
        <f t="shared" si="62"/>
        <v>5.6</v>
      </c>
      <c r="DV8" s="42">
        <f>IF('Indicador Datos'!AK11="No data", "x",'Indicador Datos'!AK11/'Indicador Datos'!CT11)</f>
        <v>1.6956954013318053E-4</v>
      </c>
      <c r="DW8" s="41">
        <f t="shared" si="69"/>
        <v>2.8</v>
      </c>
      <c r="DX8" s="41">
        <f>IF('Indicador Datos'!AK11="No data","x",ROUND(IF(LOG('Indicador Datos'!AK11)&gt;DX$36,10,IF(LOG('Indicador Datos'!AK11)&lt;DX$37,0,10-(DX$36-LOG('Indicador Datos'!AK11))/(DX$36-DX$37)*10)),1))</f>
        <v>7.5</v>
      </c>
      <c r="DY8" s="43">
        <f t="shared" si="70"/>
        <v>5.6</v>
      </c>
      <c r="DZ8" s="44">
        <f t="shared" si="71"/>
        <v>5.0999999999999996</v>
      </c>
    </row>
    <row r="9" spans="1:130" s="3" customFormat="1" x14ac:dyDescent="0.25">
      <c r="A9" s="94" t="s">
        <v>30</v>
      </c>
      <c r="B9" s="83" t="s">
        <v>29</v>
      </c>
      <c r="C9" s="41">
        <f>ROUND(IF('Indicador Datos'!D12=0,0.1,IF(LOG('Indicador Datos'!D12)&gt;C$36,10,IF(LOG('Indicador Datos'!D12)&lt;C$37,0,10-(C$36-LOG('Indicador Datos'!D12))/(C$36-C$37)*10))),1)</f>
        <v>3.1</v>
      </c>
      <c r="D9" s="41">
        <f>ROUND(IF('Indicador Datos'!E12=0,0.1,IF(LOG('Indicador Datos'!E12)&gt;D$36,10,IF(LOG('Indicador Datos'!E12)&lt;D$37,0,10-(D$36-LOG('Indicador Datos'!E12))/(D$36-D$37)*10))),1)</f>
        <v>0.1</v>
      </c>
      <c r="E9" s="41">
        <f t="shared" si="0"/>
        <v>1.7</v>
      </c>
      <c r="F9" s="41">
        <f>ROUND(IF('Indicador Datos'!F12="No data",0.1,IF('Indicador Datos'!F12=0,0,IF(LOG('Indicador Datos'!F12)&gt;F$36,10,IF(LOG('Indicador Datos'!F12)&lt;F$37,0,10-(F$36-LOG('Indicador Datos'!F12))/(F$36-F$37)*10)))),1)</f>
        <v>0.1</v>
      </c>
      <c r="G9" s="41">
        <f>ROUND(IF('Indicador Datos'!G12=0,0,IF(LOG('Indicador Datos'!G12)&gt;G$36,10,IF(LOG('Indicador Datos'!G12)&lt;G$37,0,10-(G$36-LOG('Indicador Datos'!G12))/(G$36-G$37)*10))),1)</f>
        <v>0</v>
      </c>
      <c r="H9" s="41">
        <f>ROUND(IF('Indicador Datos'!H12=0,0,IF(LOG('Indicador Datos'!H12)&gt;H$36,10,IF(LOG('Indicador Datos'!H12)&lt;H$37,0,10-(H$36-LOG('Indicador Datos'!H12))/(H$36-H$37)*10))),1)</f>
        <v>2.8</v>
      </c>
      <c r="I9" s="41">
        <f>ROUND(IF('Indicador Datos'!I12=0,0,IF(LOG('Indicador Datos'!I12)&gt;I$36,10,IF(LOG('Indicador Datos'!I12)&lt;I$37,0,10-(I$36-LOG('Indicador Datos'!I12))/(I$36-I$37)*10))),1)</f>
        <v>5.3</v>
      </c>
      <c r="J9" s="41">
        <f t="shared" si="1"/>
        <v>4.2</v>
      </c>
      <c r="K9" s="41">
        <f>ROUND(IF('Indicador Datos'!J12=0,0,IF(LOG('Indicador Datos'!J12)&gt;K$36,10,IF(LOG('Indicador Datos'!J12)&lt;K$37,0,10-(K$36-LOG('Indicador Datos'!J12))/(K$36-K$37)*10))),1)</f>
        <v>0</v>
      </c>
      <c r="L9" s="41">
        <f t="shared" si="2"/>
        <v>2.2999999999999998</v>
      </c>
      <c r="M9" s="41">
        <f>ROUND(IF('Indicador Datos'!K12=0,0,IF(LOG('Indicador Datos'!K12)&gt;M$36,10,IF(LOG('Indicador Datos'!K12)&lt;M$37,0,10-(M$36-LOG('Indicador Datos'!K12))/(M$36-M$37)*10))),1)</f>
        <v>0</v>
      </c>
      <c r="N9" s="122" t="str">
        <f>IF('Indicador Datos'!N12="No data","x",ROUND(IF('Indicador Datos'!N12=0,0,IF(LOG('Indicador Datos'!N12)&gt;N$36,10,IF(LOG('Indicador Datos'!N12)&lt;N$37,0.1,10-(N$36-LOG('Indicador Datos'!N12))/(N$36-N$37)*10))),1))</f>
        <v>x</v>
      </c>
      <c r="O9" s="122" t="str">
        <f>IF('Indicador Datos'!O12="No data","x",ROUND(IF('Indicador Datos'!O12=0,0,IF(LOG('Indicador Datos'!O12)&gt;O$36,10,IF(LOG('Indicador Datos'!O12)&lt;O$37,0.1,10-(O$36-LOG('Indicador Datos'!O12))/(O$36-O$37)*10))),1))</f>
        <v>x</v>
      </c>
      <c r="P9" s="122" t="str">
        <f t="shared" si="3"/>
        <v>x</v>
      </c>
      <c r="Q9" s="42">
        <f>'Indicador Datos'!D12/'Indicador Datos'!$CU12</f>
        <v>1.5656136993065393E-3</v>
      </c>
      <c r="R9" s="42">
        <f>'Indicador Datos'!E12/'Indicador Datos'!$CU12</f>
        <v>0</v>
      </c>
      <c r="S9" s="42">
        <f>IF(F9=0.1,0,'Indicador Datos'!F12/'Indicador Datos'!$CU12)</f>
        <v>0</v>
      </c>
      <c r="T9" s="42">
        <f>'Indicador Datos'!G12/'Indicador Datos'!$CU12</f>
        <v>0</v>
      </c>
      <c r="U9" s="42">
        <f>'Indicador Datos'!H12/'Indicador Datos'!$CU12</f>
        <v>6.3846852328574774E-3</v>
      </c>
      <c r="V9" s="42">
        <f>'Indicador Datos'!I12/'Indicador Datos'!$CU12</f>
        <v>4.9940556985724317E-4</v>
      </c>
      <c r="W9" s="42">
        <f>'Indicador Datos'!J12/'Indicador Datos'!$CU12</f>
        <v>0</v>
      </c>
      <c r="X9" s="42">
        <f>'Indicador Datos'!K12/'Indicador Datos'!$CU12</f>
        <v>0</v>
      </c>
      <c r="Y9" s="42" t="str">
        <f>IF('Indicador Datos'!N12="No data","x",'Indicador Datos'!N12/'Indicador Datos'!$CU12)</f>
        <v>x</v>
      </c>
      <c r="Z9" s="42" t="str">
        <f>IF('Indicador Datos'!O12="No data","x",'Indicador Datos'!O12/'Indicador Datos'!$CU12)</f>
        <v>x</v>
      </c>
      <c r="AA9" s="41">
        <f t="shared" si="4"/>
        <v>7.8</v>
      </c>
      <c r="AB9" s="41">
        <f t="shared" si="5"/>
        <v>0</v>
      </c>
      <c r="AC9" s="41">
        <f t="shared" si="6"/>
        <v>5</v>
      </c>
      <c r="AD9" s="41">
        <f t="shared" si="7"/>
        <v>0.1</v>
      </c>
      <c r="AE9" s="41">
        <f t="shared" si="8"/>
        <v>0</v>
      </c>
      <c r="AF9" s="41">
        <f t="shared" si="9"/>
        <v>4.3</v>
      </c>
      <c r="AG9" s="41">
        <f t="shared" si="10"/>
        <v>2</v>
      </c>
      <c r="AH9" s="41">
        <f t="shared" si="11"/>
        <v>3.2</v>
      </c>
      <c r="AI9" s="41">
        <f t="shared" si="12"/>
        <v>0</v>
      </c>
      <c r="AJ9" s="41">
        <f t="shared" si="13"/>
        <v>1.7</v>
      </c>
      <c r="AK9" s="41">
        <f t="shared" si="14"/>
        <v>0</v>
      </c>
      <c r="AL9" s="41">
        <f>ROUND(IF('Indicador Datos'!L12=0,0,IF('Indicador Datos'!L12&gt;AL$36,10,IF('Indicador Datos'!L12&lt;AL$37,0,10-(AL$36-'Indicador Datos'!L12)/(AL$36-AL$37)*10))),1)</f>
        <v>1.5</v>
      </c>
      <c r="AM9" s="41" t="str">
        <f t="shared" si="15"/>
        <v>x</v>
      </c>
      <c r="AN9" s="41" t="str">
        <f t="shared" si="16"/>
        <v>x</v>
      </c>
      <c r="AO9" s="41" t="str">
        <f t="shared" si="63"/>
        <v>x</v>
      </c>
      <c r="AP9" s="41">
        <f t="shared" si="17"/>
        <v>5.5</v>
      </c>
      <c r="AQ9" s="41">
        <f t="shared" si="18"/>
        <v>0.1</v>
      </c>
      <c r="AR9" s="41">
        <f t="shared" si="19"/>
        <v>3.6</v>
      </c>
      <c r="AS9" s="41">
        <f t="shared" si="20"/>
        <v>3.7</v>
      </c>
      <c r="AT9" s="41">
        <f t="shared" si="21"/>
        <v>3.7</v>
      </c>
      <c r="AU9" s="41">
        <f t="shared" si="22"/>
        <v>0</v>
      </c>
      <c r="AV9" s="41">
        <f t="shared" si="23"/>
        <v>0</v>
      </c>
      <c r="AW9" s="41">
        <f t="shared" si="24"/>
        <v>3.5</v>
      </c>
      <c r="AX9" s="43">
        <f t="shared" si="25"/>
        <v>0.1</v>
      </c>
      <c r="AY9" s="41">
        <f t="shared" si="26"/>
        <v>0</v>
      </c>
      <c r="AZ9" s="149">
        <f t="shared" si="64"/>
        <v>1.9</v>
      </c>
      <c r="BA9" s="43">
        <f t="shared" si="27"/>
        <v>2</v>
      </c>
      <c r="BB9" s="41">
        <f t="shared" si="28"/>
        <v>0.8</v>
      </c>
      <c r="BC9" s="41">
        <f>IF('Indicador Datos'!P12="No data","x",ROUND(IF('Indicador Datos'!P12&gt;BC$36,10,IF('Indicador Datos'!P12&lt;BC$37,0,10-(BC$36-'Indicador Datos'!P12)/(BC$36-BC$37)*10)),1))</f>
        <v>1.1000000000000001</v>
      </c>
      <c r="BD9" s="41">
        <f t="shared" si="29"/>
        <v>1</v>
      </c>
      <c r="BE9" s="41" t="str">
        <f t="shared" si="30"/>
        <v>x</v>
      </c>
      <c r="BF9" s="41">
        <f>IF('Indicador Datos'!M12="No data","x", ROUND(IF('Indicador Datos'!M12&gt;BF$36,0,IF('Indicador Datos'!M12&lt;BF$37,10,(BF$36-'Indicador Datos'!M12)/(BF$36-BF$37)*10)),1))</f>
        <v>0</v>
      </c>
      <c r="BG9" s="43">
        <f t="shared" si="65"/>
        <v>0.5</v>
      </c>
      <c r="BH9" s="41">
        <f>ROUND(IF('Indicador Datos'!Q12=0,0,IF(LOG('Indicador Datos'!Q12)&gt;BH$36,10,IF(LOG('Indicador Datos'!Q12)&lt;BH$37,0,10-(BH$36-LOG('Indicador Datos'!Q12))/(BH$36-BH$37)*10))),1)</f>
        <v>0</v>
      </c>
      <c r="BI9" s="41">
        <f>ROUND(IF('Indicador Datos'!R12=0,0,IF(LOG('Indicador Datos'!R12)&gt;BI$36,10,IF(LOG('Indicador Datos'!R12)&lt;BI$37,0,10-(BI$36-LOG('Indicador Datos'!R12))/(BI$36-BI$37)*10))),1)</f>
        <v>0</v>
      </c>
      <c r="BJ9" s="41">
        <f t="shared" si="31"/>
        <v>0</v>
      </c>
      <c r="BK9" s="42">
        <f>'Indicador Datos'!Q12/'Indicador Datos'!$CU12</f>
        <v>0</v>
      </c>
      <c r="BL9" s="42">
        <f>'Indicador Datos'!R12/'Indicador Datos'!$CU12</f>
        <v>0</v>
      </c>
      <c r="BM9" s="41">
        <f t="shared" si="32"/>
        <v>0</v>
      </c>
      <c r="BN9" s="41">
        <f t="shared" si="33"/>
        <v>0</v>
      </c>
      <c r="BO9" s="41">
        <f t="shared" si="34"/>
        <v>0</v>
      </c>
      <c r="BP9" s="41">
        <f t="shared" si="35"/>
        <v>0</v>
      </c>
      <c r="BQ9" s="41">
        <f>ROUND(IF('Indicador Datos'!S12=0,0,IF(LOG('Indicador Datos'!S12)&gt;BQ$36,10,IF(LOG('Indicador Datos'!S12)&lt;BQ$37,0,10-(BQ$36-LOG('Indicador Datos'!S12))/(BQ$36-BQ$37)*10))),1)</f>
        <v>0</v>
      </c>
      <c r="BR9" s="41">
        <f>ROUND(IF('Indicador Datos'!T12=0,0,IF(LOG('Indicador Datos'!T12)&gt;BR$36,10,IF(LOG('Indicador Datos'!T12)&lt;BR$37,0,10-(BR$36-LOG('Indicador Datos'!T12))/(BR$36-BR$37)*10))),1)</f>
        <v>0</v>
      </c>
      <c r="BS9" s="41">
        <f t="shared" si="36"/>
        <v>0</v>
      </c>
      <c r="BT9" s="42">
        <f>'Indicador Datos'!S12/'Indicador Datos'!$CU12</f>
        <v>0</v>
      </c>
      <c r="BU9" s="42">
        <f>'Indicador Datos'!T12/'Indicador Datos'!$CU12</f>
        <v>0</v>
      </c>
      <c r="BV9" s="41">
        <f t="shared" si="66"/>
        <v>0</v>
      </c>
      <c r="BW9" s="41">
        <f t="shared" si="67"/>
        <v>0</v>
      </c>
      <c r="BX9" s="41">
        <f t="shared" si="38"/>
        <v>0</v>
      </c>
      <c r="BY9" s="41">
        <f t="shared" si="39"/>
        <v>0</v>
      </c>
      <c r="BZ9" s="41">
        <f t="shared" si="40"/>
        <v>0</v>
      </c>
      <c r="CA9" s="41">
        <f>ROUND(IF('Indicador Datos'!U12=0,0,IF(LOG('Indicador Datos'!U12)&gt;CA$36,10,IF(LOG('Indicador Datos'!U12)&lt;CA$37,0,10-(CA$36-LOG('Indicador Datos'!U12))/(CA$36-CA$37)*10))),1)</f>
        <v>5.2</v>
      </c>
      <c r="CB9" s="42">
        <f>'Indicador Datos'!U12/'Indicador Datos'!$CU12</f>
        <v>0.43022700678680087</v>
      </c>
      <c r="CC9" s="41">
        <f t="shared" si="41"/>
        <v>4.3</v>
      </c>
      <c r="CD9" s="41">
        <f t="shared" si="42"/>
        <v>4.8</v>
      </c>
      <c r="CE9" s="41">
        <f>ROUND(IF('Indicador Datos'!V12=0,0,IF(LOG('Indicador Datos'!V12)&gt;CE$36,10,IF(LOG('Indicador Datos'!V12)&lt;CE$37,0,10-(CE$36-LOG('Indicador Datos'!V12))/(CE$36-CE$37)*10))),1)</f>
        <v>5.7</v>
      </c>
      <c r="CF9" s="42">
        <f>'Indicador Datos'!V12/'Indicador Datos'!$CU12</f>
        <v>0.86428959109852566</v>
      </c>
      <c r="CG9" s="41">
        <f t="shared" si="43"/>
        <v>8.6</v>
      </c>
      <c r="CH9" s="41">
        <f t="shared" si="44"/>
        <v>7.4</v>
      </c>
      <c r="CI9" s="41">
        <f>ROUND(IF('Indicador Datos'!W12=0,0,IF(LOG('Indicador Datos'!W12)&gt;CI$36,10,IF(LOG('Indicador Datos'!W12)&lt;CI$37,0,10-(CI$36-LOG('Indicador Datos'!W12))/(CI$36-CI$37)*10))),1)</f>
        <v>5.5</v>
      </c>
      <c r="CJ9" s="42">
        <f>'Indicador Datos'!W12/'Indicador Datos'!$CU12</f>
        <v>0.66894729984086121</v>
      </c>
      <c r="CK9" s="41">
        <f t="shared" si="45"/>
        <v>6.7</v>
      </c>
      <c r="CL9" s="41">
        <f t="shared" si="46"/>
        <v>6.1</v>
      </c>
      <c r="CM9" s="41">
        <f t="shared" si="47"/>
        <v>5.0999999999999996</v>
      </c>
      <c r="CN9" s="41">
        <f>IF('Indicador Datos'!Y12="No data","x",ROUND(IF('Indicador Datos'!Y12&gt;CN$36,10,IF('Indicador Datos'!Y12&lt;CN$37,0,10-(CN$36-'Indicador Datos'!Y12)/(CN$36-CN$37)*10)),1))</f>
        <v>3.6</v>
      </c>
      <c r="CO9" s="41">
        <f>IF('Indicador Datos'!BL12="No data","x",ROUND(IF('Indicador Datos'!BL12&gt;CO$36,10,IF('Indicador Datos'!BL12&lt;CO$37,0,10-(CO$36-'Indicador Datos'!BL12)/(CO$36-CO$37)*10)),1))</f>
        <v>1.7</v>
      </c>
      <c r="CP9" s="41">
        <f>IF('Indicador Datos'!X12="No data","x",ROUND(IF('Indicador Datos'!X12&gt;CP$36,10,IF('Indicador Datos'!X12&lt;CP$37,0,10-(CP$36-'Indicador Datos'!X12)/(CP$36-CP$37)*10)),1))</f>
        <v>2.7</v>
      </c>
      <c r="CQ9" s="41">
        <f>IF('Indicador Datos'!AD12="No data","x",ROUND(IF('Indicador Datos'!AD12&gt;CQ$36,10,IF('Indicador Datos'!AD12&lt;CQ$37,0,10-(CQ$36-'Indicador Datos'!AD12)/(CQ$36-CQ$37)*10)),1))</f>
        <v>4.4000000000000004</v>
      </c>
      <c r="CR9" s="41">
        <f>IF('Indicador Datos'!CJ12="No data","x",ROUND(IF('Indicador Datos'!CJ12&gt;CR$36,0,IF('Indicador Datos'!CJ12&lt;CR$37,10,(CR$36-'Indicador Datos'!CJ12)/(CR$36-CR$37)*10)),1))</f>
        <v>2.8</v>
      </c>
      <c r="CS9" s="41">
        <f>IF('Indicador Datos'!CK12="No data","x",ROUND(IF('Indicador Datos'!CK12&gt;CS$36,0,IF('Indicador Datos'!CK12&lt;CS$37,10,(CS$36-'Indicador Datos'!CK12)/(CS$36-CS$37)*10)),1))</f>
        <v>4.4000000000000004</v>
      </c>
      <c r="CT9" s="41" t="str">
        <f>IF('Indicador Datos'!AB12="No data","x",ROUND(IF('Indicador Datos'!AB12&gt;CT$36,0,IF('Indicador Datos'!AB12&lt;CT$37,10,(CT$36-'Indicador Datos'!AB12)/(CT$36-CT$37)*10)),1))</f>
        <v>x</v>
      </c>
      <c r="CU9" s="235">
        <f>IF('Indicador Datos'!Z12="No data","x",ROUND(IF('Indicador Datos'!Z12&gt;CU$36,10,IF('Indicador Datos'!Z12&lt;CU$37,0,10-(CU$36-'Indicador Datos'!Z12)/(CU$36-CU$37)*10)),1))</f>
        <v>3.5</v>
      </c>
      <c r="CV9" s="235">
        <f>IF('Indicador Datos'!AA12="No data","x",IF('Indicador Datos'!AA12=0,0,(ROUND(IF(LOG('Indicador Datos'!AA12)&gt;CV$36,10,IF(LOG('Indicador Datos'!AA12)&lt;CV$37,0,10-(CV$36-LOG('Indicador Datos'!AA12))/(CV$36-CV$37)*10)),1))))</f>
        <v>5.0999999999999996</v>
      </c>
      <c r="CW9" s="41">
        <f t="shared" si="48"/>
        <v>4.3</v>
      </c>
      <c r="CX9" s="235">
        <f>IF('Indicador Datos'!CL12="No data","x",ROUND(IF('Indicador Datos'!CL12&gt;CX$36,0,IF('Indicador Datos'!CL12&lt;CX$37,10,(CX$36-'Indicador Datos'!CL12)/(CX$36-CX$37)*10)),1))</f>
        <v>0</v>
      </c>
      <c r="CY9" s="235" t="str">
        <f>IF('Indicador Datos'!CM12="No data","x",ROUND(IF('Indicador Datos'!CM12&gt;CY$36,0,IF('Indicador Datos'!CM12&lt;CY$37,10,(CY$36-'Indicador Datos'!CM12)/(CY$36-CY$37)*10)),1))</f>
        <v>x</v>
      </c>
      <c r="CZ9" s="41">
        <f t="shared" si="49"/>
        <v>0</v>
      </c>
      <c r="DA9" s="41" t="str">
        <f>IF('Indicador Datos'!AC12="No data","x",ROUND(IF('Indicador Datos'!AC12&gt;DA$36,0,IF('Indicador Datos'!AC12&lt;DA$37,10,(DA$36-'Indicador Datos'!AC12)/(DA$36-DA$37)*10)),1))</f>
        <v>x</v>
      </c>
      <c r="DB9" s="41" t="str">
        <f t="shared" si="50"/>
        <v>x</v>
      </c>
      <c r="DC9" s="41">
        <f t="shared" si="51"/>
        <v>3.2</v>
      </c>
      <c r="DD9" s="41">
        <f t="shared" si="52"/>
        <v>2.4</v>
      </c>
      <c r="DE9" s="41">
        <f t="shared" si="53"/>
        <v>2.9</v>
      </c>
      <c r="DF9" s="41">
        <f t="shared" si="54"/>
        <v>3.1</v>
      </c>
      <c r="DG9" s="41">
        <f t="shared" si="55"/>
        <v>2.9</v>
      </c>
      <c r="DH9" s="41">
        <f t="shared" si="56"/>
        <v>3</v>
      </c>
      <c r="DI9" s="41">
        <f t="shared" si="57"/>
        <v>3</v>
      </c>
      <c r="DJ9" s="43">
        <f t="shared" si="58"/>
        <v>4.0999999999999996</v>
      </c>
      <c r="DK9" s="44">
        <f t="shared" si="59"/>
        <v>1.8</v>
      </c>
      <c r="DL9" s="41">
        <f>ROUND(IF('Indicador Datos'!AE12=0,0,IF('Indicador Datos'!AE12&gt;DL$36,10,IF('Indicador Datos'!AE12&lt;DL$37,0,10-(DL$36-'Indicador Datos'!AE12)/(DL$36-DL$37)*10))),1)</f>
        <v>0</v>
      </c>
      <c r="DM9" s="41">
        <f>ROUND(IF('Indicador Datos'!AF12=0,0,IF(LOG('Indicador Datos'!AF12)&gt;LOG(DM$36),10,IF(LOG('Indicador Datos'!AF12)&lt;LOG(DM$37),0,10-(LOG(DM$36)-LOG('Indicador Datos'!AF12))/(LOG(DM$36)-LOG(DM$37))*10))),1)</f>
        <v>0</v>
      </c>
      <c r="DN9" s="41">
        <f t="shared" si="60"/>
        <v>0</v>
      </c>
      <c r="DO9" s="41">
        <f>'Indicador Datos'!AG12</f>
        <v>0</v>
      </c>
      <c r="DP9" s="41">
        <f>'Indicador Datos'!AH12</f>
        <v>0</v>
      </c>
      <c r="DQ9" s="41">
        <f t="shared" si="61"/>
        <v>0</v>
      </c>
      <c r="DR9" s="125">
        <f t="shared" si="68"/>
        <v>0</v>
      </c>
      <c r="DS9" s="41">
        <f>IF('Indicador Datos'!AI12="No data","x",ROUND(IF('Indicador Datos'!AI12&gt;DS$36,10,IF('Indicador Datos'!AI12&lt;DS$37,0,10-(DS$36-'Indicador Datos'!AI12)/(DS$36-DS$37)*10)),1))</f>
        <v>3.7</v>
      </c>
      <c r="DT9" s="41">
        <f>IF('Indicador Datos'!AJ12="No data","x",ROUND(IF(LOG('Indicador Datos'!AJ12)&gt;DT$36,10,IF(LOG('Indicador Datos'!AJ12)&lt;DT$37,0,10-(DT$36-LOG('Indicador Datos'!AJ12))/(DT$36-DT$37)*10)),1))</f>
        <v>2.4</v>
      </c>
      <c r="DU9" s="125">
        <f t="shared" si="62"/>
        <v>3.1</v>
      </c>
      <c r="DV9" s="42">
        <f>IF('Indicador Datos'!AK12="No data", "x",'Indicador Datos'!AK12/'Indicador Datos'!CT12)</f>
        <v>2.1428188782343172E-4</v>
      </c>
      <c r="DW9" s="41">
        <f t="shared" si="69"/>
        <v>3.6</v>
      </c>
      <c r="DX9" s="41">
        <f>IF('Indicador Datos'!AK12="No data","x",ROUND(IF(LOG('Indicador Datos'!AK12)&gt;DX$36,10,IF(LOG('Indicador Datos'!AK12)&lt;DX$37,0,10-(DX$36-LOG('Indicador Datos'!AK12))/(DX$36-DX$37)*10)),1))</f>
        <v>1.3</v>
      </c>
      <c r="DY9" s="43">
        <f t="shared" si="70"/>
        <v>2.5</v>
      </c>
      <c r="DZ9" s="44">
        <f t="shared" si="71"/>
        <v>2</v>
      </c>
    </row>
    <row r="10" spans="1:130" s="3" customFormat="1" x14ac:dyDescent="0.25">
      <c r="A10" s="94" t="s">
        <v>36</v>
      </c>
      <c r="B10" s="83" t="s">
        <v>35</v>
      </c>
      <c r="C10" s="41">
        <f>ROUND(IF('Indicador Datos'!D13=0,0.1,IF(LOG('Indicador Datos'!D13)&gt;C$36,10,IF(LOG('Indicador Datos'!D13)&lt;C$37,0,10-(C$36-LOG('Indicador Datos'!D13))/(C$36-C$37)*10))),1)</f>
        <v>8.4</v>
      </c>
      <c r="D10" s="41">
        <f>ROUND(IF('Indicador Datos'!E13=0,0.1,IF(LOG('Indicador Datos'!E13)&gt;D$36,10,IF(LOG('Indicador Datos'!E13)&lt;D$37,0,10-(D$36-LOG('Indicador Datos'!E13))/(D$36-D$37)*10))),1)</f>
        <v>10</v>
      </c>
      <c r="E10" s="41">
        <f t="shared" si="0"/>
        <v>9.4</v>
      </c>
      <c r="F10" s="41">
        <f>ROUND(IF('Indicador Datos'!F13="No data",0.1,IF('Indicador Datos'!F13=0,0,IF(LOG('Indicador Datos'!F13)&gt;F$36,10,IF(LOG('Indicador Datos'!F13)&lt;F$37,0,10-(F$36-LOG('Indicador Datos'!F13))/(F$36-F$37)*10)))),1)</f>
        <v>6.1</v>
      </c>
      <c r="G10" s="41">
        <f>ROUND(IF('Indicador Datos'!G13=0,0,IF(LOG('Indicador Datos'!G13)&gt;G$36,10,IF(LOG('Indicador Datos'!G13)&lt;G$37,0,10-(G$36-LOG('Indicador Datos'!G13))/(G$36-G$37)*10))),1)</f>
        <v>8.9</v>
      </c>
      <c r="H10" s="41">
        <f>ROUND(IF('Indicador Datos'!H13=0,0,IF(LOG('Indicador Datos'!H13)&gt;H$36,10,IF(LOG('Indicador Datos'!H13)&lt;H$37,0,10-(H$36-LOG('Indicador Datos'!H13))/(H$36-H$37)*10))),1)</f>
        <v>10</v>
      </c>
      <c r="I10" s="41">
        <f>ROUND(IF('Indicador Datos'!I13=0,0,IF(LOG('Indicador Datos'!I13)&gt;I$36,10,IF(LOG('Indicador Datos'!I13)&lt;I$37,0,10-(I$36-LOG('Indicador Datos'!I13))/(I$36-I$37)*10))),1)</f>
        <v>9.1</v>
      </c>
      <c r="J10" s="41">
        <f t="shared" si="1"/>
        <v>9.6</v>
      </c>
      <c r="K10" s="41">
        <f>ROUND(IF('Indicador Datos'!J13=0,0,IF(LOG('Indicador Datos'!J13)&gt;K$36,10,IF(LOG('Indicador Datos'!J13)&lt;K$37,0,10-(K$36-LOG('Indicador Datos'!J13))/(K$36-K$37)*10))),1)</f>
        <v>8.5</v>
      </c>
      <c r="L10" s="41">
        <f t="shared" si="2"/>
        <v>9.1</v>
      </c>
      <c r="M10" s="41">
        <f>ROUND(IF('Indicador Datos'!K13=0,0,IF(LOG('Indicador Datos'!K13)&gt;M$36,10,IF(LOG('Indicador Datos'!K13)&lt;M$37,0,10-(M$36-LOG('Indicador Datos'!K13))/(M$36-M$37)*10))),1)</f>
        <v>10</v>
      </c>
      <c r="N10" s="122">
        <f>IF('Indicador Datos'!N13="No data","x",ROUND(IF('Indicador Datos'!N13=0,0,IF(LOG('Indicador Datos'!N13)&gt;N$36,10,IF(LOG('Indicador Datos'!N13)&lt;N$37,0.1,10-(N$36-LOG('Indicador Datos'!N13))/(N$36-N$37)*10))),1))</f>
        <v>9.1</v>
      </c>
      <c r="O10" s="122">
        <f>IF('Indicador Datos'!O13="No data","x",ROUND(IF('Indicador Datos'!O13=0,0,IF(LOG('Indicador Datos'!O13)&gt;O$36,10,IF(LOG('Indicador Datos'!O13)&lt;O$37,0.1,10-(O$36-LOG('Indicador Datos'!O13))/(O$36-O$37)*10))),1))</f>
        <v>8.1999999999999993</v>
      </c>
      <c r="P10" s="122">
        <f t="shared" si="3"/>
        <v>8.6999999999999993</v>
      </c>
      <c r="Q10" s="42">
        <f>'Indicador Datos'!D13/'Indicador Datos'!$CU13</f>
        <v>2.08580308360666E-3</v>
      </c>
      <c r="R10" s="42">
        <f>'Indicador Datos'!E13/'Indicador Datos'!$CU13</f>
        <v>1.2562826450917088E-3</v>
      </c>
      <c r="S10" s="42">
        <f>IF(F10=0.1,0,'Indicador Datos'!F13/'Indicador Datos'!$CU13)</f>
        <v>2.6384992613163755E-3</v>
      </c>
      <c r="T10" s="42">
        <f>'Indicador Datos'!G13/'Indicador Datos'!$CU13</f>
        <v>3.4187673779100945E-6</v>
      </c>
      <c r="U10" s="42">
        <f>'Indicador Datos'!H13/'Indicador Datos'!$CU13</f>
        <v>1.8992184861594312E-2</v>
      </c>
      <c r="V10" s="42">
        <f>'Indicador Datos'!I13/'Indicador Datos'!$CU13</f>
        <v>2.1309880672461447E-3</v>
      </c>
      <c r="W10" s="42">
        <f>'Indicador Datos'!J13/'Indicador Datos'!$CU13</f>
        <v>2.4395742241769525E-3</v>
      </c>
      <c r="X10" s="42">
        <f>'Indicador Datos'!K13/'Indicador Datos'!$CU13</f>
        <v>1.5019962556446139E-2</v>
      </c>
      <c r="Y10" s="42">
        <f>IF('Indicador Datos'!N13="No data","x",'Indicador Datos'!N13/'Indicador Datos'!$CU13)</f>
        <v>0.39293835993950221</v>
      </c>
      <c r="Z10" s="42">
        <f>IF('Indicador Datos'!O13="No data","x",'Indicador Datos'!O13/'Indicador Datos'!$CU13)</f>
        <v>0.17854126869985337</v>
      </c>
      <c r="AA10" s="41">
        <f t="shared" si="4"/>
        <v>10</v>
      </c>
      <c r="AB10" s="41">
        <f t="shared" si="5"/>
        <v>10</v>
      </c>
      <c r="AC10" s="41">
        <f t="shared" si="6"/>
        <v>10</v>
      </c>
      <c r="AD10" s="41">
        <f t="shared" si="7"/>
        <v>3.8</v>
      </c>
      <c r="AE10" s="41">
        <f t="shared" si="8"/>
        <v>5.0999999999999996</v>
      </c>
      <c r="AF10" s="41">
        <f t="shared" si="9"/>
        <v>10</v>
      </c>
      <c r="AG10" s="41">
        <f t="shared" si="10"/>
        <v>8.5</v>
      </c>
      <c r="AH10" s="41">
        <f t="shared" si="11"/>
        <v>9.4</v>
      </c>
      <c r="AI10" s="41">
        <f t="shared" si="12"/>
        <v>6.1</v>
      </c>
      <c r="AJ10" s="41">
        <f t="shared" si="13"/>
        <v>8.1999999999999993</v>
      </c>
      <c r="AK10" s="41">
        <f t="shared" si="14"/>
        <v>10</v>
      </c>
      <c r="AL10" s="41">
        <f>ROUND(IF('Indicador Datos'!L13=0,0,IF('Indicador Datos'!L13&gt;AL$36,10,IF('Indicador Datos'!L13&lt;AL$37,0,10-(AL$36-'Indicador Datos'!L13)/(AL$36-AL$37)*10))),1)</f>
        <v>7.2</v>
      </c>
      <c r="AM10" s="41">
        <f t="shared" si="15"/>
        <v>10</v>
      </c>
      <c r="AN10" s="41">
        <f t="shared" si="16"/>
        <v>8.9</v>
      </c>
      <c r="AO10" s="41">
        <f t="shared" si="63"/>
        <v>9.5</v>
      </c>
      <c r="AP10" s="41">
        <f t="shared" si="17"/>
        <v>9.1999999999999993</v>
      </c>
      <c r="AQ10" s="41">
        <f t="shared" si="18"/>
        <v>10</v>
      </c>
      <c r="AR10" s="41">
        <f t="shared" si="19"/>
        <v>10</v>
      </c>
      <c r="AS10" s="41">
        <f t="shared" si="20"/>
        <v>8.8000000000000007</v>
      </c>
      <c r="AT10" s="41">
        <f t="shared" si="21"/>
        <v>9.5</v>
      </c>
      <c r="AU10" s="41">
        <f t="shared" si="22"/>
        <v>7.3</v>
      </c>
      <c r="AV10" s="41">
        <f t="shared" si="23"/>
        <v>10</v>
      </c>
      <c r="AW10" s="41">
        <f t="shared" si="24"/>
        <v>9.6999999999999993</v>
      </c>
      <c r="AX10" s="43">
        <f t="shared" si="25"/>
        <v>5.0999999999999996</v>
      </c>
      <c r="AY10" s="41">
        <f t="shared" si="26"/>
        <v>7.5</v>
      </c>
      <c r="AZ10" s="149">
        <f t="shared" si="64"/>
        <v>8.9</v>
      </c>
      <c r="BA10" s="43">
        <f t="shared" si="27"/>
        <v>8.6999999999999993</v>
      </c>
      <c r="BB10" s="41">
        <f t="shared" si="28"/>
        <v>8.6</v>
      </c>
      <c r="BC10" s="41">
        <f>IF('Indicador Datos'!P13="No data","x",ROUND(IF('Indicador Datos'!P13&gt;BC$36,10,IF('Indicador Datos'!P13&lt;BC$37,0,10-(BC$36-'Indicador Datos'!P13)/(BC$36-BC$37)*10)),1))</f>
        <v>8.6</v>
      </c>
      <c r="BD10" s="41">
        <f t="shared" si="29"/>
        <v>8.6</v>
      </c>
      <c r="BE10" s="41">
        <f t="shared" si="30"/>
        <v>9.1</v>
      </c>
      <c r="BF10" s="41">
        <f>IF('Indicador Datos'!M13="No data","x", ROUND(IF('Indicador Datos'!M13&gt;BF$36,0,IF('Indicador Datos'!M13&lt;BF$37,10,(BF$36-'Indicador Datos'!M13)/(BF$36-BF$37)*10)),1))</f>
        <v>6.6</v>
      </c>
      <c r="BG10" s="43">
        <f t="shared" si="65"/>
        <v>8.4</v>
      </c>
      <c r="BH10" s="41">
        <f>ROUND(IF('Indicador Datos'!Q13=0,0,IF(LOG('Indicador Datos'!Q13)&gt;BH$36,10,IF(LOG('Indicador Datos'!Q13)&lt;BH$37,0,10-(BH$36-LOG('Indicador Datos'!Q13))/(BH$36-BH$37)*10))),1)</f>
        <v>0</v>
      </c>
      <c r="BI10" s="41">
        <f>ROUND(IF('Indicador Datos'!R13=0,0,IF(LOG('Indicador Datos'!R13)&gt;BI$36,10,IF(LOG('Indicador Datos'!R13)&lt;BI$37,0,10-(BI$36-LOG('Indicador Datos'!R13))/(BI$36-BI$37)*10))),1)</f>
        <v>0</v>
      </c>
      <c r="BJ10" s="41">
        <f t="shared" si="31"/>
        <v>0</v>
      </c>
      <c r="BK10" s="42">
        <f>'Indicador Datos'!Q13/'Indicador Datos'!$CU13</f>
        <v>0</v>
      </c>
      <c r="BL10" s="42">
        <f>'Indicador Datos'!R13/'Indicador Datos'!$CU13</f>
        <v>0</v>
      </c>
      <c r="BM10" s="41">
        <f t="shared" si="32"/>
        <v>0</v>
      </c>
      <c r="BN10" s="41">
        <f t="shared" si="33"/>
        <v>0</v>
      </c>
      <c r="BO10" s="41">
        <f t="shared" si="34"/>
        <v>0</v>
      </c>
      <c r="BP10" s="41">
        <f t="shared" si="35"/>
        <v>0</v>
      </c>
      <c r="BQ10" s="41">
        <f>ROUND(IF('Indicador Datos'!S13=0,0,IF(LOG('Indicador Datos'!S13)&gt;BQ$36,10,IF(LOG('Indicador Datos'!S13)&lt;BQ$37,0,10-(BQ$36-LOG('Indicador Datos'!S13))/(BQ$36-BQ$37)*10))),1)</f>
        <v>7.9</v>
      </c>
      <c r="BR10" s="41">
        <f>ROUND(IF('Indicador Datos'!T13=0,0,IF(LOG('Indicador Datos'!T13)&gt;BR$36,10,IF(LOG('Indicador Datos'!T13)&lt;BR$37,0,10-(BR$36-LOG('Indicador Datos'!T13))/(BR$36-BR$37)*10))),1)</f>
        <v>8.3000000000000007</v>
      </c>
      <c r="BS10" s="41">
        <f t="shared" si="36"/>
        <v>8.1666666666666679</v>
      </c>
      <c r="BT10" s="42">
        <f>'Indicador Datos'!S13/'Indicador Datos'!$CU13</f>
        <v>0.34207041134546401</v>
      </c>
      <c r="BU10" s="42">
        <f>'Indicador Datos'!T13/'Indicador Datos'!$CU13</f>
        <v>0.57765143387466145</v>
      </c>
      <c r="BV10" s="41">
        <f t="shared" si="66"/>
        <v>5.7</v>
      </c>
      <c r="BW10" s="41">
        <f t="shared" si="67"/>
        <v>7.2</v>
      </c>
      <c r="BX10" s="41">
        <f t="shared" si="38"/>
        <v>6.7</v>
      </c>
      <c r="BY10" s="41">
        <f t="shared" si="39"/>
        <v>7.5</v>
      </c>
      <c r="BZ10" s="41">
        <f t="shared" si="40"/>
        <v>4.8</v>
      </c>
      <c r="CA10" s="41">
        <f>ROUND(IF('Indicador Datos'!U13=0,0,IF(LOG('Indicador Datos'!U13)&gt;CA$36,10,IF(LOG('Indicador Datos'!U13)&lt;CA$37,0,10-(CA$36-LOG('Indicador Datos'!U13))/(CA$36-CA$37)*10))),1)</f>
        <v>8.5</v>
      </c>
      <c r="CB10" s="42">
        <f>'Indicador Datos'!U13/'Indicador Datos'!$CU13</f>
        <v>0.81431370712453732</v>
      </c>
      <c r="CC10" s="41">
        <f t="shared" si="41"/>
        <v>8.1</v>
      </c>
      <c r="CD10" s="41">
        <f t="shared" si="42"/>
        <v>8.3000000000000007</v>
      </c>
      <c r="CE10" s="41">
        <f>ROUND(IF('Indicador Datos'!V13=0,0,IF(LOG('Indicador Datos'!V13)&gt;CE$36,10,IF(LOG('Indicador Datos'!V13)&lt;CE$37,0,10-(CE$36-LOG('Indicador Datos'!V13))/(CE$36-CE$37)*10))),1)</f>
        <v>8.6</v>
      </c>
      <c r="CF10" s="42">
        <f>'Indicador Datos'!V13/'Indicador Datos'!$CU13</f>
        <v>0.92293794712655985</v>
      </c>
      <c r="CG10" s="41">
        <f t="shared" si="43"/>
        <v>9.1999999999999993</v>
      </c>
      <c r="CH10" s="41">
        <f t="shared" si="44"/>
        <v>8.9</v>
      </c>
      <c r="CI10" s="41">
        <f>ROUND(IF('Indicador Datos'!W13=0,0,IF(LOG('Indicador Datos'!W13)&gt;CI$36,10,IF(LOG('Indicador Datos'!W13)&lt;CI$37,0,10-(CI$36-LOG('Indicador Datos'!W13))/(CI$36-CI$37)*10))),1)</f>
        <v>8.5</v>
      </c>
      <c r="CJ10" s="42">
        <f>'Indicador Datos'!W13/'Indicador Datos'!$CU13</f>
        <v>0.86705353600518253</v>
      </c>
      <c r="CK10" s="41">
        <f t="shared" si="45"/>
        <v>8.6999999999999993</v>
      </c>
      <c r="CL10" s="41">
        <f t="shared" si="46"/>
        <v>8.6</v>
      </c>
      <c r="CM10" s="41">
        <f t="shared" si="47"/>
        <v>8</v>
      </c>
      <c r="CN10" s="41">
        <f>IF('Indicador Datos'!Y13="No data","x",ROUND(IF('Indicador Datos'!Y13&gt;CN$36,10,IF('Indicador Datos'!Y13&lt;CN$37,0,10-(CN$36-'Indicador Datos'!Y13)/(CN$36-CN$37)*10)),1))</f>
        <v>5.5</v>
      </c>
      <c r="CO10" s="41">
        <f>IF('Indicador Datos'!BL13="No data","x",ROUND(IF('Indicador Datos'!BL13&gt;CO$36,10,IF('Indicador Datos'!BL13&lt;CO$37,0,10-(CO$36-'Indicador Datos'!BL13)/(CO$36-CO$37)*10)),1))</f>
        <v>10</v>
      </c>
      <c r="CP10" s="41">
        <f>IF('Indicador Datos'!X13="No data","x",ROUND(IF('Indicador Datos'!X13&gt;CP$36,10,IF('Indicador Datos'!X13&lt;CP$37,0,10-(CP$36-'Indicador Datos'!X13)/(CP$36-CP$37)*10)),1))</f>
        <v>9.9</v>
      </c>
      <c r="CQ10" s="41">
        <f>IF('Indicador Datos'!AD13="No data","x",ROUND(IF('Indicador Datos'!AD13&gt;CQ$36,10,IF('Indicador Datos'!AD13&lt;CQ$37,0,10-(CQ$36-'Indicador Datos'!AD13)/(CQ$36-CQ$37)*10)),1))</f>
        <v>8.9</v>
      </c>
      <c r="CR10" s="41">
        <f>IF('Indicador Datos'!CJ13="No data","x",ROUND(IF('Indicador Datos'!CJ13&gt;CR$36,0,IF('Indicador Datos'!CJ13&lt;CR$37,10,(CR$36-'Indicador Datos'!CJ13)/(CR$36-CR$37)*10)),1))</f>
        <v>10</v>
      </c>
      <c r="CS10" s="41">
        <f>IF('Indicador Datos'!CK13="No data","x",ROUND(IF('Indicador Datos'!CK13&gt;CS$36,0,IF('Indicador Datos'!CK13&lt;CS$37,10,(CS$36-'Indicador Datos'!CK13)/(CS$36-CS$37)*10)),1))</f>
        <v>10</v>
      </c>
      <c r="CT10" s="41">
        <f>IF('Indicador Datos'!AB13="No data","x",ROUND(IF('Indicador Datos'!AB13&gt;CT$36,0,IF('Indicador Datos'!AB13&lt;CT$37,10,(CT$36-'Indicador Datos'!AB13)/(CT$36-CT$37)*10)),1))</f>
        <v>10</v>
      </c>
      <c r="CU10" s="235">
        <f>IF('Indicador Datos'!Z13="No data","x",ROUND(IF('Indicador Datos'!Z13&gt;CU$36,10,IF('Indicador Datos'!Z13&lt;CU$37,0,10-(CU$36-'Indicador Datos'!Z13)/(CU$36-CU$37)*10)),1))</f>
        <v>10</v>
      </c>
      <c r="CV10" s="235">
        <f>IF('Indicador Datos'!AA13="No data","x",IF('Indicador Datos'!AA13=0,0,(ROUND(IF(LOG('Indicador Datos'!AA13)&gt;CV$36,10,IF(LOG('Indicador Datos'!AA13)&lt;CV$37,0,10-(CV$36-LOG('Indicador Datos'!AA13))/(CV$36-CV$37)*10)),1))))</f>
        <v>9.1</v>
      </c>
      <c r="CW10" s="41">
        <f t="shared" si="48"/>
        <v>9.6</v>
      </c>
      <c r="CX10" s="235">
        <f>IF('Indicador Datos'!CL13="No data","x",ROUND(IF('Indicador Datos'!CL13&gt;CX$36,0,IF('Indicador Datos'!CL13&lt;CX$37,10,(CX$36-'Indicador Datos'!CL13)/(CX$36-CX$37)*10)),1))</f>
        <v>10</v>
      </c>
      <c r="CY10" s="235">
        <f>IF('Indicador Datos'!CM13="No data","x",ROUND(IF('Indicador Datos'!CM13&gt;CY$36,0,IF('Indicador Datos'!CM13&lt;CY$37,10,(CY$36-'Indicador Datos'!CM13)/(CY$36-CY$37)*10)),1))</f>
        <v>10</v>
      </c>
      <c r="CZ10" s="41">
        <f t="shared" si="49"/>
        <v>10</v>
      </c>
      <c r="DA10" s="41">
        <f>IF('Indicador Datos'!AC13="No data","x",ROUND(IF('Indicador Datos'!AC13&gt;DA$36,0,IF('Indicador Datos'!AC13&lt;DA$37,10,(DA$36-'Indicador Datos'!AC13)/(DA$36-DA$37)*10)),1))</f>
        <v>8</v>
      </c>
      <c r="DB10" s="41">
        <f t="shared" si="50"/>
        <v>8</v>
      </c>
      <c r="DC10" s="41">
        <f t="shared" si="51"/>
        <v>7.7</v>
      </c>
      <c r="DD10" s="41">
        <f t="shared" si="52"/>
        <v>10</v>
      </c>
      <c r="DE10" s="41">
        <f t="shared" si="53"/>
        <v>8.5</v>
      </c>
      <c r="DF10" s="41">
        <f t="shared" si="54"/>
        <v>8.6</v>
      </c>
      <c r="DG10" s="41">
        <f t="shared" si="55"/>
        <v>9.9</v>
      </c>
      <c r="DH10" s="41">
        <f t="shared" si="56"/>
        <v>8.8000000000000007</v>
      </c>
      <c r="DI10" s="41">
        <f t="shared" si="57"/>
        <v>8.6999999999999993</v>
      </c>
      <c r="DJ10" s="43">
        <f t="shared" si="58"/>
        <v>8.4</v>
      </c>
      <c r="DK10" s="44">
        <f t="shared" si="59"/>
        <v>8.1</v>
      </c>
      <c r="DL10" s="41">
        <f>ROUND(IF('Indicador Datos'!AE13=0,0,IF('Indicador Datos'!AE13&gt;DL$36,10,IF('Indicador Datos'!AE13&lt;DL$37,0,10-(DL$36-'Indicador Datos'!AE13)/(DL$36-DL$37)*10))),1)</f>
        <v>9.1</v>
      </c>
      <c r="DM10" s="41">
        <f>ROUND(IF('Indicador Datos'!AF13=0,0,IF(LOG('Indicador Datos'!AF13)&gt;LOG(DM$36),10,IF(LOG('Indicador Datos'!AF13)&lt;LOG(DM$37),0,10-(LOG(DM$36)-LOG('Indicador Datos'!AF13))/(LOG(DM$36)-LOG(DM$37))*10))),1)</f>
        <v>8.4</v>
      </c>
      <c r="DN10" s="41">
        <f t="shared" si="60"/>
        <v>8.8000000000000007</v>
      </c>
      <c r="DO10" s="41">
        <f>'Indicador Datos'!AG13</f>
        <v>0</v>
      </c>
      <c r="DP10" s="41">
        <f>'Indicador Datos'!AH13</f>
        <v>0</v>
      </c>
      <c r="DQ10" s="41">
        <f t="shared" si="61"/>
        <v>0</v>
      </c>
      <c r="DR10" s="125">
        <f t="shared" si="68"/>
        <v>6.2</v>
      </c>
      <c r="DS10" s="41">
        <f>IF('Indicador Datos'!AI13="No data","x",ROUND(IF('Indicador Datos'!AI13&gt;DS$36,10,IF('Indicador Datos'!AI13&lt;DS$37,0,10-(DS$36-'Indicador Datos'!AI13)/(DS$36-DS$37)*10)),1))</f>
        <v>3.2</v>
      </c>
      <c r="DT10" s="41">
        <f>IF('Indicador Datos'!AJ13="No data","x",ROUND(IF(LOG('Indicador Datos'!AJ13)&gt;DT$36,10,IF(LOG('Indicador Datos'!AJ13)&lt;DT$37,0,10-(DT$36-LOG('Indicador Datos'!AJ13))/(DT$36-DT$37)*10)),1))</f>
        <v>6.7</v>
      </c>
      <c r="DU10" s="125">
        <f t="shared" si="62"/>
        <v>5.2</v>
      </c>
      <c r="DV10" s="42">
        <f>IF('Indicador Datos'!AK13="No data", "x",'Indicador Datos'!AK13/'Indicador Datos'!CT13)</f>
        <v>1.8578401163660487E-3</v>
      </c>
      <c r="DW10" s="41">
        <f t="shared" si="69"/>
        <v>10</v>
      </c>
      <c r="DX10" s="41">
        <f>IF('Indicador Datos'!AK13="No data","x",ROUND(IF(LOG('Indicador Datos'!AK13)&gt;DX$36,10,IF(LOG('Indicador Datos'!AK13)&lt;DX$37,0,10-(DX$36-LOG('Indicador Datos'!AK13))/(DX$36-DX$37)*10)),1))</f>
        <v>10</v>
      </c>
      <c r="DY10" s="43">
        <f t="shared" si="70"/>
        <v>10</v>
      </c>
      <c r="DZ10" s="44">
        <f t="shared" si="71"/>
        <v>7.9</v>
      </c>
    </row>
    <row r="11" spans="1:130" s="3" customFormat="1" x14ac:dyDescent="0.25">
      <c r="A11" s="94" t="s">
        <v>40</v>
      </c>
      <c r="B11" s="83" t="s">
        <v>39</v>
      </c>
      <c r="C11" s="41">
        <f>ROUND(IF('Indicador Datos'!D14=0,0.1,IF(LOG('Indicador Datos'!D14)&gt;C$36,10,IF(LOG('Indicador Datos'!D14)&lt;C$37,0,10-(C$36-LOG('Indicador Datos'!D14))/(C$36-C$37)*10))),1)</f>
        <v>6.8</v>
      </c>
      <c r="D11" s="41">
        <f>ROUND(IF('Indicador Datos'!E14=0,0.1,IF(LOG('Indicador Datos'!E14)&gt;D$36,10,IF(LOG('Indicador Datos'!E14)&lt;D$37,0,10-(D$36-LOG('Indicador Datos'!E14))/(D$36-D$37)*10))),1)</f>
        <v>8.6</v>
      </c>
      <c r="E11" s="41">
        <f t="shared" si="0"/>
        <v>7.8</v>
      </c>
      <c r="F11" s="41">
        <f>ROUND(IF('Indicador Datos'!F14="No data",0.1,IF('Indicador Datos'!F14=0,0,IF(LOG('Indicador Datos'!F14)&gt;F$36,10,IF(LOG('Indicador Datos'!F14)&lt;F$37,0,10-(F$36-LOG('Indicador Datos'!F14))/(F$36-F$37)*10)))),1)</f>
        <v>4.5</v>
      </c>
      <c r="G11" s="41">
        <f>ROUND(IF('Indicador Datos'!G14=0,0,IF(LOG('Indicador Datos'!G14)&gt;G$36,10,IF(LOG('Indicador Datos'!G14)&lt;G$37,0,10-(G$36-LOG('Indicador Datos'!G14))/(G$36-G$37)*10))),1)</f>
        <v>0</v>
      </c>
      <c r="H11" s="41">
        <f>ROUND(IF('Indicador Datos'!H14=0,0,IF(LOG('Indicador Datos'!H14)&gt;H$36,10,IF(LOG('Indicador Datos'!H14)&lt;H$37,0,10-(H$36-LOG('Indicador Datos'!H14))/(H$36-H$37)*10))),1)</f>
        <v>9.1</v>
      </c>
      <c r="I11" s="41">
        <f>ROUND(IF('Indicador Datos'!I14=0,0,IF(LOG('Indicador Datos'!I14)&gt;I$36,10,IF(LOG('Indicador Datos'!I14)&lt;I$37,0,10-(I$36-LOG('Indicador Datos'!I14))/(I$36-I$37)*10))),1)</f>
        <v>8.3000000000000007</v>
      </c>
      <c r="J11" s="41">
        <f t="shared" si="1"/>
        <v>8.6999999999999993</v>
      </c>
      <c r="K11" s="41">
        <f>ROUND(IF('Indicador Datos'!J14=0,0,IF(LOG('Indicador Datos'!J14)&gt;K$36,10,IF(LOG('Indicador Datos'!J14)&lt;K$37,0,10-(K$36-LOG('Indicador Datos'!J14))/(K$36-K$37)*10))),1)</f>
        <v>8</v>
      </c>
      <c r="L11" s="41">
        <f t="shared" si="2"/>
        <v>8.4</v>
      </c>
      <c r="M11" s="41">
        <f>ROUND(IF('Indicador Datos'!K14=0,0,IF(LOG('Indicador Datos'!K14)&gt;M$36,10,IF(LOG('Indicador Datos'!K14)&lt;M$37,0,10-(M$36-LOG('Indicador Datos'!K14))/(M$36-M$37)*10))),1)</f>
        <v>6</v>
      </c>
      <c r="N11" s="122">
        <f>IF('Indicador Datos'!N14="No data","x",ROUND(IF('Indicador Datos'!N14=0,0,IF(LOG('Indicador Datos'!N14)&gt;N$36,10,IF(LOG('Indicador Datos'!N14)&lt;N$37,0.1,10-(N$36-LOG('Indicador Datos'!N14))/(N$36-N$37)*10))),1))</f>
        <v>5.9</v>
      </c>
      <c r="O11" s="122">
        <f>IF('Indicador Datos'!O14="No data","x",ROUND(IF('Indicador Datos'!O14=0,0,IF(LOG('Indicador Datos'!O14)&gt;O$36,10,IF(LOG('Indicador Datos'!O14)&lt;O$37,0.1,10-(O$36-LOG('Indicador Datos'!O14))/(O$36-O$37)*10))),1))</f>
        <v>6.5</v>
      </c>
      <c r="P11" s="122">
        <f t="shared" si="3"/>
        <v>6.2</v>
      </c>
      <c r="Q11" s="42">
        <f>'Indicador Datos'!D14/'Indicador Datos'!$CU14</f>
        <v>1.945134029101038E-3</v>
      </c>
      <c r="R11" s="42">
        <f>'Indicador Datos'!E14/'Indicador Datos'!$CU14</f>
        <v>1.3992722792308347E-3</v>
      </c>
      <c r="S11" s="42">
        <f>IF(F11=0.1,0,'Indicador Datos'!F14/'Indicador Datos'!$CU14)</f>
        <v>2.1985943325809471E-3</v>
      </c>
      <c r="T11" s="42">
        <f>'Indicador Datos'!G14/'Indicador Datos'!$CU14</f>
        <v>0</v>
      </c>
      <c r="U11" s="42">
        <f>'Indicador Datos'!H14/'Indicador Datos'!$CU14</f>
        <v>1.8985409913239909E-2</v>
      </c>
      <c r="V11" s="42">
        <f>'Indicador Datos'!I14/'Indicador Datos'!$CU14</f>
        <v>2.2140974856220256E-3</v>
      </c>
      <c r="W11" s="42">
        <f>'Indicador Datos'!J14/'Indicador Datos'!$CU14</f>
        <v>5.7349032607975766E-3</v>
      </c>
      <c r="X11" s="42">
        <f>'Indicador Datos'!K14/'Indicador Datos'!$CU14</f>
        <v>9.3615695933355644E-4</v>
      </c>
      <c r="Y11" s="42">
        <f>IF('Indicador Datos'!N14="No data","x",'Indicador Datos'!N14/'Indicador Datos'!$CU14)</f>
        <v>8.431963942742278E-2</v>
      </c>
      <c r="Z11" s="42">
        <f>IF('Indicador Datos'!O14="No data","x",'Indicador Datos'!O14/'Indicador Datos'!$CU14)</f>
        <v>0.13829812750708384</v>
      </c>
      <c r="AA11" s="41">
        <f t="shared" si="4"/>
        <v>9.6999999999999993</v>
      </c>
      <c r="AB11" s="41">
        <f t="shared" si="5"/>
        <v>10</v>
      </c>
      <c r="AC11" s="41">
        <f t="shared" si="6"/>
        <v>9.9</v>
      </c>
      <c r="AD11" s="41">
        <f t="shared" si="7"/>
        <v>3.1</v>
      </c>
      <c r="AE11" s="41">
        <f t="shared" si="8"/>
        <v>0</v>
      </c>
      <c r="AF11" s="41">
        <f t="shared" si="9"/>
        <v>10</v>
      </c>
      <c r="AG11" s="41">
        <f t="shared" si="10"/>
        <v>8.9</v>
      </c>
      <c r="AH11" s="41">
        <f t="shared" si="11"/>
        <v>9.5</v>
      </c>
      <c r="AI11" s="41">
        <f t="shared" si="12"/>
        <v>10</v>
      </c>
      <c r="AJ11" s="41">
        <f t="shared" si="13"/>
        <v>9.8000000000000007</v>
      </c>
      <c r="AK11" s="41">
        <f t="shared" si="14"/>
        <v>1.3</v>
      </c>
      <c r="AL11" s="41">
        <f>ROUND(IF('Indicador Datos'!L14=0,0,IF('Indicador Datos'!L14&gt;AL$36,10,IF('Indicador Datos'!L14&lt;AL$37,0,10-(AL$36-'Indicador Datos'!L14)/(AL$36-AL$37)*10))),1)</f>
        <v>2.9</v>
      </c>
      <c r="AM11" s="41">
        <f t="shared" si="15"/>
        <v>4.2</v>
      </c>
      <c r="AN11" s="41">
        <f t="shared" si="16"/>
        <v>6.9</v>
      </c>
      <c r="AO11" s="41">
        <f t="shared" si="63"/>
        <v>5.7</v>
      </c>
      <c r="AP11" s="41">
        <f t="shared" si="17"/>
        <v>8.3000000000000007</v>
      </c>
      <c r="AQ11" s="41">
        <f t="shared" si="18"/>
        <v>9.3000000000000007</v>
      </c>
      <c r="AR11" s="41">
        <f t="shared" si="19"/>
        <v>9.6</v>
      </c>
      <c r="AS11" s="41">
        <f t="shared" si="20"/>
        <v>8.6</v>
      </c>
      <c r="AT11" s="41">
        <f t="shared" si="21"/>
        <v>9.1999999999999993</v>
      </c>
      <c r="AU11" s="41">
        <f t="shared" si="22"/>
        <v>9</v>
      </c>
      <c r="AV11" s="41">
        <f t="shared" si="23"/>
        <v>4</v>
      </c>
      <c r="AW11" s="41">
        <f t="shared" si="24"/>
        <v>9.1</v>
      </c>
      <c r="AX11" s="43">
        <f t="shared" si="25"/>
        <v>3.8</v>
      </c>
      <c r="AY11" s="41">
        <f t="shared" si="26"/>
        <v>0</v>
      </c>
      <c r="AZ11" s="149">
        <f t="shared" si="64"/>
        <v>6.4</v>
      </c>
      <c r="BA11" s="43">
        <f t="shared" si="27"/>
        <v>9.1999999999999993</v>
      </c>
      <c r="BB11" s="41">
        <f t="shared" si="28"/>
        <v>3.5</v>
      </c>
      <c r="BC11" s="41">
        <f>IF('Indicador Datos'!P14="No data","x",ROUND(IF('Indicador Datos'!P14&gt;BC$36,10,IF('Indicador Datos'!P14&lt;BC$37,0,10-(BC$36-'Indicador Datos'!P14)/(BC$36-BC$37)*10)),1))</f>
        <v>1.1000000000000001</v>
      </c>
      <c r="BD11" s="41">
        <f t="shared" si="29"/>
        <v>2.2999999999999998</v>
      </c>
      <c r="BE11" s="41">
        <f t="shared" si="30"/>
        <v>6</v>
      </c>
      <c r="BF11" s="41">
        <f>IF('Indicador Datos'!M14="No data","x", ROUND(IF('Indicador Datos'!M14&gt;BF$36,0,IF('Indicador Datos'!M14&lt;BF$37,10,(BF$36-'Indicador Datos'!M14)/(BF$36-BF$37)*10)),1))</f>
        <v>1.1000000000000001</v>
      </c>
      <c r="BG11" s="43">
        <f t="shared" si="65"/>
        <v>3.9</v>
      </c>
      <c r="BH11" s="41">
        <f>ROUND(IF('Indicador Datos'!Q14=0,0,IF(LOG('Indicador Datos'!Q14)&gt;BH$36,10,IF(LOG('Indicador Datos'!Q14)&lt;BH$37,0,10-(BH$36-LOG('Indicador Datos'!Q14))/(BH$36-BH$37)*10))),1)</f>
        <v>0</v>
      </c>
      <c r="BI11" s="41">
        <f>ROUND(IF('Indicador Datos'!R14=0,0,IF(LOG('Indicador Datos'!R14)&gt;BI$36,10,IF(LOG('Indicador Datos'!R14)&lt;BI$37,0,10-(BI$36-LOG('Indicador Datos'!R14))/(BI$36-BI$37)*10))),1)</f>
        <v>0</v>
      </c>
      <c r="BJ11" s="41">
        <f t="shared" si="31"/>
        <v>0</v>
      </c>
      <c r="BK11" s="42">
        <f>'Indicador Datos'!Q14/'Indicador Datos'!$CU14</f>
        <v>0</v>
      </c>
      <c r="BL11" s="42">
        <f>'Indicador Datos'!R14/'Indicador Datos'!$CU14</f>
        <v>0</v>
      </c>
      <c r="BM11" s="41">
        <f t="shared" si="32"/>
        <v>0</v>
      </c>
      <c r="BN11" s="41">
        <f t="shared" si="33"/>
        <v>0</v>
      </c>
      <c r="BO11" s="41">
        <f t="shared" si="34"/>
        <v>0</v>
      </c>
      <c r="BP11" s="41">
        <f t="shared" si="35"/>
        <v>0</v>
      </c>
      <c r="BQ11" s="41">
        <f>ROUND(IF('Indicador Datos'!S14=0,0,IF(LOG('Indicador Datos'!S14)&gt;BQ$36,10,IF(LOG('Indicador Datos'!S14)&lt;BQ$37,0,10-(BQ$36-LOG('Indicador Datos'!S14))/(BQ$36-BQ$37)*10))),1)</f>
        <v>0</v>
      </c>
      <c r="BR11" s="41">
        <f>ROUND(IF('Indicador Datos'!T14=0,0,IF(LOG('Indicador Datos'!T14)&gt;BR$36,10,IF(LOG('Indicador Datos'!T14)&lt;BR$37,0,10-(BR$36-LOG('Indicador Datos'!T14))/(BR$36-BR$37)*10))),1)</f>
        <v>0</v>
      </c>
      <c r="BS11" s="41">
        <f t="shared" si="36"/>
        <v>0</v>
      </c>
      <c r="BT11" s="42">
        <f>'Indicador Datos'!S14/'Indicador Datos'!$CU14</f>
        <v>0</v>
      </c>
      <c r="BU11" s="42">
        <f>'Indicador Datos'!T14/'Indicador Datos'!$CU14</f>
        <v>0</v>
      </c>
      <c r="BV11" s="41">
        <f t="shared" si="66"/>
        <v>0</v>
      </c>
      <c r="BW11" s="41">
        <f t="shared" si="67"/>
        <v>0</v>
      </c>
      <c r="BX11" s="41">
        <f t="shared" si="38"/>
        <v>0</v>
      </c>
      <c r="BY11" s="41">
        <f t="shared" si="39"/>
        <v>0</v>
      </c>
      <c r="BZ11" s="41">
        <f t="shared" si="40"/>
        <v>0</v>
      </c>
      <c r="CA11" s="41">
        <f>ROUND(IF('Indicador Datos'!U14=0,0,IF(LOG('Indicador Datos'!U14)&gt;CA$36,10,IF(LOG('Indicador Datos'!U14)&lt;CA$37,0,10-(CA$36-LOG('Indicador Datos'!U14))/(CA$36-CA$37)*10))),1)</f>
        <v>7.6</v>
      </c>
      <c r="CB11" s="42">
        <f>'Indicador Datos'!U14/'Indicador Datos'!$CU14</f>
        <v>0.78103449818944026</v>
      </c>
      <c r="CC11" s="41">
        <f t="shared" si="41"/>
        <v>7.8</v>
      </c>
      <c r="CD11" s="41">
        <f t="shared" si="42"/>
        <v>7.7</v>
      </c>
      <c r="CE11" s="41">
        <f>ROUND(IF('Indicador Datos'!V14=0,0,IF(LOG('Indicador Datos'!V14)&gt;CE$36,10,IF(LOG('Indicador Datos'!V14)&lt;CE$37,0,10-(CE$36-LOG('Indicador Datos'!V14))/(CE$36-CE$37)*10))),1)</f>
        <v>7.7</v>
      </c>
      <c r="CF11" s="42">
        <f>'Indicador Datos'!V14/'Indicador Datos'!$CU14</f>
        <v>0.89817664470247927</v>
      </c>
      <c r="CG11" s="41">
        <f t="shared" si="43"/>
        <v>9</v>
      </c>
      <c r="CH11" s="41">
        <f t="shared" si="44"/>
        <v>8.4</v>
      </c>
      <c r="CI11" s="41">
        <f>ROUND(IF('Indicador Datos'!W14=0,0,IF(LOG('Indicador Datos'!W14)&gt;CI$36,10,IF(LOG('Indicador Datos'!W14)&lt;CI$37,0,10-(CI$36-LOG('Indicador Datos'!W14))/(CI$36-CI$37)*10))),1)</f>
        <v>7.7</v>
      </c>
      <c r="CJ11" s="42">
        <f>'Indicador Datos'!W14/'Indicador Datos'!$CU14</f>
        <v>0.90244281863435638</v>
      </c>
      <c r="CK11" s="41">
        <f t="shared" si="45"/>
        <v>9</v>
      </c>
      <c r="CL11" s="41">
        <f t="shared" si="46"/>
        <v>8.4</v>
      </c>
      <c r="CM11" s="41">
        <f t="shared" si="47"/>
        <v>7</v>
      </c>
      <c r="CN11" s="41">
        <f>IF('Indicador Datos'!Y14="No data","x",ROUND(IF('Indicador Datos'!Y14&gt;CN$36,10,IF('Indicador Datos'!Y14&lt;CN$37,0,10-(CN$36-'Indicador Datos'!Y14)/(CN$36-CN$37)*10)),1))</f>
        <v>5.6</v>
      </c>
      <c r="CO11" s="41">
        <f>IF('Indicador Datos'!BL14="No data","x",ROUND(IF('Indicador Datos'!BL14&gt;CO$36,10,IF('Indicador Datos'!BL14&lt;CO$37,0,10-(CO$36-'Indicador Datos'!BL14)/(CO$36-CO$37)*10)),1))</f>
        <v>10</v>
      </c>
      <c r="CP11" s="41">
        <f>IF('Indicador Datos'!X14="No data","x",ROUND(IF('Indicador Datos'!X14&gt;CP$36,10,IF('Indicador Datos'!X14&lt;CP$37,0,10-(CP$36-'Indicador Datos'!X14)/(CP$36-CP$37)*10)),1))</f>
        <v>3.4</v>
      </c>
      <c r="CQ11" s="41">
        <f>IF('Indicador Datos'!AD14="No data","x",ROUND(IF('Indicador Datos'!AD14&gt;CQ$36,10,IF('Indicador Datos'!AD14&lt;CQ$37,0,10-(CQ$36-'Indicador Datos'!AD14)/(CQ$36-CQ$37)*10)),1))</f>
        <v>4.2</v>
      </c>
      <c r="CR11" s="41">
        <f>IF('Indicador Datos'!CJ14="No data","x",ROUND(IF('Indicador Datos'!CJ14&gt;CR$36,0,IF('Indicador Datos'!CJ14&lt;CR$37,10,(CR$36-'Indicador Datos'!CJ14)/(CR$36-CR$37)*10)),1))</f>
        <v>4.2</v>
      </c>
      <c r="CS11" s="41">
        <f>IF('Indicador Datos'!CK14="No data","x",ROUND(IF('Indicador Datos'!CK14&gt;CS$36,0,IF('Indicador Datos'!CK14&lt;CS$37,10,(CS$36-'Indicador Datos'!CK14)/(CS$36-CS$37)*10)),1))</f>
        <v>9.4</v>
      </c>
      <c r="CT11" s="41">
        <f>IF('Indicador Datos'!AB14="No data","x",ROUND(IF('Indicador Datos'!AB14&gt;CT$36,0,IF('Indicador Datos'!AB14&lt;CT$37,10,(CT$36-'Indicador Datos'!AB14)/(CT$36-CT$37)*10)),1))</f>
        <v>6.7</v>
      </c>
      <c r="CU11" s="235">
        <f>IF('Indicador Datos'!Z14="No data","x",ROUND(IF('Indicador Datos'!Z14&gt;CU$36,10,IF('Indicador Datos'!Z14&lt;CU$37,0,10-(CU$36-'Indicador Datos'!Z14)/(CU$36-CU$37)*10)),1))</f>
        <v>0.5</v>
      </c>
      <c r="CV11" s="235">
        <f>IF('Indicador Datos'!AA14="No data","x",IF('Indicador Datos'!AA14=0,0,(ROUND(IF(LOG('Indicador Datos'!AA14)&gt;CV$36,10,IF(LOG('Indicador Datos'!AA14)&lt;CV$37,0,10-(CV$36-LOG('Indicador Datos'!AA14))/(CV$36-CV$37)*10)),1))))</f>
        <v>6</v>
      </c>
      <c r="CW11" s="41">
        <f t="shared" si="48"/>
        <v>3.7</v>
      </c>
      <c r="CX11" s="235">
        <f>IF('Indicador Datos'!CL14="No data","x",ROUND(IF('Indicador Datos'!CL14&gt;CX$36,0,IF('Indicador Datos'!CL14&lt;CX$37,10,(CX$36-'Indicador Datos'!CL14)/(CX$36-CX$37)*10)),1))</f>
        <v>4.8</v>
      </c>
      <c r="CY11" s="235">
        <f>IF('Indicador Datos'!CM14="No data","x",ROUND(IF('Indicador Datos'!CM14&gt;CY$36,0,IF('Indicador Datos'!CM14&lt;CY$37,10,(CY$36-'Indicador Datos'!CM14)/(CY$36-CY$37)*10)),1))</f>
        <v>4.2</v>
      </c>
      <c r="CZ11" s="41">
        <f t="shared" si="49"/>
        <v>4.5</v>
      </c>
      <c r="DA11" s="41">
        <f>IF('Indicador Datos'!AC14="No data","x",ROUND(IF('Indicador Datos'!AC14&gt;DA$36,0,IF('Indicador Datos'!AC14&lt;DA$37,10,(DA$36-'Indicador Datos'!AC14)/(DA$36-DA$37)*10)),1))</f>
        <v>2</v>
      </c>
      <c r="DB11" s="41">
        <f t="shared" si="50"/>
        <v>2</v>
      </c>
      <c r="DC11" s="41">
        <f t="shared" si="51"/>
        <v>4.5</v>
      </c>
      <c r="DD11" s="41">
        <f t="shared" si="52"/>
        <v>6.2</v>
      </c>
      <c r="DE11" s="41">
        <f t="shared" si="53"/>
        <v>5.0999999999999996</v>
      </c>
      <c r="DF11" s="41">
        <f t="shared" si="54"/>
        <v>5.8</v>
      </c>
      <c r="DG11" s="41">
        <f t="shared" si="55"/>
        <v>5.7</v>
      </c>
      <c r="DH11" s="41">
        <f t="shared" si="56"/>
        <v>4.5</v>
      </c>
      <c r="DI11" s="41">
        <f t="shared" si="57"/>
        <v>4.8</v>
      </c>
      <c r="DJ11" s="43">
        <f t="shared" si="58"/>
        <v>6</v>
      </c>
      <c r="DK11" s="44">
        <f t="shared" si="59"/>
        <v>6.4</v>
      </c>
      <c r="DL11" s="41">
        <f>ROUND(IF('Indicador Datos'!AE14=0,0,IF('Indicador Datos'!AE14&gt;DL$36,10,IF('Indicador Datos'!AE14&lt;DL$37,0,10-(DL$36-'Indicador Datos'!AE14)/(DL$36-DL$37)*10))),1)</f>
        <v>2.1</v>
      </c>
      <c r="DM11" s="41">
        <f>ROUND(IF('Indicador Datos'!AF14=0,0,IF(LOG('Indicador Datos'!AF14)&gt;LOG(DM$36),10,IF(LOG('Indicador Datos'!AF14)&lt;LOG(DM$37),0,10-(LOG(DM$36)-LOG('Indicador Datos'!AF14))/(LOG(DM$36)-LOG(DM$37))*10))),1)</f>
        <v>2.8</v>
      </c>
      <c r="DN11" s="41">
        <f t="shared" si="60"/>
        <v>2.5</v>
      </c>
      <c r="DO11" s="41">
        <f>'Indicador Datos'!AG14</f>
        <v>0</v>
      </c>
      <c r="DP11" s="41">
        <f>'Indicador Datos'!AH14</f>
        <v>0</v>
      </c>
      <c r="DQ11" s="41">
        <f t="shared" si="61"/>
        <v>0</v>
      </c>
      <c r="DR11" s="125">
        <f t="shared" si="68"/>
        <v>1.8</v>
      </c>
      <c r="DS11" s="41">
        <f>IF('Indicador Datos'!AI14="No data","x",ROUND(IF('Indicador Datos'!AI14&gt;DS$36,10,IF('Indicador Datos'!AI14&lt;DS$37,0,10-(DS$36-'Indicador Datos'!AI14)/(DS$36-DS$37)*10)),1))</f>
        <v>10</v>
      </c>
      <c r="DT11" s="41">
        <f>IF('Indicador Datos'!AJ14="No data","x",ROUND(IF(LOG('Indicador Datos'!AJ14)&gt;DT$36,10,IF(LOG('Indicador Datos'!AJ14)&lt;DT$37,0,10-(DT$36-LOG('Indicador Datos'!AJ14))/(DT$36-DT$37)*10)),1))</f>
        <v>7.1</v>
      </c>
      <c r="DU11" s="125">
        <f t="shared" si="62"/>
        <v>9</v>
      </c>
      <c r="DV11" s="42">
        <f>IF('Indicador Datos'!AK14="No data", "x",'Indicador Datos'!AK14/'Indicador Datos'!CT14)</f>
        <v>3.4257296719405946E-4</v>
      </c>
      <c r="DW11" s="41">
        <f t="shared" si="69"/>
        <v>5.7</v>
      </c>
      <c r="DX11" s="41">
        <f>IF('Indicador Datos'!AK14="No data","x",ROUND(IF(LOG('Indicador Datos'!AK14)&gt;DX$36,10,IF(LOG('Indicador Datos'!AK14)&lt;DX$37,0,10-(DX$36-LOG('Indicador Datos'!AK14))/(DX$36-DX$37)*10)),1))</f>
        <v>6.7</v>
      </c>
      <c r="DY11" s="43">
        <f t="shared" si="70"/>
        <v>6.2</v>
      </c>
      <c r="DZ11" s="44">
        <f t="shared" si="71"/>
        <v>6.5</v>
      </c>
    </row>
    <row r="12" spans="1:130" s="3" customFormat="1" x14ac:dyDescent="0.25">
      <c r="A12" s="94" t="s">
        <v>52</v>
      </c>
      <c r="B12" s="83" t="s">
        <v>51</v>
      </c>
      <c r="C12" s="41">
        <f>ROUND(IF('Indicador Datos'!D15=0,0.1,IF(LOG('Indicador Datos'!D15)&gt;C$36,10,IF(LOG('Indicador Datos'!D15)&lt;C$37,0,10-(C$36-LOG('Indicador Datos'!D15))/(C$36-C$37)*10))),1)</f>
        <v>2.5</v>
      </c>
      <c r="D12" s="41">
        <f>ROUND(IF('Indicador Datos'!E15=0,0.1,IF(LOG('Indicador Datos'!E15)&gt;D$36,10,IF(LOG('Indicador Datos'!E15)&lt;D$37,0,10-(D$36-LOG('Indicador Datos'!E15))/(D$36-D$37)*10))),1)</f>
        <v>0.1</v>
      </c>
      <c r="E12" s="41">
        <f t="shared" si="0"/>
        <v>1.4</v>
      </c>
      <c r="F12" s="41">
        <f>ROUND(IF('Indicador Datos'!F15="No data",0.1,IF('Indicador Datos'!F15=0,0,IF(LOG('Indicador Datos'!F15)&gt;F$36,10,IF(LOG('Indicador Datos'!F15)&lt;F$37,0,10-(F$36-LOG('Indicador Datos'!F15))/(F$36-F$37)*10)))),1)</f>
        <v>0.1</v>
      </c>
      <c r="G12" s="41">
        <f>ROUND(IF('Indicador Datos'!G15=0,0,IF(LOG('Indicador Datos'!G15)&gt;G$36,10,IF(LOG('Indicador Datos'!G15)&lt;G$37,0,10-(G$36-LOG('Indicador Datos'!G15))/(G$36-G$37)*10))),1)</f>
        <v>0</v>
      </c>
      <c r="H12" s="41">
        <f>ROUND(IF('Indicador Datos'!H15=0,0,IF(LOG('Indicador Datos'!H15)&gt;H$36,10,IF(LOG('Indicador Datos'!H15)&lt;H$37,0,10-(H$36-LOG('Indicador Datos'!H15))/(H$36-H$37)*10))),1)</f>
        <v>3.4</v>
      </c>
      <c r="I12" s="41">
        <f>ROUND(IF('Indicador Datos'!I15=0,0,IF(LOG('Indicador Datos'!I15)&gt;I$36,10,IF(LOG('Indicador Datos'!I15)&lt;I$37,0,10-(I$36-LOG('Indicador Datos'!I15))/(I$36-I$37)*10))),1)</f>
        <v>6.5</v>
      </c>
      <c r="J12" s="41">
        <f t="shared" si="1"/>
        <v>5.0999999999999996</v>
      </c>
      <c r="K12" s="41">
        <f>ROUND(IF('Indicador Datos'!J15=0,0,IF(LOG('Indicador Datos'!J15)&gt;K$36,10,IF(LOG('Indicador Datos'!J15)&lt;K$37,0,10-(K$36-LOG('Indicador Datos'!J15))/(K$36-K$37)*10))),1)</f>
        <v>3.7</v>
      </c>
      <c r="L12" s="41">
        <f t="shared" si="2"/>
        <v>4.4000000000000004</v>
      </c>
      <c r="M12" s="41">
        <f>ROUND(IF('Indicador Datos'!K15=0,0,IF(LOG('Indicador Datos'!K15)&gt;M$36,10,IF(LOG('Indicador Datos'!K15)&lt;M$37,0,10-(M$36-LOG('Indicador Datos'!K15))/(M$36-M$37)*10))),1)</f>
        <v>0</v>
      </c>
      <c r="N12" s="122" t="str">
        <f>IF('Indicador Datos'!N15="No data","x",ROUND(IF('Indicador Datos'!N15=0,0,IF(LOG('Indicador Datos'!N15)&gt;N$36,10,IF(LOG('Indicador Datos'!N15)&lt;N$37,0.1,10-(N$36-LOG('Indicador Datos'!N15))/(N$36-N$37)*10))),1))</f>
        <v>x</v>
      </c>
      <c r="O12" s="122" t="str">
        <f>IF('Indicador Datos'!O15="No data","x",ROUND(IF('Indicador Datos'!O15=0,0,IF(LOG('Indicador Datos'!O15)&gt;O$36,10,IF(LOG('Indicador Datos'!O15)&lt;O$37,0.1,10-(O$36-LOG('Indicador Datos'!O15))/(O$36-O$37)*10))),1))</f>
        <v>x</v>
      </c>
      <c r="P12" s="122" t="str">
        <f t="shared" si="3"/>
        <v>x</v>
      </c>
      <c r="Q12" s="42">
        <f>'Indicador Datos'!D15/'Indicador Datos'!$CU15</f>
        <v>1.7867944341413888E-3</v>
      </c>
      <c r="R12" s="42">
        <f>'Indicador Datos'!E15/'Indicador Datos'!$CU15</f>
        <v>0</v>
      </c>
      <c r="S12" s="42">
        <f>IF(F12=0.1,0,'Indicador Datos'!F15/'Indicador Datos'!$CU15)</f>
        <v>0</v>
      </c>
      <c r="T12" s="42">
        <f>'Indicador Datos'!G15/'Indicador Datos'!$CU15</f>
        <v>0</v>
      </c>
      <c r="U12" s="42">
        <f>'Indicador Datos'!H15/'Indicador Datos'!$CU15</f>
        <v>1.8969912905779887E-2</v>
      </c>
      <c r="V12" s="42">
        <f>'Indicador Datos'!I15/'Indicador Datos'!$CU15</f>
        <v>5.990498812351544E-3</v>
      </c>
      <c r="W12" s="42">
        <f>'Indicador Datos'!J15/'Indicador Datos'!$CU15</f>
        <v>5.5315266681062398E-3</v>
      </c>
      <c r="X12" s="42">
        <f>'Indicador Datos'!K15/'Indicador Datos'!$CU15</f>
        <v>0</v>
      </c>
      <c r="Y12" s="42" t="str">
        <f>IF('Indicador Datos'!N15="No data","x",'Indicador Datos'!N15/'Indicador Datos'!$CU15)</f>
        <v>x</v>
      </c>
      <c r="Z12" s="42" t="str">
        <f>IF('Indicador Datos'!O15="No data","x",'Indicador Datos'!O15/'Indicador Datos'!$CU15)</f>
        <v>x</v>
      </c>
      <c r="AA12" s="41">
        <f t="shared" si="4"/>
        <v>8.9</v>
      </c>
      <c r="AB12" s="41">
        <f t="shared" si="5"/>
        <v>0</v>
      </c>
      <c r="AC12" s="41">
        <f t="shared" si="6"/>
        <v>6.2</v>
      </c>
      <c r="AD12" s="41">
        <f t="shared" si="7"/>
        <v>0.1</v>
      </c>
      <c r="AE12" s="41">
        <f t="shared" si="8"/>
        <v>0</v>
      </c>
      <c r="AF12" s="41">
        <f t="shared" si="9"/>
        <v>10</v>
      </c>
      <c r="AG12" s="41">
        <f t="shared" si="10"/>
        <v>10</v>
      </c>
      <c r="AH12" s="41">
        <f t="shared" si="11"/>
        <v>10</v>
      </c>
      <c r="AI12" s="41">
        <f t="shared" si="12"/>
        <v>10</v>
      </c>
      <c r="AJ12" s="41">
        <f t="shared" si="13"/>
        <v>10</v>
      </c>
      <c r="AK12" s="41">
        <f t="shared" si="14"/>
        <v>0</v>
      </c>
      <c r="AL12" s="41">
        <f>ROUND(IF('Indicador Datos'!L15=0,0,IF('Indicador Datos'!L15&gt;AL$36,10,IF('Indicador Datos'!L15&lt;AL$37,0,10-(AL$36-'Indicador Datos'!L15)/(AL$36-AL$37)*10))),1)</f>
        <v>0</v>
      </c>
      <c r="AM12" s="41" t="str">
        <f t="shared" si="15"/>
        <v>x</v>
      </c>
      <c r="AN12" s="41" t="str">
        <f t="shared" si="16"/>
        <v>x</v>
      </c>
      <c r="AO12" s="41" t="str">
        <f t="shared" si="63"/>
        <v>x</v>
      </c>
      <c r="AP12" s="41">
        <f t="shared" si="17"/>
        <v>5.7</v>
      </c>
      <c r="AQ12" s="41">
        <f t="shared" si="18"/>
        <v>0.1</v>
      </c>
      <c r="AR12" s="41">
        <f t="shared" si="19"/>
        <v>6.7</v>
      </c>
      <c r="AS12" s="41">
        <f t="shared" si="20"/>
        <v>8.3000000000000007</v>
      </c>
      <c r="AT12" s="41">
        <f t="shared" si="21"/>
        <v>7.6</v>
      </c>
      <c r="AU12" s="41">
        <f t="shared" si="22"/>
        <v>6.9</v>
      </c>
      <c r="AV12" s="41">
        <f t="shared" si="23"/>
        <v>0</v>
      </c>
      <c r="AW12" s="41">
        <f t="shared" si="24"/>
        <v>4.2</v>
      </c>
      <c r="AX12" s="43">
        <f t="shared" si="25"/>
        <v>0.1</v>
      </c>
      <c r="AY12" s="41">
        <f t="shared" si="26"/>
        <v>0</v>
      </c>
      <c r="AZ12" s="149">
        <f t="shared" si="64"/>
        <v>2.2999999999999998</v>
      </c>
      <c r="BA12" s="43">
        <f t="shared" si="27"/>
        <v>8.4</v>
      </c>
      <c r="BB12" s="41">
        <f t="shared" si="28"/>
        <v>0</v>
      </c>
      <c r="BC12" s="41">
        <f>IF('Indicador Datos'!P15="No data","x",ROUND(IF('Indicador Datos'!P15&gt;BC$36,10,IF('Indicador Datos'!P15&lt;BC$37,0,10-(BC$36-'Indicador Datos'!P15)/(BC$36-BC$37)*10)),1))</f>
        <v>0.8</v>
      </c>
      <c r="BD12" s="41">
        <f t="shared" si="29"/>
        <v>0.4</v>
      </c>
      <c r="BE12" s="41" t="str">
        <f t="shared" si="30"/>
        <v>x</v>
      </c>
      <c r="BF12" s="41">
        <f>IF('Indicador Datos'!M15="No data","x", ROUND(IF('Indicador Datos'!M15&gt;BF$36,0,IF('Indicador Datos'!M15&lt;BF$37,10,(BF$36-'Indicador Datos'!M15)/(BF$36-BF$37)*10)),1))</f>
        <v>0</v>
      </c>
      <c r="BG12" s="43">
        <f t="shared" si="65"/>
        <v>0.2</v>
      </c>
      <c r="BH12" s="41">
        <f>ROUND(IF('Indicador Datos'!Q15=0,0,IF(LOG('Indicador Datos'!Q15)&gt;BH$36,10,IF(LOG('Indicador Datos'!Q15)&lt;BH$37,0,10-(BH$36-LOG('Indicador Datos'!Q15))/(BH$36-BH$37)*10))),1)</f>
        <v>0</v>
      </c>
      <c r="BI12" s="41">
        <f>ROUND(IF('Indicador Datos'!R15=0,0,IF(LOG('Indicador Datos'!R15)&gt;BI$36,10,IF(LOG('Indicador Datos'!R15)&lt;BI$37,0,10-(BI$36-LOG('Indicador Datos'!R15))/(BI$36-BI$37)*10))),1)</f>
        <v>0</v>
      </c>
      <c r="BJ12" s="41">
        <f t="shared" si="31"/>
        <v>0</v>
      </c>
      <c r="BK12" s="42">
        <f>'Indicador Datos'!Q15/'Indicador Datos'!$CU15</f>
        <v>0</v>
      </c>
      <c r="BL12" s="42">
        <f>'Indicador Datos'!R15/'Indicador Datos'!$CU15</f>
        <v>0</v>
      </c>
      <c r="BM12" s="41">
        <f t="shared" si="32"/>
        <v>0</v>
      </c>
      <c r="BN12" s="41">
        <f t="shared" si="33"/>
        <v>0</v>
      </c>
      <c r="BO12" s="41">
        <f t="shared" si="34"/>
        <v>0</v>
      </c>
      <c r="BP12" s="41">
        <f t="shared" si="35"/>
        <v>0</v>
      </c>
      <c r="BQ12" s="41">
        <f>ROUND(IF('Indicador Datos'!S15=0,0,IF(LOG('Indicador Datos'!S15)&gt;BQ$36,10,IF(LOG('Indicador Datos'!S15)&lt;BQ$37,0,10-(BQ$36-LOG('Indicador Datos'!S15))/(BQ$36-BQ$37)*10))),1)</f>
        <v>0</v>
      </c>
      <c r="BR12" s="41">
        <f>ROUND(IF('Indicador Datos'!T15=0,0,IF(LOG('Indicador Datos'!T15)&gt;BR$36,10,IF(LOG('Indicador Datos'!T15)&lt;BR$37,0,10-(BR$36-LOG('Indicador Datos'!T15))/(BR$36-BR$37)*10))),1)</f>
        <v>0</v>
      </c>
      <c r="BS12" s="41">
        <f t="shared" si="36"/>
        <v>0</v>
      </c>
      <c r="BT12" s="42">
        <f>'Indicador Datos'!S15/'Indicador Datos'!$CU15</f>
        <v>0</v>
      </c>
      <c r="BU12" s="42">
        <f>'Indicador Datos'!T15/'Indicador Datos'!$CU15</f>
        <v>0</v>
      </c>
      <c r="BV12" s="41">
        <f t="shared" si="66"/>
        <v>0</v>
      </c>
      <c r="BW12" s="41">
        <f t="shared" si="67"/>
        <v>0</v>
      </c>
      <c r="BX12" s="41">
        <f t="shared" si="38"/>
        <v>0</v>
      </c>
      <c r="BY12" s="41">
        <f t="shared" si="39"/>
        <v>0</v>
      </c>
      <c r="BZ12" s="41">
        <f t="shared" si="40"/>
        <v>0</v>
      </c>
      <c r="CA12" s="41">
        <f>ROUND(IF('Indicador Datos'!U15=0,0,IF(LOG('Indicador Datos'!U15)&gt;CA$36,10,IF(LOG('Indicador Datos'!U15)&lt;CA$37,0,10-(CA$36-LOG('Indicador Datos'!U15))/(CA$36-CA$37)*10))),1)</f>
        <v>4.4000000000000004</v>
      </c>
      <c r="CB12" s="42">
        <f>'Indicador Datos'!U15/'Indicador Datos'!$CU15</f>
        <v>0.20226013100122364</v>
      </c>
      <c r="CC12" s="41">
        <f t="shared" si="41"/>
        <v>2</v>
      </c>
      <c r="CD12" s="41">
        <f t="shared" si="42"/>
        <v>3.3</v>
      </c>
      <c r="CE12" s="41">
        <f>ROUND(IF('Indicador Datos'!V15=0,0,IF(LOG('Indicador Datos'!V15)&gt;CE$36,10,IF(LOG('Indicador Datos'!V15)&lt;CE$37,0,10-(CE$36-LOG('Indicador Datos'!V15))/(CE$36-CE$37)*10))),1)</f>
        <v>4.8</v>
      </c>
      <c r="CF12" s="42">
        <f>'Indicador Datos'!V15/'Indicador Datos'!$CU15</f>
        <v>0.42276640050924924</v>
      </c>
      <c r="CG12" s="41">
        <f t="shared" si="43"/>
        <v>4.2</v>
      </c>
      <c r="CH12" s="41">
        <f t="shared" si="44"/>
        <v>4.5</v>
      </c>
      <c r="CI12" s="41">
        <f>ROUND(IF('Indicador Datos'!W15=0,0,IF(LOG('Indicador Datos'!W15)&gt;CI$36,10,IF(LOG('Indicador Datos'!W15)&lt;CI$37,0,10-(CI$36-LOG('Indicador Datos'!W15))/(CI$36-CI$37)*10))),1)</f>
        <v>5</v>
      </c>
      <c r="CJ12" s="42">
        <f>'Indicador Datos'!W15/'Indicador Datos'!$CU15</f>
        <v>0.584329463094724</v>
      </c>
      <c r="CK12" s="41">
        <f t="shared" si="45"/>
        <v>5.8</v>
      </c>
      <c r="CL12" s="41">
        <f t="shared" si="46"/>
        <v>5.4</v>
      </c>
      <c r="CM12" s="41">
        <f t="shared" si="47"/>
        <v>3.5</v>
      </c>
      <c r="CN12" s="41">
        <f>IF('Indicador Datos'!Y15="No data","x",ROUND(IF('Indicador Datos'!Y15&gt;CN$36,10,IF('Indicador Datos'!Y15&lt;CN$37,0,10-(CN$36-'Indicador Datos'!Y15)/(CN$36-CN$37)*10)),1))</f>
        <v>3.1</v>
      </c>
      <c r="CO12" s="41" t="str">
        <f>IF('Indicador Datos'!BL15="No data","x",ROUND(IF('Indicador Datos'!BL15&gt;CO$36,10,IF('Indicador Datos'!BL15&lt;CO$37,0,10-(CO$36-'Indicador Datos'!BL15)/(CO$36-CO$37)*10)),1))</f>
        <v>x</v>
      </c>
      <c r="CP12" s="41">
        <f>IF('Indicador Datos'!X15="No data","x",ROUND(IF('Indicador Datos'!X15&gt;CP$36,10,IF('Indicador Datos'!X15&lt;CP$37,0,10-(CP$36-'Indicador Datos'!X15)/(CP$36-CP$37)*10)),1))</f>
        <v>2.6</v>
      </c>
      <c r="CQ12" s="41" t="str">
        <f>IF('Indicador Datos'!AD15="No data","x",ROUND(IF('Indicador Datos'!AD15&gt;CQ$36,10,IF('Indicador Datos'!AD15&lt;CQ$37,0,10-(CQ$36-'Indicador Datos'!AD15)/(CQ$36-CQ$37)*10)),1))</f>
        <v>x</v>
      </c>
      <c r="CR12" s="41">
        <f>IF('Indicador Datos'!CJ15="No data","x",ROUND(IF('Indicador Datos'!CJ15&gt;CR$36,0,IF('Indicador Datos'!CJ15&lt;CR$37,10,(CR$36-'Indicador Datos'!CJ15)/(CR$36-CR$37)*10)),1))</f>
        <v>2.8</v>
      </c>
      <c r="CS12" s="41">
        <f>IF('Indicador Datos'!CK15="No data","x",ROUND(IF('Indicador Datos'!CK15&gt;CS$36,0,IF('Indicador Datos'!CK15&lt;CS$37,10,(CS$36-'Indicador Datos'!CK15)/(CS$36-CS$37)*10)),1))</f>
        <v>1</v>
      </c>
      <c r="CT12" s="41" t="str">
        <f>IF('Indicador Datos'!AB15="No data","x",ROUND(IF('Indicador Datos'!AB15&gt;CT$36,0,IF('Indicador Datos'!AB15&lt;CT$37,10,(CT$36-'Indicador Datos'!AB15)/(CT$36-CT$37)*10)),1))</f>
        <v>x</v>
      </c>
      <c r="CU12" s="235">
        <f>IF('Indicador Datos'!Z15="No data","x",ROUND(IF('Indicador Datos'!Z15&gt;CU$36,10,IF('Indicador Datos'!Z15&lt;CU$37,0,10-(CU$36-'Indicador Datos'!Z15)/(CU$36-CU$37)*10)),1))</f>
        <v>0.4</v>
      </c>
      <c r="CV12" s="235">
        <f>IF('Indicador Datos'!AA15="No data","x",IF('Indicador Datos'!AA15=0,0,(ROUND(IF(LOG('Indicador Datos'!AA15)&gt;CV$36,10,IF(LOG('Indicador Datos'!AA15)&lt;CV$37,0,10-(CV$36-LOG('Indicador Datos'!AA15))/(CV$36-CV$37)*10)),1))))</f>
        <v>3.4</v>
      </c>
      <c r="CW12" s="41">
        <f t="shared" si="48"/>
        <v>2</v>
      </c>
      <c r="CX12" s="235">
        <f>IF('Indicador Datos'!CL15="No data","x",ROUND(IF('Indicador Datos'!CL15&gt;CX$36,0,IF('Indicador Datos'!CL15&lt;CX$37,10,(CX$36-'Indicador Datos'!CL15)/(CX$36-CX$37)*10)),1))</f>
        <v>4.7</v>
      </c>
      <c r="CY12" s="235" t="str">
        <f>IF('Indicador Datos'!CM15="No data","x",ROUND(IF('Indicador Datos'!CM15&gt;CY$36,0,IF('Indicador Datos'!CM15&lt;CY$37,10,(CY$36-'Indicador Datos'!CM15)/(CY$36-CY$37)*10)),1))</f>
        <v>x</v>
      </c>
      <c r="CZ12" s="41">
        <f t="shared" si="49"/>
        <v>4.7</v>
      </c>
      <c r="DA12" s="41">
        <f>IF('Indicador Datos'!AC15="No data","x",ROUND(IF('Indicador Datos'!AC15&gt;DA$36,0,IF('Indicador Datos'!AC15&lt;DA$37,10,(DA$36-'Indicador Datos'!AC15)/(DA$36-DA$37)*10)),1))</f>
        <v>2</v>
      </c>
      <c r="DB12" s="41">
        <f t="shared" si="50"/>
        <v>2</v>
      </c>
      <c r="DC12" s="41">
        <f t="shared" si="51"/>
        <v>2.9</v>
      </c>
      <c r="DD12" s="41">
        <f t="shared" si="52"/>
        <v>2.8</v>
      </c>
      <c r="DE12" s="41">
        <f t="shared" si="53"/>
        <v>2.9</v>
      </c>
      <c r="DF12" s="41">
        <f t="shared" si="54"/>
        <v>2.9</v>
      </c>
      <c r="DG12" s="41">
        <f t="shared" si="55"/>
        <v>2.6</v>
      </c>
      <c r="DH12" s="41">
        <f t="shared" si="56"/>
        <v>2.5</v>
      </c>
      <c r="DI12" s="41">
        <f t="shared" si="57"/>
        <v>2.7</v>
      </c>
      <c r="DJ12" s="43">
        <f t="shared" si="58"/>
        <v>3.1</v>
      </c>
      <c r="DK12" s="44">
        <f t="shared" si="59"/>
        <v>3.7</v>
      </c>
      <c r="DL12" s="41">
        <f>ROUND(IF('Indicador Datos'!AE15=0,0,IF('Indicador Datos'!AE15&gt;DL$36,10,IF('Indicador Datos'!AE15&lt;DL$37,0,10-(DL$36-'Indicador Datos'!AE15)/(DL$36-DL$37)*10))),1)</f>
        <v>0</v>
      </c>
      <c r="DM12" s="41">
        <f>ROUND(IF('Indicador Datos'!AF15=0,0,IF(LOG('Indicador Datos'!AF15)&gt;LOG(DM$36),10,IF(LOG('Indicador Datos'!AF15)&lt;LOG(DM$37),0,10-(LOG(DM$36)-LOG('Indicador Datos'!AF15))/(LOG(DM$36)-LOG(DM$37))*10))),1)</f>
        <v>0</v>
      </c>
      <c r="DN12" s="41">
        <f t="shared" si="60"/>
        <v>0</v>
      </c>
      <c r="DO12" s="41">
        <f>'Indicador Datos'!AG15</f>
        <v>0</v>
      </c>
      <c r="DP12" s="41">
        <f>'Indicador Datos'!AH15</f>
        <v>0</v>
      </c>
      <c r="DQ12" s="41">
        <f t="shared" si="61"/>
        <v>0</v>
      </c>
      <c r="DR12" s="125">
        <f t="shared" si="68"/>
        <v>0</v>
      </c>
      <c r="DS12" s="41" t="str">
        <f>IF('Indicador Datos'!AI15="No data","x",ROUND(IF('Indicador Datos'!AI15&gt;DS$36,10,IF('Indicador Datos'!AI15&lt;DS$37,0,10-(DS$36-'Indicador Datos'!AI15)/(DS$36-DS$37)*10)),1))</f>
        <v>x</v>
      </c>
      <c r="DT12" s="41" t="str">
        <f>IF('Indicador Datos'!AJ15="No data","x",ROUND(IF(LOG('Indicador Datos'!AJ15)&gt;DT$36,10,IF(LOG('Indicador Datos'!AJ15)&lt;DT$37,0,10-(DT$36-LOG('Indicador Datos'!AJ15))/(DT$36-DT$37)*10)),1))</f>
        <v>x</v>
      </c>
      <c r="DU12" s="125" t="str">
        <f t="shared" si="62"/>
        <v>x</v>
      </c>
      <c r="DV12" s="42">
        <f>IF('Indicador Datos'!AK15="No data", "x",'Indicador Datos'!AK15/'Indicador Datos'!CT15)</f>
        <v>1.5141764772684256E-4</v>
      </c>
      <c r="DW12" s="41">
        <f t="shared" si="69"/>
        <v>2.5</v>
      </c>
      <c r="DX12" s="41">
        <f>IF('Indicador Datos'!AK15="No data","x",ROUND(IF(LOG('Indicador Datos'!AK15)&gt;DX$36,10,IF(LOG('Indicador Datos'!AK15)&lt;DX$37,0,10-(DX$36-LOG('Indicador Datos'!AK15))/(DX$36-DX$37)*10)),1))</f>
        <v>0</v>
      </c>
      <c r="DY12" s="43">
        <f t="shared" si="70"/>
        <v>1.3</v>
      </c>
      <c r="DZ12" s="44">
        <f t="shared" si="71"/>
        <v>0.7</v>
      </c>
    </row>
    <row r="13" spans="1:130" s="3" customFormat="1" x14ac:dyDescent="0.25">
      <c r="A13" s="94" t="s">
        <v>54</v>
      </c>
      <c r="B13" s="83" t="s">
        <v>53</v>
      </c>
      <c r="C13" s="41">
        <f>ROUND(IF('Indicador Datos'!D16=0,0.1,IF(LOG('Indicador Datos'!D16)&gt;C$36,10,IF(LOG('Indicador Datos'!D16)&lt;C$37,0,10-(C$36-LOG('Indicador Datos'!D16))/(C$36-C$37)*10))),1)</f>
        <v>3.8</v>
      </c>
      <c r="D13" s="41">
        <f>ROUND(IF('Indicador Datos'!E16=0,0.1,IF(LOG('Indicador Datos'!E16)&gt;D$36,10,IF(LOG('Indicador Datos'!E16)&lt;D$37,0,10-(D$36-LOG('Indicador Datos'!E16))/(D$36-D$37)*10))),1)</f>
        <v>0.1</v>
      </c>
      <c r="E13" s="41">
        <f t="shared" si="0"/>
        <v>2.1</v>
      </c>
      <c r="F13" s="41">
        <f>ROUND(IF('Indicador Datos'!F16="No data",0.1,IF('Indicador Datos'!F16=0,0,IF(LOG('Indicador Datos'!F16)&gt;F$36,10,IF(LOG('Indicador Datos'!F16)&lt;F$37,0,10-(F$36-LOG('Indicador Datos'!F16))/(F$36-F$37)*10)))),1)</f>
        <v>0.1</v>
      </c>
      <c r="G13" s="41">
        <f>ROUND(IF('Indicador Datos'!G16=0,0,IF(LOG('Indicador Datos'!G16)&gt;G$36,10,IF(LOG('Indicador Datos'!G16)&lt;G$37,0,10-(G$36-LOG('Indicador Datos'!G16))/(G$36-G$37)*10))),1)</f>
        <v>0</v>
      </c>
      <c r="H13" s="41">
        <f>ROUND(IF('Indicador Datos'!H16=0,0,IF(LOG('Indicador Datos'!H16)&gt;H$36,10,IF(LOG('Indicador Datos'!H16)&lt;H$37,0,10-(H$36-LOG('Indicador Datos'!H16))/(H$36-H$37)*10))),1)</f>
        <v>4.7</v>
      </c>
      <c r="I13" s="41">
        <f>ROUND(IF('Indicador Datos'!I16=0,0,IF(LOG('Indicador Datos'!I16)&gt;I$36,10,IF(LOG('Indicador Datos'!I16)&lt;I$37,0,10-(I$36-LOG('Indicador Datos'!I16))/(I$36-I$37)*10))),1)</f>
        <v>6.5</v>
      </c>
      <c r="J13" s="41">
        <f t="shared" si="1"/>
        <v>5.7</v>
      </c>
      <c r="K13" s="41">
        <f>ROUND(IF('Indicador Datos'!J16=0,0,IF(LOG('Indicador Datos'!J16)&gt;K$36,10,IF(LOG('Indicador Datos'!J16)&lt;K$37,0,10-(K$36-LOG('Indicador Datos'!J16))/(K$36-K$37)*10))),1)</f>
        <v>4.4000000000000004</v>
      </c>
      <c r="L13" s="41">
        <f t="shared" si="2"/>
        <v>5.0999999999999996</v>
      </c>
      <c r="M13" s="41">
        <f>ROUND(IF('Indicador Datos'!K16=0,0,IF(LOG('Indicador Datos'!K16)&gt;M$36,10,IF(LOG('Indicador Datos'!K16)&lt;M$37,0,10-(M$36-LOG('Indicador Datos'!K16))/(M$36-M$37)*10))),1)</f>
        <v>0</v>
      </c>
      <c r="N13" s="122">
        <f>IF('Indicador Datos'!N16="No data","x",ROUND(IF('Indicador Datos'!N16=0,0,IF(LOG('Indicador Datos'!N16)&gt;N$36,10,IF(LOG('Indicador Datos'!N16)&lt;N$37,0.1,10-(N$36-LOG('Indicador Datos'!N16))/(N$36-N$37)*10))),1))</f>
        <v>0</v>
      </c>
      <c r="O13" s="122">
        <f>IF('Indicador Datos'!O16="No data","x",ROUND(IF('Indicador Datos'!O16=0,0,IF(LOG('Indicador Datos'!O16)&gt;O$36,10,IF(LOG('Indicador Datos'!O16)&lt;O$37,0.1,10-(O$36-LOG('Indicador Datos'!O16))/(O$36-O$37)*10))),1))</f>
        <v>2.7</v>
      </c>
      <c r="P13" s="122">
        <f t="shared" si="3"/>
        <v>1.4</v>
      </c>
      <c r="Q13" s="42">
        <f>'Indicador Datos'!D16/'Indicador Datos'!$CU16</f>
        <v>1.7361454671760673E-3</v>
      </c>
      <c r="R13" s="42">
        <f>'Indicador Datos'!E16/'Indicador Datos'!$CU16</f>
        <v>0</v>
      </c>
      <c r="S13" s="42">
        <f>IF(F13=0.1,0,'Indicador Datos'!F16/'Indicador Datos'!$CU16)</f>
        <v>0</v>
      </c>
      <c r="T13" s="42">
        <f>'Indicador Datos'!G16/'Indicador Datos'!$CU16</f>
        <v>0</v>
      </c>
      <c r="U13" s="42">
        <f>'Indicador Datos'!H16/'Indicador Datos'!$CU16</f>
        <v>1.3988345882950719E-2</v>
      </c>
      <c r="V13" s="42">
        <f>'Indicador Datos'!I16/'Indicador Datos'!$CU16</f>
        <v>1.998335126135817E-3</v>
      </c>
      <c r="W13" s="42">
        <f>'Indicador Datos'!J16/'Indicador Datos'!$CU16</f>
        <v>3.0237568851723524E-3</v>
      </c>
      <c r="X13" s="42">
        <f>'Indicador Datos'!K16/'Indicador Datos'!$CU16</f>
        <v>0</v>
      </c>
      <c r="Y13" s="42">
        <f>IF('Indicador Datos'!N16="No data","x",'Indicador Datos'!N16/'Indicador Datos'!$CU16)</f>
        <v>0</v>
      </c>
      <c r="Z13" s="42">
        <f>IF('Indicador Datos'!O16="No data","x",'Indicador Datos'!O16/'Indicador Datos'!$CU16)</f>
        <v>6.6108465451164597E-2</v>
      </c>
      <c r="AA13" s="41">
        <f t="shared" si="4"/>
        <v>8.6999999999999993</v>
      </c>
      <c r="AB13" s="41">
        <f t="shared" si="5"/>
        <v>0</v>
      </c>
      <c r="AC13" s="41">
        <f t="shared" si="6"/>
        <v>5.9</v>
      </c>
      <c r="AD13" s="41">
        <f t="shared" si="7"/>
        <v>0.1</v>
      </c>
      <c r="AE13" s="41">
        <f t="shared" si="8"/>
        <v>0</v>
      </c>
      <c r="AF13" s="41">
        <f t="shared" si="9"/>
        <v>9.3000000000000007</v>
      </c>
      <c r="AG13" s="41">
        <f t="shared" si="10"/>
        <v>8</v>
      </c>
      <c r="AH13" s="41">
        <f t="shared" si="11"/>
        <v>8.6999999999999993</v>
      </c>
      <c r="AI13" s="41">
        <f t="shared" si="12"/>
        <v>7.6</v>
      </c>
      <c r="AJ13" s="41">
        <f t="shared" si="13"/>
        <v>8.1999999999999993</v>
      </c>
      <c r="AK13" s="41">
        <f t="shared" si="14"/>
        <v>0</v>
      </c>
      <c r="AL13" s="41">
        <f>ROUND(IF('Indicador Datos'!L16=0,0,IF('Indicador Datos'!L16&gt;AL$36,10,IF('Indicador Datos'!L16&lt;AL$37,0,10-(AL$36-'Indicador Datos'!L16)/(AL$36-AL$37)*10))),1)</f>
        <v>1.5</v>
      </c>
      <c r="AM13" s="41">
        <f t="shared" si="15"/>
        <v>0</v>
      </c>
      <c r="AN13" s="41">
        <f t="shared" si="16"/>
        <v>3.3</v>
      </c>
      <c r="AO13" s="41">
        <f t="shared" si="63"/>
        <v>1.8</v>
      </c>
      <c r="AP13" s="41">
        <f t="shared" si="17"/>
        <v>6.3</v>
      </c>
      <c r="AQ13" s="41">
        <f t="shared" si="18"/>
        <v>0.1</v>
      </c>
      <c r="AR13" s="41">
        <f t="shared" si="19"/>
        <v>7</v>
      </c>
      <c r="AS13" s="41">
        <f t="shared" si="20"/>
        <v>7.3</v>
      </c>
      <c r="AT13" s="41">
        <f t="shared" si="21"/>
        <v>7.2</v>
      </c>
      <c r="AU13" s="41">
        <f t="shared" si="22"/>
        <v>6</v>
      </c>
      <c r="AV13" s="41">
        <f t="shared" si="23"/>
        <v>0</v>
      </c>
      <c r="AW13" s="41">
        <f t="shared" si="24"/>
        <v>4.3</v>
      </c>
      <c r="AX13" s="43">
        <f t="shared" si="25"/>
        <v>0.1</v>
      </c>
      <c r="AY13" s="41">
        <f t="shared" si="26"/>
        <v>0</v>
      </c>
      <c r="AZ13" s="149">
        <f t="shared" si="64"/>
        <v>2.4</v>
      </c>
      <c r="BA13" s="43">
        <f t="shared" si="27"/>
        <v>6.9</v>
      </c>
      <c r="BB13" s="41">
        <f t="shared" si="28"/>
        <v>0.8</v>
      </c>
      <c r="BC13" s="41" t="str">
        <f>IF('Indicador Datos'!P16="No data","x",ROUND(IF('Indicador Datos'!P16&gt;BC$36,10,IF('Indicador Datos'!P16&lt;BC$37,0,10-(BC$36-'Indicador Datos'!P16)/(BC$36-BC$37)*10)),1))</f>
        <v>x</v>
      </c>
      <c r="BD13" s="41">
        <f t="shared" si="29"/>
        <v>0.8</v>
      </c>
      <c r="BE13" s="41">
        <f t="shared" si="30"/>
        <v>1.6</v>
      </c>
      <c r="BF13" s="41">
        <f>IF('Indicador Datos'!M16="No data","x", ROUND(IF('Indicador Datos'!M16&gt;BF$36,0,IF('Indicador Datos'!M16&lt;BF$37,10,(BF$36-'Indicador Datos'!M16)/(BF$36-BF$37)*10)),1))</f>
        <v>2.8</v>
      </c>
      <c r="BG13" s="43">
        <f t="shared" si="65"/>
        <v>1.7</v>
      </c>
      <c r="BH13" s="41">
        <f>ROUND(IF('Indicador Datos'!Q16=0,0,IF(LOG('Indicador Datos'!Q16)&gt;BH$36,10,IF(LOG('Indicador Datos'!Q16)&lt;BH$37,0,10-(BH$36-LOG('Indicador Datos'!Q16))/(BH$36-BH$37)*10))),1)</f>
        <v>0</v>
      </c>
      <c r="BI13" s="41">
        <f>ROUND(IF('Indicador Datos'!R16=0,0,IF(LOG('Indicador Datos'!R16)&gt;BI$36,10,IF(LOG('Indicador Datos'!R16)&lt;BI$37,0,10-(BI$36-LOG('Indicador Datos'!R16))/(BI$36-BI$37)*10))),1)</f>
        <v>0</v>
      </c>
      <c r="BJ13" s="41">
        <f t="shared" si="31"/>
        <v>0</v>
      </c>
      <c r="BK13" s="42">
        <f>'Indicador Datos'!Q16/'Indicador Datos'!$CU16</f>
        <v>0</v>
      </c>
      <c r="BL13" s="42">
        <f>'Indicador Datos'!R16/'Indicador Datos'!$CU16</f>
        <v>0</v>
      </c>
      <c r="BM13" s="41">
        <f t="shared" si="32"/>
        <v>0</v>
      </c>
      <c r="BN13" s="41">
        <f t="shared" si="33"/>
        <v>0</v>
      </c>
      <c r="BO13" s="41">
        <f t="shared" si="34"/>
        <v>0</v>
      </c>
      <c r="BP13" s="41">
        <f t="shared" si="35"/>
        <v>0</v>
      </c>
      <c r="BQ13" s="41">
        <f>ROUND(IF('Indicador Datos'!S16=0,0,IF(LOG('Indicador Datos'!S16)&gt;BQ$36,10,IF(LOG('Indicador Datos'!S16)&lt;BQ$37,0,10-(BQ$36-LOG('Indicador Datos'!S16))/(BQ$36-BQ$37)*10))),1)</f>
        <v>0</v>
      </c>
      <c r="BR13" s="41">
        <f>ROUND(IF('Indicador Datos'!T16=0,0,IF(LOG('Indicador Datos'!T16)&gt;BR$36,10,IF(LOG('Indicador Datos'!T16)&lt;BR$37,0,10-(BR$36-LOG('Indicador Datos'!T16))/(BR$36-BR$37)*10))),1)</f>
        <v>0</v>
      </c>
      <c r="BS13" s="41">
        <f t="shared" si="36"/>
        <v>0</v>
      </c>
      <c r="BT13" s="42">
        <f>'Indicador Datos'!S16/'Indicador Datos'!$CU16</f>
        <v>0</v>
      </c>
      <c r="BU13" s="42">
        <f>'Indicador Datos'!T16/'Indicador Datos'!$CU16</f>
        <v>0</v>
      </c>
      <c r="BV13" s="41">
        <f t="shared" si="66"/>
        <v>0</v>
      </c>
      <c r="BW13" s="41">
        <f t="shared" si="67"/>
        <v>0</v>
      </c>
      <c r="BX13" s="41">
        <f t="shared" si="38"/>
        <v>0</v>
      </c>
      <c r="BY13" s="41">
        <f t="shared" si="39"/>
        <v>0</v>
      </c>
      <c r="BZ13" s="41">
        <f t="shared" si="40"/>
        <v>0</v>
      </c>
      <c r="CA13" s="41">
        <f>ROUND(IF('Indicador Datos'!U16=0,0,IF(LOG('Indicador Datos'!U16)&gt;CA$36,10,IF(LOG('Indicador Datos'!U16)&lt;CA$37,0,10-(CA$36-LOG('Indicador Datos'!U16))/(CA$36-CA$37)*10))),1)</f>
        <v>6</v>
      </c>
      <c r="CB13" s="42">
        <f>'Indicador Datos'!U16/'Indicador Datos'!$CU16</f>
        <v>0.85424786079924753</v>
      </c>
      <c r="CC13" s="41">
        <f t="shared" si="41"/>
        <v>8.5</v>
      </c>
      <c r="CD13" s="41">
        <f t="shared" si="42"/>
        <v>7.5</v>
      </c>
      <c r="CE13" s="41">
        <f>ROUND(IF('Indicador Datos'!V16=0,0,IF(LOG('Indicador Datos'!V16)&gt;CE$36,10,IF(LOG('Indicador Datos'!V16)&lt;CE$37,0,10-(CE$36-LOG('Indicador Datos'!V16))/(CE$36-CE$37)*10))),1)</f>
        <v>6.1</v>
      </c>
      <c r="CF13" s="42">
        <f>'Indicador Datos'!V16/'Indicador Datos'!$CU16</f>
        <v>0.93485668506316255</v>
      </c>
      <c r="CG13" s="41">
        <f t="shared" si="43"/>
        <v>9.3000000000000007</v>
      </c>
      <c r="CH13" s="41">
        <f t="shared" si="44"/>
        <v>8.1</v>
      </c>
      <c r="CI13" s="41">
        <f>ROUND(IF('Indicador Datos'!W16=0,0,IF(LOG('Indicador Datos'!W16)&gt;CI$36,10,IF(LOG('Indicador Datos'!W16)&lt;CI$37,0,10-(CI$36-LOG('Indicador Datos'!W16))/(CI$36-CI$37)*10))),1)</f>
        <v>6</v>
      </c>
      <c r="CJ13" s="42">
        <f>'Indicador Datos'!W16/'Indicador Datos'!$CU16</f>
        <v>0.84685463324126065</v>
      </c>
      <c r="CK13" s="41">
        <f t="shared" si="45"/>
        <v>8.5</v>
      </c>
      <c r="CL13" s="41">
        <f t="shared" si="46"/>
        <v>7.5</v>
      </c>
      <c r="CM13" s="41">
        <f t="shared" si="47"/>
        <v>6.5</v>
      </c>
      <c r="CN13" s="41">
        <f>IF('Indicador Datos'!Y16="No data","x",ROUND(IF('Indicador Datos'!Y16&gt;CN$36,10,IF('Indicador Datos'!Y16&lt;CN$37,0,10-(CN$36-'Indicador Datos'!Y16)/(CN$36-CN$37)*10)),1))</f>
        <v>1.9</v>
      </c>
      <c r="CO13" s="41">
        <f>IF('Indicador Datos'!BL16="No data","x",ROUND(IF('Indicador Datos'!BL16&gt;CO$36,10,IF('Indicador Datos'!BL16&lt;CO$37,0,10-(CO$36-'Indicador Datos'!BL16)/(CO$36-CO$37)*10)),1))</f>
        <v>3.4</v>
      </c>
      <c r="CP13" s="41">
        <f>IF('Indicador Datos'!X16="No data","x",ROUND(IF('Indicador Datos'!X16&gt;CP$36,10,IF('Indicador Datos'!X16&lt;CP$37,0,10-(CP$36-'Indicador Datos'!X16)/(CP$36-CP$37)*10)),1))</f>
        <v>2.9</v>
      </c>
      <c r="CQ13" s="41">
        <f>IF('Indicador Datos'!AD16="No data","x",ROUND(IF('Indicador Datos'!AD16&gt;CQ$36,10,IF('Indicador Datos'!AD16&lt;CQ$37,0,10-(CQ$36-'Indicador Datos'!AD16)/(CQ$36-CQ$37)*10)),1))</f>
        <v>1.4</v>
      </c>
      <c r="CR13" s="41">
        <f>IF('Indicador Datos'!CJ16="No data","x",ROUND(IF('Indicador Datos'!CJ16&gt;CR$36,0,IF('Indicador Datos'!CJ16&lt;CR$37,10,(CR$36-'Indicador Datos'!CJ16)/(CR$36-CR$37)*10)),1))</f>
        <v>3.9</v>
      </c>
      <c r="CS13" s="41">
        <f>IF('Indicador Datos'!CK16="No data","x",ROUND(IF('Indicador Datos'!CK16&gt;CS$36,0,IF('Indicador Datos'!CK16&lt;CS$37,10,(CS$36-'Indicador Datos'!CK16)/(CS$36-CS$37)*10)),1))</f>
        <v>1.8</v>
      </c>
      <c r="CT13" s="41">
        <f>IF('Indicador Datos'!AB16="No data","x",ROUND(IF('Indicador Datos'!AB16&gt;CT$36,0,IF('Indicador Datos'!AB16&lt;CT$37,10,(CT$36-'Indicador Datos'!AB16)/(CT$36-CT$37)*10)),1))</f>
        <v>2.6</v>
      </c>
      <c r="CU13" s="235">
        <f>IF('Indicador Datos'!Z16="No data","x",ROUND(IF('Indicador Datos'!Z16&gt;CU$36,10,IF('Indicador Datos'!Z16&lt;CU$37,0,10-(CU$36-'Indicador Datos'!Z16)/(CU$36-CU$37)*10)),1))</f>
        <v>0.8</v>
      </c>
      <c r="CV13" s="235">
        <f>IF('Indicador Datos'!AA16="No data","x",IF('Indicador Datos'!AA16=0,0,(ROUND(IF(LOG('Indicador Datos'!AA16)&gt;CV$36,10,IF(LOG('Indicador Datos'!AA16)&lt;CV$37,0,10-(CV$36-LOG('Indicador Datos'!AA16))/(CV$36-CV$37)*10)),1))))</f>
        <v>4.5</v>
      </c>
      <c r="CW13" s="41">
        <f t="shared" si="48"/>
        <v>2.9</v>
      </c>
      <c r="CX13" s="235">
        <f>IF('Indicador Datos'!CL16="No data","x",ROUND(IF('Indicador Datos'!CL16&gt;CX$36,0,IF('Indicador Datos'!CL16&lt;CX$37,10,(CX$36-'Indicador Datos'!CL16)/(CX$36-CX$37)*10)),1))</f>
        <v>0.2</v>
      </c>
      <c r="CY13" s="235">
        <f>IF('Indicador Datos'!CM16="No data","x",ROUND(IF('Indicador Datos'!CM16&gt;CY$36,0,IF('Indicador Datos'!CM16&lt;CY$37,10,(CY$36-'Indicador Datos'!CM16)/(CY$36-CY$37)*10)),1))</f>
        <v>0.2</v>
      </c>
      <c r="CZ13" s="41">
        <f t="shared" si="49"/>
        <v>0.2</v>
      </c>
      <c r="DA13" s="41">
        <f>IF('Indicador Datos'!AC16="No data","x",ROUND(IF('Indicador Datos'!AC16&gt;DA$36,0,IF('Indicador Datos'!AC16&lt;DA$37,10,(DA$36-'Indicador Datos'!AC16)/(DA$36-DA$37)*10)),1))</f>
        <v>2</v>
      </c>
      <c r="DB13" s="41">
        <f t="shared" si="50"/>
        <v>2</v>
      </c>
      <c r="DC13" s="41">
        <f t="shared" si="51"/>
        <v>2.4</v>
      </c>
      <c r="DD13" s="41">
        <f t="shared" si="52"/>
        <v>2.1</v>
      </c>
      <c r="DE13" s="41">
        <f t="shared" si="53"/>
        <v>2.2999999999999998</v>
      </c>
      <c r="DF13" s="41">
        <f t="shared" si="54"/>
        <v>2.4</v>
      </c>
      <c r="DG13" s="41">
        <f t="shared" si="55"/>
        <v>2.2999999999999998</v>
      </c>
      <c r="DH13" s="41">
        <f t="shared" si="56"/>
        <v>2.2000000000000002</v>
      </c>
      <c r="DI13" s="41">
        <f t="shared" si="57"/>
        <v>2.2999999999999998</v>
      </c>
      <c r="DJ13" s="43">
        <f t="shared" si="58"/>
        <v>4.7</v>
      </c>
      <c r="DK13" s="44">
        <f t="shared" si="59"/>
        <v>3.6</v>
      </c>
      <c r="DL13" s="41">
        <f>ROUND(IF('Indicador Datos'!AE16=0,0,IF('Indicador Datos'!AE16&gt;DL$36,10,IF('Indicador Datos'!AE16&lt;DL$37,0,10-(DL$36-'Indicador Datos'!AE16)/(DL$36-DL$37)*10))),1)</f>
        <v>0</v>
      </c>
      <c r="DM13" s="41">
        <f>ROUND(IF('Indicador Datos'!AF16=0,0,IF(LOG('Indicador Datos'!AF16)&gt;LOG(DM$36),10,IF(LOG('Indicador Datos'!AF16)&lt;LOG(DM$37),0,10-(LOG(DM$36)-LOG('Indicador Datos'!AF16))/(LOG(DM$36)-LOG(DM$37))*10))),1)</f>
        <v>0</v>
      </c>
      <c r="DN13" s="41">
        <f t="shared" si="60"/>
        <v>0</v>
      </c>
      <c r="DO13" s="41">
        <f>'Indicador Datos'!AG16</f>
        <v>0</v>
      </c>
      <c r="DP13" s="41">
        <f>'Indicador Datos'!AH16</f>
        <v>0</v>
      </c>
      <c r="DQ13" s="41">
        <f t="shared" si="61"/>
        <v>0</v>
      </c>
      <c r="DR13" s="125">
        <f t="shared" si="68"/>
        <v>0</v>
      </c>
      <c r="DS13" s="41">
        <f>IF('Indicador Datos'!AI16="No data","x",ROUND(IF('Indicador Datos'!AI16&gt;DS$36,10,IF('Indicador Datos'!AI16&lt;DS$37,0,10-(DS$36-'Indicador Datos'!AI16)/(DS$36-DS$37)*10)),1))</f>
        <v>9.9</v>
      </c>
      <c r="DT13" s="41">
        <f>IF('Indicador Datos'!AJ16="No data","x",ROUND(IF(LOG('Indicador Datos'!AJ16)&gt;DT$36,10,IF(LOG('Indicador Datos'!AJ16)&lt;DT$37,0,10-(DT$36-LOG('Indicador Datos'!AJ16))/(DT$36-DT$37)*10)),1))</f>
        <v>3.8</v>
      </c>
      <c r="DU13" s="125">
        <f t="shared" si="62"/>
        <v>8.1</v>
      </c>
      <c r="DV13" s="42">
        <f>IF('Indicador Datos'!AK16="No data", "x",'Indicador Datos'!AK16/'Indicador Datos'!CT16)</f>
        <v>2.9541289422577204E-4</v>
      </c>
      <c r="DW13" s="41">
        <f t="shared" si="69"/>
        <v>4.9000000000000004</v>
      </c>
      <c r="DX13" s="41">
        <f>IF('Indicador Datos'!AK16="No data","x",ROUND(IF(LOG('Indicador Datos'!AK16)&gt;DX$36,10,IF(LOG('Indicador Datos'!AK16)&lt;DX$37,0,10-(DX$36-LOG('Indicador Datos'!AK16))/(DX$36-DX$37)*10)),1))</f>
        <v>2.4</v>
      </c>
      <c r="DY13" s="43">
        <f t="shared" si="70"/>
        <v>3.8</v>
      </c>
      <c r="DZ13" s="44">
        <f t="shared" si="71"/>
        <v>4.9000000000000004</v>
      </c>
    </row>
    <row r="14" spans="1:130" s="3" customFormat="1" x14ac:dyDescent="0.25">
      <c r="A14" s="94" t="s">
        <v>56</v>
      </c>
      <c r="B14" s="83" t="s">
        <v>55</v>
      </c>
      <c r="C14" s="41">
        <f>ROUND(IF('Indicador Datos'!D17=0,0.1,IF(LOG('Indicador Datos'!D17)&gt;C$36,10,IF(LOG('Indicador Datos'!D17)&lt;C$37,0,10-(C$36-LOG('Indicador Datos'!D17))/(C$36-C$37)*10))),1)</f>
        <v>3.3</v>
      </c>
      <c r="D14" s="41">
        <f>ROUND(IF('Indicador Datos'!E17=0,0.1,IF(LOG('Indicador Datos'!E17)&gt;D$36,10,IF(LOG('Indicador Datos'!E17)&lt;D$37,0,10-(D$36-LOG('Indicador Datos'!E17))/(D$36-D$37)*10))),1)</f>
        <v>0.1</v>
      </c>
      <c r="E14" s="41">
        <f t="shared" si="0"/>
        <v>1.8</v>
      </c>
      <c r="F14" s="41">
        <f>ROUND(IF('Indicador Datos'!F17="No data",0.1,IF('Indicador Datos'!F17=0,0,IF(LOG('Indicador Datos'!F17)&gt;F$36,10,IF(LOG('Indicador Datos'!F17)&lt;F$37,0,10-(F$36-LOG('Indicador Datos'!F17))/(F$36-F$37)*10)))),1)</f>
        <v>0.1</v>
      </c>
      <c r="G14" s="41">
        <f>ROUND(IF('Indicador Datos'!G17=0,0,IF(LOG('Indicador Datos'!G17)&gt;G$36,10,IF(LOG('Indicador Datos'!G17)&lt;G$37,0,10-(G$36-LOG('Indicador Datos'!G17))/(G$36-G$37)*10))),1)</f>
        <v>0</v>
      </c>
      <c r="H14" s="41">
        <f>ROUND(IF('Indicador Datos'!H17=0,0,IF(LOG('Indicador Datos'!H17)&gt;H$36,10,IF(LOG('Indicador Datos'!H17)&lt;H$37,0,10-(H$36-LOG('Indicador Datos'!H17))/(H$36-H$37)*10))),1)</f>
        <v>3.9</v>
      </c>
      <c r="I14" s="41">
        <f>ROUND(IF('Indicador Datos'!I17=0,0,IF(LOG('Indicador Datos'!I17)&gt;I$36,10,IF(LOG('Indicador Datos'!I17)&lt;I$37,0,10-(I$36-LOG('Indicador Datos'!I17))/(I$36-I$37)*10))),1)</f>
        <v>6.2</v>
      </c>
      <c r="J14" s="41">
        <f t="shared" si="1"/>
        <v>5.2</v>
      </c>
      <c r="K14" s="41">
        <f>ROUND(IF('Indicador Datos'!J17=0,0,IF(LOG('Indicador Datos'!J17)&gt;K$36,10,IF(LOG('Indicador Datos'!J17)&lt;K$37,0,10-(K$36-LOG('Indicador Datos'!J17))/(K$36-K$37)*10))),1)</f>
        <v>3.6</v>
      </c>
      <c r="L14" s="41">
        <f t="shared" si="2"/>
        <v>4.4000000000000004</v>
      </c>
      <c r="M14" s="41">
        <f>ROUND(IF('Indicador Datos'!K17=0,0,IF(LOG('Indicador Datos'!K17)&gt;M$36,10,IF(LOG('Indicador Datos'!K17)&lt;M$37,0,10-(M$36-LOG('Indicador Datos'!K17))/(M$36-M$37)*10))),1)</f>
        <v>0</v>
      </c>
      <c r="N14" s="122" t="str">
        <f>IF('Indicador Datos'!N17="No data","x",ROUND(IF('Indicador Datos'!N17=0,0,IF(LOG('Indicador Datos'!N17)&gt;N$36,10,IF(LOG('Indicador Datos'!N17)&lt;N$37,0.1,10-(N$36-LOG('Indicador Datos'!N17))/(N$36-N$37)*10))),1))</f>
        <v>x</v>
      </c>
      <c r="O14" s="122" t="str">
        <f>IF('Indicador Datos'!O17="No data","x",ROUND(IF('Indicador Datos'!O17=0,0,IF(LOG('Indicador Datos'!O17)&gt;O$36,10,IF(LOG('Indicador Datos'!O17)&lt;O$37,0.1,10-(O$36-LOG('Indicador Datos'!O17))/(O$36-O$37)*10))),1))</f>
        <v>x</v>
      </c>
      <c r="P14" s="122" t="str">
        <f t="shared" si="3"/>
        <v>x</v>
      </c>
      <c r="Q14" s="42">
        <f>'Indicador Datos'!D17/'Indicador Datos'!$CU17</f>
        <v>1.9444553395795128E-3</v>
      </c>
      <c r="R14" s="42">
        <f>'Indicador Datos'!E17/'Indicador Datos'!$CU17</f>
        <v>0</v>
      </c>
      <c r="S14" s="42">
        <f>IF(F14=0.1,0,'Indicador Datos'!F17/'Indicador Datos'!$CU17)</f>
        <v>0</v>
      </c>
      <c r="T14" s="42">
        <f>'Indicador Datos'!G17/'Indicador Datos'!$CU17</f>
        <v>0</v>
      </c>
      <c r="U14" s="42">
        <f>'Indicador Datos'!H17/'Indicador Datos'!$CU17</f>
        <v>1.398580329246679E-2</v>
      </c>
      <c r="V14" s="42">
        <f>'Indicador Datos'!I17/'Indicador Datos'!$CU17</f>
        <v>1.9759779649558755E-3</v>
      </c>
      <c r="W14" s="42">
        <f>'Indicador Datos'!J17/'Indicador Datos'!$CU17</f>
        <v>2.4512616250388264E-3</v>
      </c>
      <c r="X14" s="42">
        <f>'Indicador Datos'!K17/'Indicador Datos'!$CU17</f>
        <v>0</v>
      </c>
      <c r="Y14" s="42" t="str">
        <f>IF('Indicador Datos'!N17="No data","x",'Indicador Datos'!N17/'Indicador Datos'!$CU17)</f>
        <v>x</v>
      </c>
      <c r="Z14" s="42" t="str">
        <f>IF('Indicador Datos'!O17="No data","x",'Indicador Datos'!O17/'Indicador Datos'!$CU17)</f>
        <v>x</v>
      </c>
      <c r="AA14" s="41">
        <f t="shared" si="4"/>
        <v>9.6999999999999993</v>
      </c>
      <c r="AB14" s="41">
        <f t="shared" si="5"/>
        <v>0</v>
      </c>
      <c r="AC14" s="41">
        <f t="shared" si="6"/>
        <v>7.2</v>
      </c>
      <c r="AD14" s="41">
        <f t="shared" si="7"/>
        <v>0.1</v>
      </c>
      <c r="AE14" s="41">
        <f t="shared" si="8"/>
        <v>0</v>
      </c>
      <c r="AF14" s="41">
        <f t="shared" si="9"/>
        <v>9.3000000000000007</v>
      </c>
      <c r="AG14" s="41">
        <f t="shared" si="10"/>
        <v>7.9</v>
      </c>
      <c r="AH14" s="41">
        <f t="shared" si="11"/>
        <v>8.6999999999999993</v>
      </c>
      <c r="AI14" s="41">
        <f t="shared" si="12"/>
        <v>6.1</v>
      </c>
      <c r="AJ14" s="41">
        <f t="shared" si="13"/>
        <v>7.6</v>
      </c>
      <c r="AK14" s="41">
        <f t="shared" si="14"/>
        <v>0</v>
      </c>
      <c r="AL14" s="41">
        <f>ROUND(IF('Indicador Datos'!L17=0,0,IF('Indicador Datos'!L17&gt;AL$36,10,IF('Indicador Datos'!L17&lt;AL$37,0,10-(AL$36-'Indicador Datos'!L17)/(AL$36-AL$37)*10))),1)</f>
        <v>1.5</v>
      </c>
      <c r="AM14" s="41" t="str">
        <f t="shared" si="15"/>
        <v>x</v>
      </c>
      <c r="AN14" s="41" t="str">
        <f t="shared" si="16"/>
        <v>x</v>
      </c>
      <c r="AO14" s="41" t="str">
        <f t="shared" si="63"/>
        <v>x</v>
      </c>
      <c r="AP14" s="41">
        <f t="shared" si="17"/>
        <v>6.5</v>
      </c>
      <c r="AQ14" s="41">
        <f t="shared" si="18"/>
        <v>0.1</v>
      </c>
      <c r="AR14" s="41">
        <f t="shared" si="19"/>
        <v>6.6</v>
      </c>
      <c r="AS14" s="41">
        <f t="shared" si="20"/>
        <v>7.1</v>
      </c>
      <c r="AT14" s="41">
        <f t="shared" si="21"/>
        <v>6.9</v>
      </c>
      <c r="AU14" s="41">
        <f t="shared" si="22"/>
        <v>4.9000000000000004</v>
      </c>
      <c r="AV14" s="41">
        <f t="shared" si="23"/>
        <v>0</v>
      </c>
      <c r="AW14" s="41">
        <f t="shared" si="24"/>
        <v>5.0999999999999996</v>
      </c>
      <c r="AX14" s="43">
        <f t="shared" si="25"/>
        <v>0.1</v>
      </c>
      <c r="AY14" s="41">
        <f t="shared" si="26"/>
        <v>0</v>
      </c>
      <c r="AZ14" s="149">
        <f t="shared" si="64"/>
        <v>2.9</v>
      </c>
      <c r="BA14" s="43">
        <f t="shared" si="27"/>
        <v>6.3</v>
      </c>
      <c r="BB14" s="41">
        <f t="shared" si="28"/>
        <v>0.8</v>
      </c>
      <c r="BC14" s="41">
        <f>IF('Indicador Datos'!P17="No data","x",ROUND(IF('Indicador Datos'!P17&gt;BC$36,10,IF('Indicador Datos'!P17&lt;BC$37,0,10-(BC$36-'Indicador Datos'!P17)/(BC$36-BC$37)*10)),1))</f>
        <v>0</v>
      </c>
      <c r="BD14" s="41">
        <f t="shared" si="29"/>
        <v>0.4</v>
      </c>
      <c r="BE14" s="41" t="str">
        <f t="shared" si="30"/>
        <v>x</v>
      </c>
      <c r="BF14" s="41">
        <f>IF('Indicador Datos'!M17="No data","x", ROUND(IF('Indicador Datos'!M17&gt;BF$36,0,IF('Indicador Datos'!M17&lt;BF$37,10,(BF$36-'Indicador Datos'!M17)/(BF$36-BF$37)*10)),1))</f>
        <v>0</v>
      </c>
      <c r="BG14" s="43">
        <f t="shared" si="65"/>
        <v>0.2</v>
      </c>
      <c r="BH14" s="41">
        <f>ROUND(IF('Indicador Datos'!Q17=0,0,IF(LOG('Indicador Datos'!Q17)&gt;BH$36,10,IF(LOG('Indicador Datos'!Q17)&lt;BH$37,0,10-(BH$36-LOG('Indicador Datos'!Q17))/(BH$36-BH$37)*10))),1)</f>
        <v>0</v>
      </c>
      <c r="BI14" s="41">
        <f>ROUND(IF('Indicador Datos'!R17=0,0,IF(LOG('Indicador Datos'!R17)&gt;BI$36,10,IF(LOG('Indicador Datos'!R17)&lt;BI$37,0,10-(BI$36-LOG('Indicador Datos'!R17))/(BI$36-BI$37)*10))),1)</f>
        <v>0</v>
      </c>
      <c r="BJ14" s="41">
        <f t="shared" si="31"/>
        <v>0</v>
      </c>
      <c r="BK14" s="42">
        <f>'Indicador Datos'!Q17/'Indicador Datos'!$CU17</f>
        <v>0</v>
      </c>
      <c r="BL14" s="42">
        <f>'Indicador Datos'!R17/'Indicador Datos'!$CU17</f>
        <v>0</v>
      </c>
      <c r="BM14" s="41">
        <f t="shared" si="32"/>
        <v>0</v>
      </c>
      <c r="BN14" s="41">
        <f t="shared" si="33"/>
        <v>0</v>
      </c>
      <c r="BO14" s="41">
        <f t="shared" si="34"/>
        <v>0</v>
      </c>
      <c r="BP14" s="41">
        <f t="shared" si="35"/>
        <v>0</v>
      </c>
      <c r="BQ14" s="41">
        <f>ROUND(IF('Indicador Datos'!S17=0,0,IF(LOG('Indicador Datos'!S17)&gt;BQ$36,10,IF(LOG('Indicador Datos'!S17)&lt;BQ$37,0,10-(BQ$36-LOG('Indicador Datos'!S17))/(BQ$36-BQ$37)*10))),1)</f>
        <v>0</v>
      </c>
      <c r="BR14" s="41">
        <f>ROUND(IF('Indicador Datos'!T17=0,0,IF(LOG('Indicador Datos'!T17)&gt;BR$36,10,IF(LOG('Indicador Datos'!T17)&lt;BR$37,0,10-(BR$36-LOG('Indicador Datos'!T17))/(BR$36-BR$37)*10))),1)</f>
        <v>0</v>
      </c>
      <c r="BS14" s="41">
        <f t="shared" si="36"/>
        <v>0</v>
      </c>
      <c r="BT14" s="42">
        <f>'Indicador Datos'!S17/'Indicador Datos'!$CU17</f>
        <v>0</v>
      </c>
      <c r="BU14" s="42">
        <f>'Indicador Datos'!T17/'Indicador Datos'!$CU17</f>
        <v>0</v>
      </c>
      <c r="BV14" s="41">
        <f t="shared" si="66"/>
        <v>0</v>
      </c>
      <c r="BW14" s="41">
        <f t="shared" si="67"/>
        <v>0</v>
      </c>
      <c r="BX14" s="41">
        <f t="shared" si="38"/>
        <v>0</v>
      </c>
      <c r="BY14" s="41">
        <f t="shared" si="39"/>
        <v>0</v>
      </c>
      <c r="BZ14" s="41">
        <f t="shared" si="40"/>
        <v>0</v>
      </c>
      <c r="CA14" s="41">
        <f>ROUND(IF('Indicador Datos'!U17=0,0,IF(LOG('Indicador Datos'!U17)&gt;CA$36,10,IF(LOG('Indicador Datos'!U17)&lt;CA$37,0,10-(CA$36-LOG('Indicador Datos'!U17))/(CA$36-CA$37)*10))),1)</f>
        <v>5.2</v>
      </c>
      <c r="CB14" s="42">
        <f>'Indicador Datos'!U17/'Indicador Datos'!$CU17</f>
        <v>0.40725548592205513</v>
      </c>
      <c r="CC14" s="41">
        <f t="shared" si="41"/>
        <v>4.0999999999999996</v>
      </c>
      <c r="CD14" s="41">
        <f t="shared" si="42"/>
        <v>4.7</v>
      </c>
      <c r="CE14" s="41">
        <f>ROUND(IF('Indicador Datos'!V17=0,0,IF(LOG('Indicador Datos'!V17)&gt;CE$36,10,IF(LOG('Indicador Datos'!V17)&lt;CE$37,0,10-(CE$36-LOG('Indicador Datos'!V17))/(CE$36-CE$37)*10))),1)</f>
        <v>5.7</v>
      </c>
      <c r="CF14" s="42">
        <f>'Indicador Datos'!V17/'Indicador Datos'!$CU17</f>
        <v>0.88625525213955525</v>
      </c>
      <c r="CG14" s="41">
        <f t="shared" si="43"/>
        <v>8.9</v>
      </c>
      <c r="CH14" s="41">
        <f t="shared" si="44"/>
        <v>7.7</v>
      </c>
      <c r="CI14" s="41">
        <f>ROUND(IF('Indicador Datos'!W17=0,0,IF(LOG('Indicador Datos'!W17)&gt;CI$36,10,IF(LOG('Indicador Datos'!W17)&lt;CI$37,0,10-(CI$36-LOG('Indicador Datos'!W17))/(CI$36-CI$37)*10))),1)</f>
        <v>5.5</v>
      </c>
      <c r="CJ14" s="42">
        <f>'Indicador Datos'!W17/'Indicador Datos'!$CU17</f>
        <v>0.6198687043101716</v>
      </c>
      <c r="CK14" s="41">
        <f t="shared" si="45"/>
        <v>6.2</v>
      </c>
      <c r="CL14" s="41">
        <f t="shared" si="46"/>
        <v>5.9</v>
      </c>
      <c r="CM14" s="41">
        <f t="shared" si="47"/>
        <v>5.0999999999999996</v>
      </c>
      <c r="CN14" s="41">
        <f>IF('Indicador Datos'!Y17="No data","x",ROUND(IF('Indicador Datos'!Y17&gt;CN$36,10,IF('Indicador Datos'!Y17&lt;CN$37,0,10-(CN$36-'Indicador Datos'!Y17)/(CN$36-CN$37)*10)),1))</f>
        <v>5.2</v>
      </c>
      <c r="CO14" s="41" t="str">
        <f>IF('Indicador Datos'!BL17="No data","x",ROUND(IF('Indicador Datos'!BL17&gt;CO$36,10,IF('Indicador Datos'!BL17&lt;CO$37,0,10-(CO$36-'Indicador Datos'!BL17)/(CO$36-CO$37)*10)),1))</f>
        <v>x</v>
      </c>
      <c r="CP14" s="41">
        <f>IF('Indicador Datos'!X17="No data","x",ROUND(IF('Indicador Datos'!X17&gt;CP$36,10,IF('Indicador Datos'!X17&lt;CP$37,0,10-(CP$36-'Indicador Datos'!X17)/(CP$36-CP$37)*10)),1))</f>
        <v>3.8</v>
      </c>
      <c r="CQ14" s="41">
        <f>IF('Indicador Datos'!AD17="No data","x",ROUND(IF('Indicador Datos'!AD17&gt;CQ$36,10,IF('Indicador Datos'!AD17&lt;CQ$37,0,10-(CQ$36-'Indicador Datos'!AD17)/(CQ$36-CQ$37)*10)),1))</f>
        <v>3</v>
      </c>
      <c r="CR14" s="41">
        <f>IF('Indicador Datos'!CJ17="No data","x",ROUND(IF('Indicador Datos'!CJ17&gt;CR$36,0,IF('Indicador Datos'!CJ17&lt;CR$37,10,(CR$36-'Indicador Datos'!CJ17)/(CR$36-CR$37)*10)),1))</f>
        <v>4.3</v>
      </c>
      <c r="CS14" s="41">
        <f>IF('Indicador Datos'!CK17="No data","x",ROUND(IF('Indicador Datos'!CK17&gt;CS$36,0,IF('Indicador Datos'!CK17&lt;CS$37,10,(CS$36-'Indicador Datos'!CK17)/(CS$36-CS$37)*10)),1))</f>
        <v>4.9000000000000004</v>
      </c>
      <c r="CT14" s="41" t="str">
        <f>IF('Indicador Datos'!AB17="No data","x",ROUND(IF('Indicador Datos'!AB17&gt;CT$36,0,IF('Indicador Datos'!AB17&lt;CT$37,10,(CT$36-'Indicador Datos'!AB17)/(CT$36-CT$37)*10)),1))</f>
        <v>x</v>
      </c>
      <c r="CU14" s="235">
        <f>IF('Indicador Datos'!Z17="No data","x",ROUND(IF('Indicador Datos'!Z17&gt;CU$36,10,IF('Indicador Datos'!Z17&lt;CU$37,0,10-(CU$36-'Indicador Datos'!Z17)/(CU$36-CU$37)*10)),1))</f>
        <v>3.4</v>
      </c>
      <c r="CV14" s="235">
        <f>IF('Indicador Datos'!AA17="No data","x",IF('Indicador Datos'!AA17=0,0,(ROUND(IF(LOG('Indicador Datos'!AA17)&gt;CV$36,10,IF(LOG('Indicador Datos'!AA17)&lt;CV$37,0,10-(CV$36-LOG('Indicador Datos'!AA17))/(CV$36-CV$37)*10)),1))))</f>
        <v>5.0999999999999996</v>
      </c>
      <c r="CW14" s="41">
        <f t="shared" si="48"/>
        <v>4.3</v>
      </c>
      <c r="CX14" s="235">
        <f>IF('Indicador Datos'!CL17="No data","x",ROUND(IF('Indicador Datos'!CL17&gt;CX$36,0,IF('Indicador Datos'!CL17&lt;CX$37,10,(CX$36-'Indicador Datos'!CL17)/(CX$36-CX$37)*10)),1))</f>
        <v>0</v>
      </c>
      <c r="CY14" s="235">
        <f>IF('Indicador Datos'!CM17="No data","x",ROUND(IF('Indicador Datos'!CM17&gt;CY$36,0,IF('Indicador Datos'!CM17&lt;CY$37,10,(CY$36-'Indicador Datos'!CM17)/(CY$36-CY$37)*10)),1))</f>
        <v>0</v>
      </c>
      <c r="CZ14" s="41">
        <f t="shared" si="49"/>
        <v>0</v>
      </c>
      <c r="DA14" s="41">
        <f>IF('Indicador Datos'!AC17="No data","x",ROUND(IF('Indicador Datos'!AC17&gt;DA$36,0,IF('Indicador Datos'!AC17&lt;DA$37,10,(DA$36-'Indicador Datos'!AC17)/(DA$36-DA$37)*10)),1))</f>
        <v>2</v>
      </c>
      <c r="DB14" s="41">
        <f t="shared" si="50"/>
        <v>2</v>
      </c>
      <c r="DC14" s="41">
        <f t="shared" si="51"/>
        <v>4.5</v>
      </c>
      <c r="DD14" s="41">
        <f t="shared" si="52"/>
        <v>3.1</v>
      </c>
      <c r="DE14" s="41">
        <f t="shared" si="53"/>
        <v>4</v>
      </c>
      <c r="DF14" s="41">
        <f t="shared" si="54"/>
        <v>4</v>
      </c>
      <c r="DG14" s="41">
        <f t="shared" si="55"/>
        <v>3.4</v>
      </c>
      <c r="DH14" s="41">
        <f t="shared" si="56"/>
        <v>3.1</v>
      </c>
      <c r="DI14" s="41">
        <f t="shared" si="57"/>
        <v>3.6</v>
      </c>
      <c r="DJ14" s="43">
        <f t="shared" si="58"/>
        <v>4.4000000000000004</v>
      </c>
      <c r="DK14" s="44">
        <f t="shared" si="59"/>
        <v>3.2</v>
      </c>
      <c r="DL14" s="41">
        <f>ROUND(IF('Indicador Datos'!AE17=0,0,IF('Indicador Datos'!AE17&gt;DL$36,10,IF('Indicador Datos'!AE17&lt;DL$37,0,10-(DL$36-'Indicador Datos'!AE17)/(DL$36-DL$37)*10))),1)</f>
        <v>0</v>
      </c>
      <c r="DM14" s="41">
        <f>ROUND(IF('Indicador Datos'!AF17=0,0,IF(LOG('Indicador Datos'!AF17)&gt;LOG(DM$36),10,IF(LOG('Indicador Datos'!AF17)&lt;LOG(DM$37),0,10-(LOG(DM$36)-LOG('Indicador Datos'!AF17))/(LOG(DM$36)-LOG(DM$37))*10))),1)</f>
        <v>0</v>
      </c>
      <c r="DN14" s="41">
        <f t="shared" si="60"/>
        <v>0</v>
      </c>
      <c r="DO14" s="41">
        <f>'Indicador Datos'!AG17</f>
        <v>0</v>
      </c>
      <c r="DP14" s="41">
        <f>'Indicador Datos'!AH17</f>
        <v>0</v>
      </c>
      <c r="DQ14" s="41">
        <f t="shared" si="61"/>
        <v>0</v>
      </c>
      <c r="DR14" s="125">
        <f t="shared" si="68"/>
        <v>0</v>
      </c>
      <c r="DS14" s="41">
        <f>IF('Indicador Datos'!AI17="No data","x",ROUND(IF('Indicador Datos'!AI17&gt;DS$36,10,IF('Indicador Datos'!AI17&lt;DS$37,0,10-(DS$36-'Indicador Datos'!AI17)/(DS$36-DS$37)*10)),1))</f>
        <v>10</v>
      </c>
      <c r="DT14" s="41">
        <f>IF('Indicador Datos'!AJ17="No data","x",ROUND(IF(LOG('Indicador Datos'!AJ17)&gt;DT$36,10,IF(LOG('Indicador Datos'!AJ17)&lt;DT$37,0,10-(DT$36-LOG('Indicador Datos'!AJ17))/(DT$36-DT$37)*10)),1))</f>
        <v>3.6</v>
      </c>
      <c r="DU14" s="125">
        <f t="shared" si="62"/>
        <v>8.1999999999999993</v>
      </c>
      <c r="DV14" s="42">
        <f>IF('Indicador Datos'!AK17="No data", "x",'Indicador Datos'!AK17/'Indicador Datos'!CT17)</f>
        <v>3.8881303518305862E-4</v>
      </c>
      <c r="DW14" s="41">
        <f t="shared" si="69"/>
        <v>6.5</v>
      </c>
      <c r="DX14" s="41">
        <f>IF('Indicador Datos'!AK17="No data","x",ROUND(IF(LOG('Indicador Datos'!AK17)&gt;DX$36,10,IF(LOG('Indicador Datos'!AK17)&lt;DX$37,0,10-(DX$36-LOG('Indicador Datos'!AK17))/(DX$36-DX$37)*10)),1))</f>
        <v>2.1</v>
      </c>
      <c r="DY14" s="43">
        <f t="shared" si="70"/>
        <v>4.7</v>
      </c>
      <c r="DZ14" s="44">
        <f t="shared" si="71"/>
        <v>5.2</v>
      </c>
    </row>
    <row r="15" spans="1:130" s="3" customFormat="1" x14ac:dyDescent="0.25">
      <c r="A15" s="94" t="s">
        <v>60</v>
      </c>
      <c r="B15" s="83" t="s">
        <v>59</v>
      </c>
      <c r="C15" s="41">
        <f>ROUND(IF('Indicador Datos'!D18=0,0.1,IF(LOG('Indicador Datos'!D18)&gt;C$36,10,IF(LOG('Indicador Datos'!D18)&lt;C$37,0,10-(C$36-LOG('Indicador Datos'!D18))/(C$36-C$37)*10))),1)</f>
        <v>6</v>
      </c>
      <c r="D15" s="41">
        <f>ROUND(IF('Indicador Datos'!E18=0,0.1,IF(LOG('Indicador Datos'!E18)&gt;D$36,10,IF(LOG('Indicador Datos'!E18)&lt;D$37,0,10-(D$36-LOG('Indicador Datos'!E18))/(D$36-D$37)*10))),1)</f>
        <v>5</v>
      </c>
      <c r="E15" s="41">
        <f t="shared" si="0"/>
        <v>5.5</v>
      </c>
      <c r="F15" s="41">
        <f>ROUND(IF('Indicador Datos'!F18="No data",0.1,IF('Indicador Datos'!F18=0,0,IF(LOG('Indicador Datos'!F18)&gt;F$36,10,IF(LOG('Indicador Datos'!F18)&lt;F$37,0,10-(F$36-LOG('Indicador Datos'!F18))/(F$36-F$37)*10)))),1)</f>
        <v>0.5</v>
      </c>
      <c r="G15" s="41">
        <f>ROUND(IF('Indicador Datos'!G18=0,0,IF(LOG('Indicador Datos'!G18)&gt;G$36,10,IF(LOG('Indicador Datos'!G18)&lt;G$37,0,10-(G$36-LOG('Indicador Datos'!G18))/(G$36-G$37)*10))),1)</f>
        <v>0</v>
      </c>
      <c r="H15" s="41">
        <f>ROUND(IF('Indicador Datos'!H18=0,0,IF(LOG('Indicador Datos'!H18)&gt;H$36,10,IF(LOG('Indicador Datos'!H18)&lt;H$37,0,10-(H$36-LOG('Indicador Datos'!H18))/(H$36-H$37)*10))),1)</f>
        <v>4.9000000000000004</v>
      </c>
      <c r="I15" s="41">
        <f>ROUND(IF('Indicador Datos'!I18=0,0,IF(LOG('Indicador Datos'!I18)&gt;I$36,10,IF(LOG('Indicador Datos'!I18)&lt;I$37,0,10-(I$36-LOG('Indicador Datos'!I18))/(I$36-I$37)*10))),1)</f>
        <v>0</v>
      </c>
      <c r="J15" s="41">
        <f t="shared" si="1"/>
        <v>2.8</v>
      </c>
      <c r="K15" s="41">
        <f>ROUND(IF('Indicador Datos'!J18=0,0,IF(LOG('Indicador Datos'!J18)&gt;K$36,10,IF(LOG('Indicador Datos'!J18)&lt;K$37,0,10-(K$36-LOG('Indicador Datos'!J18))/(K$36-K$37)*10))),1)</f>
        <v>5.8</v>
      </c>
      <c r="L15" s="41">
        <f t="shared" si="2"/>
        <v>4.5</v>
      </c>
      <c r="M15" s="41">
        <f>ROUND(IF('Indicador Datos'!K18=0,0,IF(LOG('Indicador Datos'!K18)&gt;M$36,10,IF(LOG('Indicador Datos'!K18)&lt;M$37,0,10-(M$36-LOG('Indicador Datos'!K18))/(M$36-M$37)*10))),1)</f>
        <v>0</v>
      </c>
      <c r="N15" s="122">
        <f>IF('Indicador Datos'!N18="No data","x",ROUND(IF('Indicador Datos'!N18=0,0,IF(LOG('Indicador Datos'!N18)&gt;N$36,10,IF(LOG('Indicador Datos'!N18)&lt;N$37,0.1,10-(N$36-LOG('Indicador Datos'!N18))/(N$36-N$37)*10))),1))</f>
        <v>2.2000000000000002</v>
      </c>
      <c r="O15" s="122">
        <f>IF('Indicador Datos'!O18="No data","x",ROUND(IF('Indicador Datos'!O18=0,0,IF(LOG('Indicador Datos'!O18)&gt;O$36,10,IF(LOG('Indicador Datos'!O18)&lt;O$37,0.1,10-(O$36-LOG('Indicador Datos'!O18))/(O$36-O$37)*10))),1))</f>
        <v>4.5999999999999996</v>
      </c>
      <c r="P15" s="122">
        <f t="shared" si="3"/>
        <v>3.5</v>
      </c>
      <c r="Q15" s="42">
        <f>'Indicador Datos'!D18/'Indicador Datos'!$CU18</f>
        <v>1.834355018839338E-3</v>
      </c>
      <c r="R15" s="42">
        <f>'Indicador Datos'!E18/'Indicador Datos'!$CU18</f>
        <v>2.3513897210366262E-4</v>
      </c>
      <c r="S15" s="42">
        <f>IF(F15=0.1,0,'Indicador Datos'!F18/'Indicador Datos'!$CU18)</f>
        <v>1.1984665698101888E-4</v>
      </c>
      <c r="T15" s="42">
        <f>'Indicador Datos'!G18/'Indicador Datos'!$CU18</f>
        <v>0</v>
      </c>
      <c r="U15" s="42">
        <f>'Indicador Datos'!H18/'Indicador Datos'!$CU18</f>
        <v>2.1994562116568928E-3</v>
      </c>
      <c r="V15" s="42">
        <f>'Indicador Datos'!I18/'Indicador Datos'!$CU18</f>
        <v>0</v>
      </c>
      <c r="W15" s="42">
        <f>'Indicador Datos'!J18/'Indicador Datos'!$CU18</f>
        <v>1.5779684843921864E-3</v>
      </c>
      <c r="X15" s="42">
        <f>'Indicador Datos'!K18/'Indicador Datos'!$CU18</f>
        <v>0</v>
      </c>
      <c r="Y15" s="42">
        <f>IF('Indicador Datos'!N18="No data","x",'Indicador Datos'!N18/'Indicador Datos'!$CU18)</f>
        <v>5.4805277305586108E-3</v>
      </c>
      <c r="Z15" s="42">
        <f>IF('Indicador Datos'!O18="No data","x",'Indicador Datos'!O18/'Indicador Datos'!$CU18)</f>
        <v>4.9659286752033689E-2</v>
      </c>
      <c r="AA15" s="41">
        <f t="shared" si="4"/>
        <v>9.1999999999999993</v>
      </c>
      <c r="AB15" s="41">
        <f t="shared" si="5"/>
        <v>4.7</v>
      </c>
      <c r="AC15" s="41">
        <f t="shared" si="6"/>
        <v>7.6</v>
      </c>
      <c r="AD15" s="41">
        <f t="shared" si="7"/>
        <v>0.2</v>
      </c>
      <c r="AE15" s="41">
        <f t="shared" si="8"/>
        <v>0</v>
      </c>
      <c r="AF15" s="41">
        <f t="shared" si="9"/>
        <v>1.5</v>
      </c>
      <c r="AG15" s="41">
        <f t="shared" si="10"/>
        <v>0</v>
      </c>
      <c r="AH15" s="41">
        <f t="shared" si="11"/>
        <v>0.8</v>
      </c>
      <c r="AI15" s="41">
        <f t="shared" si="12"/>
        <v>3.9</v>
      </c>
      <c r="AJ15" s="41">
        <f t="shared" si="13"/>
        <v>2.5</v>
      </c>
      <c r="AK15" s="41">
        <f t="shared" si="14"/>
        <v>0</v>
      </c>
      <c r="AL15" s="41">
        <f>ROUND(IF('Indicador Datos'!L18=0,0,IF('Indicador Datos'!L18&gt;AL$36,10,IF('Indicador Datos'!L18&lt;AL$37,0,10-(AL$36-'Indicador Datos'!L18)/(AL$36-AL$37)*10))),1)</f>
        <v>1.5</v>
      </c>
      <c r="AM15" s="41">
        <f t="shared" si="15"/>
        <v>0.3</v>
      </c>
      <c r="AN15" s="41">
        <f t="shared" si="16"/>
        <v>2.5</v>
      </c>
      <c r="AO15" s="41">
        <f t="shared" si="63"/>
        <v>1.5</v>
      </c>
      <c r="AP15" s="41">
        <f t="shared" si="17"/>
        <v>7.6</v>
      </c>
      <c r="AQ15" s="41">
        <f t="shared" si="18"/>
        <v>4.9000000000000004</v>
      </c>
      <c r="AR15" s="41">
        <f t="shared" si="19"/>
        <v>3.2</v>
      </c>
      <c r="AS15" s="41">
        <f t="shared" si="20"/>
        <v>0</v>
      </c>
      <c r="AT15" s="41">
        <f t="shared" si="21"/>
        <v>1.7</v>
      </c>
      <c r="AU15" s="41">
        <f t="shared" si="22"/>
        <v>4.9000000000000004</v>
      </c>
      <c r="AV15" s="41">
        <f t="shared" si="23"/>
        <v>0</v>
      </c>
      <c r="AW15" s="41">
        <f t="shared" si="24"/>
        <v>6.7</v>
      </c>
      <c r="AX15" s="43">
        <f t="shared" si="25"/>
        <v>0.4</v>
      </c>
      <c r="AY15" s="41">
        <f t="shared" si="26"/>
        <v>0</v>
      </c>
      <c r="AZ15" s="149">
        <f t="shared" si="64"/>
        <v>4.0999999999999996</v>
      </c>
      <c r="BA15" s="43">
        <f t="shared" si="27"/>
        <v>3.6</v>
      </c>
      <c r="BB15" s="41">
        <f t="shared" si="28"/>
        <v>0.8</v>
      </c>
      <c r="BC15" s="41">
        <f>IF('Indicador Datos'!P18="No data","x",ROUND(IF('Indicador Datos'!P18&gt;BC$36,10,IF('Indicador Datos'!P18&lt;BC$37,0,10-(BC$36-'Indicador Datos'!P18)/(BC$36-BC$37)*10)),1))</f>
        <v>0.4</v>
      </c>
      <c r="BD15" s="41">
        <f t="shared" si="29"/>
        <v>0.6</v>
      </c>
      <c r="BE15" s="41">
        <f t="shared" si="30"/>
        <v>2.6</v>
      </c>
      <c r="BF15" s="41">
        <f>IF('Indicador Datos'!M18="No data","x", ROUND(IF('Indicador Datos'!M18&gt;BF$36,0,IF('Indicador Datos'!M18&lt;BF$37,10,(BF$36-'Indicador Datos'!M18)/(BF$36-BF$37)*10)),1))</f>
        <v>1</v>
      </c>
      <c r="BG15" s="43">
        <f t="shared" si="65"/>
        <v>1.7</v>
      </c>
      <c r="BH15" s="41">
        <f>ROUND(IF('Indicador Datos'!Q18=0,0,IF(LOG('Indicador Datos'!Q18)&gt;BH$36,10,IF(LOG('Indicador Datos'!Q18)&lt;BH$37,0,10-(BH$36-LOG('Indicador Datos'!Q18))/(BH$36-BH$37)*10))),1)</f>
        <v>0</v>
      </c>
      <c r="BI15" s="41">
        <f>ROUND(IF('Indicador Datos'!R18=0,0,IF(LOG('Indicador Datos'!R18)&gt;BI$36,10,IF(LOG('Indicador Datos'!R18)&lt;BI$37,0,10-(BI$36-LOG('Indicador Datos'!R18))/(BI$36-BI$37)*10))),1)</f>
        <v>0</v>
      </c>
      <c r="BJ15" s="41">
        <f t="shared" si="31"/>
        <v>0</v>
      </c>
      <c r="BK15" s="42">
        <f>'Indicador Datos'!Q18/'Indicador Datos'!$CU18</f>
        <v>0</v>
      </c>
      <c r="BL15" s="42">
        <f>'Indicador Datos'!R18/'Indicador Datos'!$CU18</f>
        <v>0</v>
      </c>
      <c r="BM15" s="41">
        <f t="shared" si="32"/>
        <v>0</v>
      </c>
      <c r="BN15" s="41">
        <f t="shared" si="33"/>
        <v>0</v>
      </c>
      <c r="BO15" s="41">
        <f t="shared" si="34"/>
        <v>0</v>
      </c>
      <c r="BP15" s="41">
        <f t="shared" si="35"/>
        <v>0</v>
      </c>
      <c r="BQ15" s="41">
        <f>ROUND(IF('Indicador Datos'!S18=0,0,IF(LOG('Indicador Datos'!S18)&gt;BQ$36,10,IF(LOG('Indicador Datos'!S18)&lt;BQ$37,0,10-(BQ$36-LOG('Indicador Datos'!S18))/(BQ$36-BQ$37)*10))),1)</f>
        <v>0</v>
      </c>
      <c r="BR15" s="41">
        <f>ROUND(IF('Indicador Datos'!T18=0,0,IF(LOG('Indicador Datos'!T18)&gt;BR$36,10,IF(LOG('Indicador Datos'!T18)&lt;BR$37,0,10-(BR$36-LOG('Indicador Datos'!T18))/(BR$36-BR$37)*10))),1)</f>
        <v>0</v>
      </c>
      <c r="BS15" s="41">
        <f t="shared" si="36"/>
        <v>0</v>
      </c>
      <c r="BT15" s="42">
        <f>'Indicador Datos'!S18/'Indicador Datos'!$CU18</f>
        <v>0</v>
      </c>
      <c r="BU15" s="42">
        <f>'Indicador Datos'!T18/'Indicador Datos'!$CU18</f>
        <v>0</v>
      </c>
      <c r="BV15" s="41">
        <f t="shared" si="66"/>
        <v>0</v>
      </c>
      <c r="BW15" s="41">
        <f t="shared" si="67"/>
        <v>0</v>
      </c>
      <c r="BX15" s="41">
        <f t="shared" si="38"/>
        <v>0</v>
      </c>
      <c r="BY15" s="41">
        <f t="shared" si="39"/>
        <v>0</v>
      </c>
      <c r="BZ15" s="41">
        <f t="shared" si="40"/>
        <v>0</v>
      </c>
      <c r="CA15" s="41">
        <f>ROUND(IF('Indicador Datos'!U18=0,0,IF(LOG('Indicador Datos'!U18)&gt;CA$36,10,IF(LOG('Indicador Datos'!U18)&lt;CA$37,0,10-(CA$36-LOG('Indicador Datos'!U18))/(CA$36-CA$37)*10))),1)</f>
        <v>7.2</v>
      </c>
      <c r="CB15" s="42">
        <f>'Indicador Datos'!U18/'Indicador Datos'!$CU18</f>
        <v>0.83940745010616957</v>
      </c>
      <c r="CC15" s="41">
        <f t="shared" si="41"/>
        <v>8.4</v>
      </c>
      <c r="CD15" s="41">
        <f t="shared" si="42"/>
        <v>7.9</v>
      </c>
      <c r="CE15" s="41">
        <f>ROUND(IF('Indicador Datos'!V18=0,0,IF(LOG('Indicador Datos'!V18)&gt;CE$36,10,IF(LOG('Indicador Datos'!V18)&lt;CE$37,0,10-(CE$36-LOG('Indicador Datos'!V18))/(CE$36-CE$37)*10))),1)</f>
        <v>7.3</v>
      </c>
      <c r="CF15" s="42">
        <f>'Indicador Datos'!V18/'Indicador Datos'!$CU18</f>
        <v>0.89308067155948734</v>
      </c>
      <c r="CG15" s="41">
        <f t="shared" si="43"/>
        <v>8.9</v>
      </c>
      <c r="CH15" s="41">
        <f t="shared" si="44"/>
        <v>8.1999999999999993</v>
      </c>
      <c r="CI15" s="41">
        <f>ROUND(IF('Indicador Datos'!W18=0,0,IF(LOG('Indicador Datos'!W18)&gt;CI$36,10,IF(LOG('Indicador Datos'!W18)&lt;CI$37,0,10-(CI$36-LOG('Indicador Datos'!W18))/(CI$36-CI$37)*10))),1)</f>
        <v>7.3</v>
      </c>
      <c r="CJ15" s="42">
        <f>'Indicador Datos'!W18/'Indicador Datos'!$CU18</f>
        <v>0.93230296851380201</v>
      </c>
      <c r="CK15" s="41">
        <f t="shared" si="45"/>
        <v>9.3000000000000007</v>
      </c>
      <c r="CL15" s="41">
        <f t="shared" si="46"/>
        <v>8.5</v>
      </c>
      <c r="CM15" s="41">
        <f t="shared" si="47"/>
        <v>7.1</v>
      </c>
      <c r="CN15" s="41">
        <f>IF('Indicador Datos'!Y18="No data","x",ROUND(IF('Indicador Datos'!Y18&gt;CN$36,10,IF('Indicador Datos'!Y18&lt;CN$37,0,10-(CN$36-'Indicador Datos'!Y18)/(CN$36-CN$37)*10)),1))</f>
        <v>5.3</v>
      </c>
      <c r="CO15" s="41">
        <f>IF('Indicador Datos'!BL18="No data","x",ROUND(IF('Indicador Datos'!BL18&gt;CO$36,10,IF('Indicador Datos'!BL18&lt;CO$37,0,10-(CO$36-'Indicador Datos'!BL18)/(CO$36-CO$37)*10)),1))</f>
        <v>1.5</v>
      </c>
      <c r="CP15" s="41">
        <f>IF('Indicador Datos'!X18="No data","x",ROUND(IF('Indicador Datos'!X18&gt;CP$36,10,IF('Indicador Datos'!X18&lt;CP$37,0,10-(CP$36-'Indicador Datos'!X18)/(CP$36-CP$37)*10)),1))</f>
        <v>1.3</v>
      </c>
      <c r="CQ15" s="41">
        <f>IF('Indicador Datos'!AD18="No data","x",ROUND(IF('Indicador Datos'!AD18&gt;CQ$36,10,IF('Indicador Datos'!AD18&lt;CQ$37,0,10-(CQ$36-'Indicador Datos'!AD18)/(CQ$36-CQ$37)*10)),1))</f>
        <v>2.1</v>
      </c>
      <c r="CR15" s="41">
        <f>IF('Indicador Datos'!CJ18="No data","x",ROUND(IF('Indicador Datos'!CJ18&gt;CR$36,0,IF('Indicador Datos'!CJ18&lt;CR$37,10,(CR$36-'Indicador Datos'!CJ18)/(CR$36-CR$37)*10)),1))</f>
        <v>2.2000000000000002</v>
      </c>
      <c r="CS15" s="41">
        <f>IF('Indicador Datos'!CK18="No data","x",ROUND(IF('Indicador Datos'!CK18&gt;CS$36,0,IF('Indicador Datos'!CK18&lt;CS$37,10,(CS$36-'Indicador Datos'!CK18)/(CS$36-CS$37)*10)),1))</f>
        <v>1.8</v>
      </c>
      <c r="CT15" s="41">
        <f>IF('Indicador Datos'!AB18="No data","x",ROUND(IF('Indicador Datos'!AB18&gt;CT$36,0,IF('Indicador Datos'!AB18&lt;CT$37,10,(CT$36-'Indicador Datos'!AB18)/(CT$36-CT$37)*10)),1))</f>
        <v>2.1</v>
      </c>
      <c r="CU15" s="235">
        <f>IF('Indicador Datos'!Z18="No data","x",ROUND(IF('Indicador Datos'!Z18&gt;CU$36,10,IF('Indicador Datos'!Z18&lt;CU$37,0,10-(CU$36-'Indicador Datos'!Z18)/(CU$36-CU$37)*10)),1))</f>
        <v>0.1</v>
      </c>
      <c r="CV15" s="235">
        <f>IF('Indicador Datos'!AA18="No data","x",IF('Indicador Datos'!AA18=0,0,(ROUND(IF(LOG('Indicador Datos'!AA18)&gt;CV$36,10,IF(LOG('Indicador Datos'!AA18)&lt;CV$37,0,10-(CV$36-LOG('Indicador Datos'!AA18))/(CV$36-CV$37)*10)),1))))</f>
        <v>4.3</v>
      </c>
      <c r="CW15" s="41">
        <f t="shared" si="48"/>
        <v>2.5</v>
      </c>
      <c r="CX15" s="235" t="str">
        <f>IF('Indicador Datos'!CL18="No data","x",ROUND(IF('Indicador Datos'!CL18&gt;CX$36,0,IF('Indicador Datos'!CL18&lt;CX$37,10,(CX$36-'Indicador Datos'!CL18)/(CX$36-CX$37)*10)),1))</f>
        <v>x</v>
      </c>
      <c r="CY15" s="235" t="str">
        <f>IF('Indicador Datos'!CM18="No data","x",ROUND(IF('Indicador Datos'!CM18&gt;CY$36,0,IF('Indicador Datos'!CM18&lt;CY$37,10,(CY$36-'Indicador Datos'!CM18)/(CY$36-CY$37)*10)),1))</f>
        <v>x</v>
      </c>
      <c r="CZ15" s="41" t="str">
        <f t="shared" si="49"/>
        <v>x</v>
      </c>
      <c r="DA15" s="41">
        <f>IF('Indicador Datos'!AC18="No data","x",ROUND(IF('Indicador Datos'!AC18&gt;DA$36,0,IF('Indicador Datos'!AC18&lt;DA$37,10,(DA$36-'Indicador Datos'!AC18)/(DA$36-DA$37)*10)),1))</f>
        <v>6</v>
      </c>
      <c r="DB15" s="41">
        <f t="shared" si="50"/>
        <v>6</v>
      </c>
      <c r="DC15" s="41">
        <f t="shared" si="51"/>
        <v>3.3</v>
      </c>
      <c r="DD15" s="41">
        <f t="shared" si="52"/>
        <v>2</v>
      </c>
      <c r="DE15" s="41">
        <f t="shared" si="53"/>
        <v>2.9</v>
      </c>
      <c r="DF15" s="41">
        <f t="shared" si="54"/>
        <v>2.6</v>
      </c>
      <c r="DG15" s="41">
        <f t="shared" si="55"/>
        <v>2.2000000000000002</v>
      </c>
      <c r="DH15" s="41">
        <f t="shared" si="56"/>
        <v>3.6</v>
      </c>
      <c r="DI15" s="41">
        <f t="shared" si="57"/>
        <v>3.3</v>
      </c>
      <c r="DJ15" s="43">
        <f t="shared" si="58"/>
        <v>5.5</v>
      </c>
      <c r="DK15" s="44">
        <f t="shared" si="59"/>
        <v>3.3</v>
      </c>
      <c r="DL15" s="41">
        <f>ROUND(IF('Indicador Datos'!AE18=0,0,IF('Indicador Datos'!AE18&gt;DL$36,10,IF('Indicador Datos'!AE18&lt;DL$37,0,10-(DL$36-'Indicador Datos'!AE18)/(DL$36-DL$37)*10))),1)</f>
        <v>1.5</v>
      </c>
      <c r="DM15" s="41">
        <f>ROUND(IF('Indicador Datos'!AF18=0,0,IF(LOG('Indicador Datos'!AF18)&gt;LOG(DM$36),10,IF(LOG('Indicador Datos'!AF18)&lt;LOG(DM$37),0,10-(LOG(DM$36)-LOG('Indicador Datos'!AF18))/(LOG(DM$36)-LOG(DM$37))*10))),1)</f>
        <v>0.4</v>
      </c>
      <c r="DN15" s="41">
        <f t="shared" si="60"/>
        <v>1</v>
      </c>
      <c r="DO15" s="41">
        <f>'Indicador Datos'!AG18</f>
        <v>0</v>
      </c>
      <c r="DP15" s="41">
        <f>'Indicador Datos'!AH18</f>
        <v>0</v>
      </c>
      <c r="DQ15" s="41">
        <f t="shared" si="61"/>
        <v>0</v>
      </c>
      <c r="DR15" s="125">
        <f t="shared" si="68"/>
        <v>0.7</v>
      </c>
      <c r="DS15" s="41">
        <f>IF('Indicador Datos'!AI18="No data","x",ROUND(IF('Indicador Datos'!AI18&gt;DS$36,10,IF('Indicador Datos'!AI18&lt;DS$37,0,10-(DS$36-'Indicador Datos'!AI18)/(DS$36-DS$37)*10)),1))</f>
        <v>10</v>
      </c>
      <c r="DT15" s="41">
        <f>IF('Indicador Datos'!AJ18="No data","x",ROUND(IF(LOG('Indicador Datos'!AJ18)&gt;DT$36,10,IF(LOG('Indicador Datos'!AJ18)&lt;DT$37,0,10-(DT$36-LOG('Indicador Datos'!AJ18))/(DT$36-DT$37)*10)),1))</f>
        <v>5.8</v>
      </c>
      <c r="DU15" s="125">
        <f t="shared" si="62"/>
        <v>8.6999999999999993</v>
      </c>
      <c r="DV15" s="42">
        <f>IF('Indicador Datos'!AK18="No data", "x",'Indicador Datos'!AK18/'Indicador Datos'!CT18)</f>
        <v>1.2545081646975667E-4</v>
      </c>
      <c r="DW15" s="41">
        <f t="shared" si="69"/>
        <v>2.1</v>
      </c>
      <c r="DX15" s="41">
        <f>IF('Indicador Datos'!AK18="No data","x",ROUND(IF(LOG('Indicador Datos'!AK18)&gt;DX$36,10,IF(LOG('Indicador Datos'!AK18)&lt;DX$37,0,10-(DX$36-LOG('Indicador Datos'!AK18))/(DX$36-DX$37)*10)),1))</f>
        <v>4.0999999999999996</v>
      </c>
      <c r="DY15" s="43">
        <f t="shared" si="70"/>
        <v>3.2</v>
      </c>
      <c r="DZ15" s="44">
        <f t="shared" si="71"/>
        <v>5.3</v>
      </c>
    </row>
    <row r="16" spans="1:130" s="3" customFormat="1" x14ac:dyDescent="0.25">
      <c r="A16" s="94" t="s">
        <v>9</v>
      </c>
      <c r="B16" s="83" t="s">
        <v>8</v>
      </c>
      <c r="C16" s="41">
        <f>ROUND(IF('Indicador Datos'!D19=0,0.1,IF(LOG('Indicador Datos'!D19)&gt;C$36,10,IF(LOG('Indicador Datos'!D19)&lt;C$37,0,10-(C$36-LOG('Indicador Datos'!D19))/(C$36-C$37)*10))),1)</f>
        <v>3.8</v>
      </c>
      <c r="D16" s="41">
        <f>ROUND(IF('Indicador Datos'!E19=0,0.1,IF(LOG('Indicador Datos'!E19)&gt;D$36,10,IF(LOG('Indicador Datos'!E19)&lt;D$37,0,10-(D$36-LOG('Indicador Datos'!E19))/(D$36-D$37)*10))),1)</f>
        <v>0.1</v>
      </c>
      <c r="E16" s="41">
        <f t="shared" si="0"/>
        <v>2.1</v>
      </c>
      <c r="F16" s="41">
        <f>ROUND(IF('Indicador Datos'!F19="No data",0.1,IF('Indicador Datos'!F19=0,0,IF(LOG('Indicador Datos'!F19)&gt;F$36,10,IF(LOG('Indicador Datos'!F19)&lt;F$37,0,10-(F$36-LOG('Indicador Datos'!F19))/(F$36-F$37)*10)))),1)</f>
        <v>4.5</v>
      </c>
      <c r="G16" s="41">
        <f>ROUND(IF('Indicador Datos'!G19=0,0,IF(LOG('Indicador Datos'!G19)&gt;G$36,10,IF(LOG('Indicador Datos'!G19)&lt;G$37,0,10-(G$36-LOG('Indicador Datos'!G19))/(G$36-G$37)*10))),1)</f>
        <v>5.2</v>
      </c>
      <c r="H16" s="41">
        <f>ROUND(IF('Indicador Datos'!H19=0,0,IF(LOG('Indicador Datos'!H19)&gt;H$36,10,IF(LOG('Indicador Datos'!H19)&lt;H$37,0,10-(H$36-LOG('Indicador Datos'!H19))/(H$36-H$37)*10))),1)</f>
        <v>5.4</v>
      </c>
      <c r="I16" s="41">
        <f>ROUND(IF('Indicador Datos'!I19=0,0,IF(LOG('Indicador Datos'!I19)&gt;I$36,10,IF(LOG('Indicador Datos'!I19)&lt;I$37,0,10-(I$36-LOG('Indicador Datos'!I19))/(I$36-I$37)*10))),1)</f>
        <v>6.7</v>
      </c>
      <c r="J16" s="41">
        <f t="shared" si="1"/>
        <v>6.1</v>
      </c>
      <c r="K16" s="41">
        <f>ROUND(IF('Indicador Datos'!J19=0,0,IF(LOG('Indicador Datos'!J19)&gt;K$36,10,IF(LOG('Indicador Datos'!J19)&lt;K$37,0,10-(K$36-LOG('Indicador Datos'!J19))/(K$36-K$37)*10))),1)</f>
        <v>6.5</v>
      </c>
      <c r="L16" s="41">
        <f t="shared" si="2"/>
        <v>6.3</v>
      </c>
      <c r="M16" s="41">
        <f>ROUND(IF('Indicador Datos'!K19=0,0,IF(LOG('Indicador Datos'!K19)&gt;M$36,10,IF(LOG('Indicador Datos'!K19)&lt;M$37,0,10-(M$36-LOG('Indicador Datos'!K19))/(M$36-M$37)*10))),1)</f>
        <v>0</v>
      </c>
      <c r="N16" s="122">
        <f>IF('Indicador Datos'!N19="No data","x",ROUND(IF('Indicador Datos'!N19=0,0,IF(LOG('Indicador Datos'!N19)&gt;N$36,10,IF(LOG('Indicador Datos'!N19)&lt;N$37,0.1,10-(N$36-LOG('Indicador Datos'!N19))/(N$36-N$37)*10))),1))</f>
        <v>0.1</v>
      </c>
      <c r="O16" s="122">
        <f>IF('Indicador Datos'!O19="No data","x",ROUND(IF('Indicador Datos'!O19=0,0,IF(LOG('Indicador Datos'!O19)&gt;O$36,10,IF(LOG('Indicador Datos'!O19)&lt;O$37,0.1,10-(O$36-LOG('Indicador Datos'!O19))/(O$36-O$37)*10))),1))</f>
        <v>3.9</v>
      </c>
      <c r="P16" s="122">
        <f t="shared" si="3"/>
        <v>2.2000000000000002</v>
      </c>
      <c r="Q16" s="42">
        <f>'Indicador Datos'!D19/'Indicador Datos'!$CU19</f>
        <v>9.2517875113180673E-4</v>
      </c>
      <c r="R16" s="42">
        <f>'Indicador Datos'!E19/'Indicador Datos'!$CU19</f>
        <v>0</v>
      </c>
      <c r="S16" s="42">
        <f>IF(F16=0.1,0,'Indicador Datos'!F19/'Indicador Datos'!$CU19)</f>
        <v>1.7538672520103903E-2</v>
      </c>
      <c r="T16" s="42">
        <f>'Indicador Datos'!G19/'Indicador Datos'!$CU19</f>
        <v>3.3139970732813825E-6</v>
      </c>
      <c r="U16" s="42">
        <f>'Indicador Datos'!H19/'Indicador Datos'!$CU19</f>
        <v>1.1649020600447584E-2</v>
      </c>
      <c r="V16" s="42">
        <f>'Indicador Datos'!I19/'Indicador Datos'!$CU19</f>
        <v>1.4235194206314297E-3</v>
      </c>
      <c r="W16" s="42">
        <f>'Indicador Datos'!J19/'Indicador Datos'!$CU19</f>
        <v>1.1366841218599323E-2</v>
      </c>
      <c r="X16" s="42">
        <f>'Indicador Datos'!K19/'Indicador Datos'!$CU19</f>
        <v>0</v>
      </c>
      <c r="Y16" s="42">
        <f>IF('Indicador Datos'!N19="No data","x",'Indicador Datos'!N19/'Indicador Datos'!$CU19)</f>
        <v>1.7676495240624404E-3</v>
      </c>
      <c r="Z16" s="42">
        <f>IF('Indicador Datos'!O19="No data","x",'Indicador Datos'!O19/'Indicador Datos'!$CU19)</f>
        <v>0.10091093425394955</v>
      </c>
      <c r="AA16" s="41">
        <f t="shared" si="4"/>
        <v>4.5999999999999996</v>
      </c>
      <c r="AB16" s="41">
        <f t="shared" si="5"/>
        <v>0</v>
      </c>
      <c r="AC16" s="41">
        <f t="shared" si="6"/>
        <v>2.6</v>
      </c>
      <c r="AD16" s="41">
        <f t="shared" si="7"/>
        <v>10</v>
      </c>
      <c r="AE16" s="41">
        <f t="shared" si="8"/>
        <v>5.0999999999999996</v>
      </c>
      <c r="AF16" s="41">
        <f t="shared" si="9"/>
        <v>7.8</v>
      </c>
      <c r="AG16" s="41">
        <f t="shared" si="10"/>
        <v>5.7</v>
      </c>
      <c r="AH16" s="41">
        <f t="shared" si="11"/>
        <v>6.9</v>
      </c>
      <c r="AI16" s="41">
        <f t="shared" si="12"/>
        <v>10</v>
      </c>
      <c r="AJ16" s="41">
        <f t="shared" si="13"/>
        <v>8.9</v>
      </c>
      <c r="AK16" s="41">
        <f t="shared" si="14"/>
        <v>0</v>
      </c>
      <c r="AL16" s="41">
        <f>ROUND(IF('Indicador Datos'!L19=0,0,IF('Indicador Datos'!L19&gt;AL$36,10,IF('Indicador Datos'!L19&lt;AL$37,0,10-(AL$36-'Indicador Datos'!L19)/(AL$36-AL$37)*10))),1)</f>
        <v>0</v>
      </c>
      <c r="AM16" s="41">
        <f t="shared" si="15"/>
        <v>0.1</v>
      </c>
      <c r="AN16" s="41">
        <f t="shared" si="16"/>
        <v>5</v>
      </c>
      <c r="AO16" s="41">
        <f t="shared" si="63"/>
        <v>2.9</v>
      </c>
      <c r="AP16" s="41">
        <f t="shared" si="17"/>
        <v>4.2</v>
      </c>
      <c r="AQ16" s="41">
        <f t="shared" si="18"/>
        <v>0.1</v>
      </c>
      <c r="AR16" s="41">
        <f t="shared" si="19"/>
        <v>6.6</v>
      </c>
      <c r="AS16" s="41">
        <f t="shared" si="20"/>
        <v>6.2</v>
      </c>
      <c r="AT16" s="41">
        <f t="shared" si="21"/>
        <v>6.4</v>
      </c>
      <c r="AU16" s="41">
        <f t="shared" si="22"/>
        <v>8.3000000000000007</v>
      </c>
      <c r="AV16" s="41">
        <f t="shared" si="23"/>
        <v>0</v>
      </c>
      <c r="AW16" s="41">
        <f t="shared" si="24"/>
        <v>2.4</v>
      </c>
      <c r="AX16" s="43">
        <f t="shared" si="25"/>
        <v>8.4</v>
      </c>
      <c r="AY16" s="41">
        <f t="shared" si="26"/>
        <v>5.2</v>
      </c>
      <c r="AZ16" s="149">
        <f t="shared" si="64"/>
        <v>3.9</v>
      </c>
      <c r="BA16" s="43">
        <f t="shared" si="27"/>
        <v>7.8</v>
      </c>
      <c r="BB16" s="41">
        <f t="shared" si="28"/>
        <v>0</v>
      </c>
      <c r="BC16" s="41" t="str">
        <f>IF('Indicador Datos'!P19="No data","x",ROUND(IF('Indicador Datos'!P19&gt;BC$36,10,IF('Indicador Datos'!P19&lt;BC$37,0,10-(BC$36-'Indicador Datos'!P19)/(BC$36-BC$37)*10)),1))</f>
        <v>x</v>
      </c>
      <c r="BD16" s="41">
        <f t="shared" si="29"/>
        <v>0</v>
      </c>
      <c r="BE16" s="41">
        <f t="shared" si="30"/>
        <v>2.6</v>
      </c>
      <c r="BF16" s="41">
        <f>IF('Indicador Datos'!M19="No data","x", ROUND(IF('Indicador Datos'!M19&gt;BF$36,0,IF('Indicador Datos'!M19&lt;BF$37,10,(BF$36-'Indicador Datos'!M19)/(BF$36-BF$37)*10)),1))</f>
        <v>6.2</v>
      </c>
      <c r="BG16" s="43">
        <f t="shared" si="65"/>
        <v>2.9</v>
      </c>
      <c r="BH16" s="41">
        <f>ROUND(IF('Indicador Datos'!Q19=0,0,IF(LOG('Indicador Datos'!Q19)&gt;BH$36,10,IF(LOG('Indicador Datos'!Q19)&lt;BH$37,0,10-(BH$36-LOG('Indicador Datos'!Q19))/(BH$36-BH$37)*10))),1)</f>
        <v>2.6</v>
      </c>
      <c r="BI16" s="41">
        <f>ROUND(IF('Indicador Datos'!R19=0,0,IF(LOG('Indicador Datos'!R19)&gt;BI$36,10,IF(LOG('Indicador Datos'!R19)&lt;BI$37,0,10-(BI$36-LOG('Indicador Datos'!R19))/(BI$36-BI$37)*10))),1)</f>
        <v>7.3</v>
      </c>
      <c r="BJ16" s="41">
        <f t="shared" si="31"/>
        <v>5.7333333333333334</v>
      </c>
      <c r="BK16" s="42">
        <f>'Indicador Datos'!Q19/'Indicador Datos'!$CU19</f>
        <v>1.9557562026794135E-3</v>
      </c>
      <c r="BL16" s="42">
        <f>'Indicador Datos'!R19/'Indicador Datos'!$CU19</f>
        <v>0.70562411306317896</v>
      </c>
      <c r="BM16" s="41">
        <f t="shared" si="32"/>
        <v>0</v>
      </c>
      <c r="BN16" s="41">
        <f t="shared" si="33"/>
        <v>8.8000000000000007</v>
      </c>
      <c r="BO16" s="41">
        <f t="shared" si="34"/>
        <v>5.8666666666666671</v>
      </c>
      <c r="BP16" s="41">
        <f t="shared" si="35"/>
        <v>5.8</v>
      </c>
      <c r="BQ16" s="41">
        <f>ROUND(IF('Indicador Datos'!S19=0,0,IF(LOG('Indicador Datos'!S19)&gt;BQ$36,10,IF(LOG('Indicador Datos'!S19)&lt;BQ$37,0,10-(BQ$36-LOG('Indicador Datos'!S19))/(BQ$36-BQ$37)*10))),1)</f>
        <v>0</v>
      </c>
      <c r="BR16" s="41">
        <f>ROUND(IF('Indicador Datos'!T19=0,0,IF(LOG('Indicador Datos'!T19)&gt;BR$36,10,IF(LOG('Indicador Datos'!T19)&lt;BR$37,0,10-(BR$36-LOG('Indicador Datos'!T19))/(BR$36-BR$37)*10))),1)</f>
        <v>2.8</v>
      </c>
      <c r="BS16" s="41">
        <f t="shared" si="36"/>
        <v>1.8666666666666665</v>
      </c>
      <c r="BT16" s="42">
        <f>'Indicador Datos'!S19/'Indicador Datos'!$CU19</f>
        <v>0</v>
      </c>
      <c r="BU16" s="42">
        <f>'Indicador Datos'!T19/'Indicador Datos'!$CU19</f>
        <v>2.4232566245363032E-3</v>
      </c>
      <c r="BV16" s="41">
        <f t="shared" si="66"/>
        <v>0</v>
      </c>
      <c r="BW16" s="41">
        <f t="shared" si="67"/>
        <v>0</v>
      </c>
      <c r="BX16" s="41">
        <f t="shared" si="38"/>
        <v>0</v>
      </c>
      <c r="BY16" s="41">
        <f t="shared" si="39"/>
        <v>1</v>
      </c>
      <c r="BZ16" s="41">
        <f t="shared" si="40"/>
        <v>3.8</v>
      </c>
      <c r="CA16" s="41">
        <f>ROUND(IF('Indicador Datos'!U19=0,0,IF(LOG('Indicador Datos'!U19)&gt;CA$36,10,IF(LOG('Indicador Datos'!U19)&lt;CA$37,0,10-(CA$36-LOG('Indicador Datos'!U19))/(CA$36-CA$37)*10))),1)</f>
        <v>6.3</v>
      </c>
      <c r="CB16" s="42">
        <f>'Indicador Datos'!U19/'Indicador Datos'!$CU19</f>
        <v>0.66164034556303375</v>
      </c>
      <c r="CC16" s="41">
        <f t="shared" si="41"/>
        <v>6.6</v>
      </c>
      <c r="CD16" s="41">
        <f t="shared" si="42"/>
        <v>6.5</v>
      </c>
      <c r="CE16" s="41">
        <f>ROUND(IF('Indicador Datos'!V19=0,0,IF(LOG('Indicador Datos'!V19)&gt;CE$36,10,IF(LOG('Indicador Datos'!V19)&lt;CE$37,0,10-(CE$36-LOG('Indicador Datos'!V19))/(CE$36-CE$37)*10))),1)</f>
        <v>6.3</v>
      </c>
      <c r="CF16" s="42">
        <f>'Indicador Datos'!V19/'Indicador Datos'!$CU19</f>
        <v>0.75358058633404978</v>
      </c>
      <c r="CG16" s="41">
        <f t="shared" si="43"/>
        <v>7.5</v>
      </c>
      <c r="CH16" s="41">
        <f t="shared" si="44"/>
        <v>6.9</v>
      </c>
      <c r="CI16" s="41">
        <f>ROUND(IF('Indicador Datos'!W19=0,0,IF(LOG('Indicador Datos'!W19)&gt;CI$36,10,IF(LOG('Indicador Datos'!W19)&lt;CI$37,0,10-(CI$36-LOG('Indicador Datos'!W19))/(CI$36-CI$37)*10))),1)</f>
        <v>6.4</v>
      </c>
      <c r="CJ16" s="42">
        <f>'Indicador Datos'!W19/'Indicador Datos'!$CU19</f>
        <v>0.80858483817846338</v>
      </c>
      <c r="CK16" s="41">
        <f t="shared" si="45"/>
        <v>8.1</v>
      </c>
      <c r="CL16" s="41">
        <f t="shared" si="46"/>
        <v>7.3</v>
      </c>
      <c r="CM16" s="41">
        <f t="shared" si="47"/>
        <v>6.3</v>
      </c>
      <c r="CN16" s="41">
        <f>IF('Indicador Datos'!Y19="No data","x",ROUND(IF('Indicador Datos'!Y19&gt;CN$36,10,IF('Indicador Datos'!Y19&lt;CN$37,0,10-(CN$36-'Indicador Datos'!Y19)/(CN$36-CN$37)*10)),1))</f>
        <v>4.5999999999999996</v>
      </c>
      <c r="CO16" s="41">
        <f>IF('Indicador Datos'!BL19="No data","x",ROUND(IF('Indicador Datos'!BL19&gt;CO$36,10,IF('Indicador Datos'!BL19&lt;CO$37,0,10-(CO$36-'Indicador Datos'!BL19)/(CO$36-CO$37)*10)),1))</f>
        <v>1.5</v>
      </c>
      <c r="CP16" s="41">
        <f>IF('Indicador Datos'!X19="No data","x",ROUND(IF('Indicador Datos'!X19&gt;CP$36,10,IF('Indicador Datos'!X19&lt;CP$37,0,10-(CP$36-'Indicador Datos'!X19)/(CP$36-CP$37)*10)),1))</f>
        <v>7.3</v>
      </c>
      <c r="CQ16" s="41">
        <f>IF('Indicador Datos'!AD19="No data","x",ROUND(IF('Indicador Datos'!AD19&gt;CQ$36,10,IF('Indicador Datos'!AD19&lt;CQ$37,0,10-(CQ$36-'Indicador Datos'!AD19)/(CQ$36-CQ$37)*10)),1))</f>
        <v>7.2</v>
      </c>
      <c r="CR16" s="41">
        <f>IF('Indicador Datos'!CJ19="No data","x",ROUND(IF('Indicador Datos'!CJ19&gt;CR$36,0,IF('Indicador Datos'!CJ19&lt;CR$37,10,(CR$36-'Indicador Datos'!CJ19)/(CR$36-CR$37)*10)),1))</f>
        <v>4</v>
      </c>
      <c r="CS16" s="41">
        <f>IF('Indicador Datos'!CK19="No data","x",ROUND(IF('Indicador Datos'!CK19&gt;CS$36,0,IF('Indicador Datos'!CK19&lt;CS$37,10,(CS$36-'Indicador Datos'!CK19)/(CS$36-CS$37)*10)),1))</f>
        <v>2</v>
      </c>
      <c r="CT16" s="41">
        <f>IF('Indicador Datos'!AB19="No data","x",ROUND(IF('Indicador Datos'!AB19&gt;CT$36,0,IF('Indicador Datos'!AB19&lt;CT$37,10,(CT$36-'Indicador Datos'!AB19)/(CT$36-CT$37)*10)),1))</f>
        <v>2</v>
      </c>
      <c r="CU16" s="235">
        <f>IF('Indicador Datos'!Z19="No data","x",ROUND(IF('Indicador Datos'!Z19&gt;CU$36,10,IF('Indicador Datos'!Z19&lt;CU$37,0,10-(CU$36-'Indicador Datos'!Z19)/(CU$36-CU$37)*10)),1))</f>
        <v>0.8</v>
      </c>
      <c r="CV16" s="235">
        <f>IF('Indicador Datos'!AA19="No data","x",IF('Indicador Datos'!AA19=0,0,(ROUND(IF(LOG('Indicador Datos'!AA19)&gt;CV$36,10,IF(LOG('Indicador Datos'!AA19)&lt;CV$37,0,10-(CV$36-LOG('Indicador Datos'!AA19))/(CV$36-CV$37)*10)),1))))</f>
        <v>5</v>
      </c>
      <c r="CW16" s="41">
        <f t="shared" si="48"/>
        <v>3.2</v>
      </c>
      <c r="CX16" s="235">
        <f>IF('Indicador Datos'!CL19="No data","x",ROUND(IF('Indicador Datos'!CL19&gt;CX$36,0,IF('Indicador Datos'!CL19&lt;CX$37,10,(CX$36-'Indicador Datos'!CL19)/(CX$36-CX$37)*10)),1))</f>
        <v>1.3</v>
      </c>
      <c r="CY16" s="235">
        <f>IF('Indicador Datos'!CM19="No data","x",ROUND(IF('Indicador Datos'!CM19&gt;CY$36,0,IF('Indicador Datos'!CM19&lt;CY$37,10,(CY$36-'Indicador Datos'!CM19)/(CY$36-CY$37)*10)),1))</f>
        <v>1.5</v>
      </c>
      <c r="CZ16" s="41">
        <f t="shared" si="49"/>
        <v>1.4</v>
      </c>
      <c r="DA16" s="41">
        <f>IF('Indicador Datos'!AC19="No data","x",ROUND(IF('Indicador Datos'!AC19&gt;DA$36,0,IF('Indicador Datos'!AC19&lt;DA$37,10,(DA$36-'Indicador Datos'!AC19)/(DA$36-DA$37)*10)),1))</f>
        <v>6</v>
      </c>
      <c r="DB16" s="41">
        <f t="shared" si="50"/>
        <v>6</v>
      </c>
      <c r="DC16" s="41">
        <f t="shared" si="51"/>
        <v>6</v>
      </c>
      <c r="DD16" s="41">
        <f t="shared" si="52"/>
        <v>2.4</v>
      </c>
      <c r="DE16" s="41">
        <f t="shared" si="53"/>
        <v>4.8</v>
      </c>
      <c r="DF16" s="41">
        <f t="shared" si="54"/>
        <v>5.2</v>
      </c>
      <c r="DG16" s="41">
        <f t="shared" si="55"/>
        <v>2.5</v>
      </c>
      <c r="DH16" s="41">
        <f t="shared" si="56"/>
        <v>4.5999999999999996</v>
      </c>
      <c r="DI16" s="41">
        <f t="shared" si="57"/>
        <v>4.7</v>
      </c>
      <c r="DJ16" s="43">
        <f t="shared" si="58"/>
        <v>5.6</v>
      </c>
      <c r="DK16" s="44">
        <f t="shared" si="59"/>
        <v>6.2</v>
      </c>
      <c r="DL16" s="41">
        <f>ROUND(IF('Indicador Datos'!AE19=0,0,IF('Indicador Datos'!AE19&gt;DL$36,10,IF('Indicador Datos'!AE19&lt;DL$37,0,10-(DL$36-'Indicador Datos'!AE19)/(DL$36-DL$37)*10))),1)</f>
        <v>0.5</v>
      </c>
      <c r="DM16" s="41">
        <f>ROUND(IF('Indicador Datos'!AF19=0,0,IF(LOG('Indicador Datos'!AF19)&gt;LOG(DM$36),10,IF(LOG('Indicador Datos'!AF19)&lt;LOG(DM$37),0,10-(LOG(DM$36)-LOG('Indicador Datos'!AF19))/(LOG(DM$36)-LOG(DM$37))*10))),1)</f>
        <v>0</v>
      </c>
      <c r="DN16" s="41">
        <f t="shared" si="60"/>
        <v>0.3</v>
      </c>
      <c r="DO16" s="41">
        <f>'Indicador Datos'!AG19</f>
        <v>0</v>
      </c>
      <c r="DP16" s="41">
        <f>'Indicador Datos'!AH19</f>
        <v>0</v>
      </c>
      <c r="DQ16" s="41">
        <f t="shared" si="61"/>
        <v>0</v>
      </c>
      <c r="DR16" s="125">
        <f t="shared" si="68"/>
        <v>0.2</v>
      </c>
      <c r="DS16" s="41">
        <f>IF('Indicador Datos'!AI19="No data","x",ROUND(IF('Indicador Datos'!AI19&gt;DS$36,10,IF('Indicador Datos'!AI19&lt;DS$37,0,10-(DS$36-'Indicador Datos'!AI19)/(DS$36-DS$37)*10)),1))</f>
        <v>10</v>
      </c>
      <c r="DT16" s="41">
        <f>IF('Indicador Datos'!AJ19="No data","x",ROUND(IF(LOG('Indicador Datos'!AJ19)&gt;DT$36,10,IF(LOG('Indicador Datos'!AJ19)&lt;DT$37,0,10-(DT$36-LOG('Indicador Datos'!AJ19))/(DT$36-DT$37)*10)),1))</f>
        <v>4.8</v>
      </c>
      <c r="DU16" s="125">
        <f t="shared" si="62"/>
        <v>8.5</v>
      </c>
      <c r="DV16" s="42">
        <f>IF('Indicador Datos'!AK19="No data", "x",'Indicador Datos'!AK19/'Indicador Datos'!CT19)</f>
        <v>2.0750555269488229E-4</v>
      </c>
      <c r="DW16" s="41">
        <f t="shared" si="69"/>
        <v>3.5</v>
      </c>
      <c r="DX16" s="41">
        <f>IF('Indicador Datos'!AK19="No data","x",ROUND(IF(LOG('Indicador Datos'!AK19)&gt;DX$36,10,IF(LOG('Indicador Datos'!AK19)&lt;DX$37,0,10-(DX$36-LOG('Indicador Datos'!AK19))/(DX$36-DX$37)*10)),1))</f>
        <v>3</v>
      </c>
      <c r="DY16" s="43">
        <f t="shared" si="70"/>
        <v>3.3</v>
      </c>
      <c r="DZ16" s="44">
        <f t="shared" si="71"/>
        <v>5.0999999999999996</v>
      </c>
    </row>
    <row r="17" spans="1:130" s="3" customFormat="1" x14ac:dyDescent="0.25">
      <c r="A17" s="94" t="s">
        <v>18</v>
      </c>
      <c r="B17" s="83" t="s">
        <v>17</v>
      </c>
      <c r="C17" s="41">
        <f>ROUND(IF('Indicador Datos'!D20=0,0.1,IF(LOG('Indicador Datos'!D20)&gt;C$36,10,IF(LOG('Indicador Datos'!D20)&lt;C$37,0,10-(C$36-LOG('Indicador Datos'!D20))/(C$36-C$37)*10))),1)</f>
        <v>7.5</v>
      </c>
      <c r="D17" s="41">
        <f>ROUND(IF('Indicador Datos'!E20=0,0.1,IF(LOG('Indicador Datos'!E20)&gt;D$36,10,IF(LOG('Indicador Datos'!E20)&lt;D$37,0,10-(D$36-LOG('Indicador Datos'!E20))/(D$36-D$37)*10))),1)</f>
        <v>10</v>
      </c>
      <c r="E17" s="41">
        <f t="shared" si="0"/>
        <v>9.1</v>
      </c>
      <c r="F17" s="41">
        <f>ROUND(IF('Indicador Datos'!F20="No data",0.1,IF('Indicador Datos'!F20=0,0,IF(LOG('Indicador Datos'!F20)&gt;F$36,10,IF(LOG('Indicador Datos'!F20)&lt;F$37,0,10-(F$36-LOG('Indicador Datos'!F20))/(F$36-F$37)*10)))),1)</f>
        <v>4.9000000000000004</v>
      </c>
      <c r="G17" s="41">
        <f>ROUND(IF('Indicador Datos'!G20=0,0,IF(LOG('Indicador Datos'!G20)&gt;G$36,10,IF(LOG('Indicador Datos'!G20)&lt;G$37,0,10-(G$36-LOG('Indicador Datos'!G20))/(G$36-G$37)*10))),1)</f>
        <v>10</v>
      </c>
      <c r="H17" s="41">
        <f>ROUND(IF('Indicador Datos'!H20=0,0,IF(LOG('Indicador Datos'!H20)&gt;H$36,10,IF(LOG('Indicador Datos'!H20)&lt;H$37,0,10-(H$36-LOG('Indicador Datos'!H20))/(H$36-H$37)*10))),1)</f>
        <v>4.5</v>
      </c>
      <c r="I17" s="41">
        <f>ROUND(IF('Indicador Datos'!I20=0,0,IF(LOG('Indicador Datos'!I20)&gt;I$36,10,IF(LOG('Indicador Datos'!I20)&lt;I$37,0,10-(I$36-LOG('Indicador Datos'!I20))/(I$36-I$37)*10))),1)</f>
        <v>0</v>
      </c>
      <c r="J17" s="41">
        <f t="shared" si="1"/>
        <v>2.5</v>
      </c>
      <c r="K17" s="41">
        <f>ROUND(IF('Indicador Datos'!J20=0,0,IF(LOG('Indicador Datos'!J20)&gt;K$36,10,IF(LOG('Indicador Datos'!J20)&lt;K$37,0,10-(K$36-LOG('Indicador Datos'!J20))/(K$36-K$37)*10))),1)</f>
        <v>5.6</v>
      </c>
      <c r="L17" s="41">
        <f t="shared" si="2"/>
        <v>4.2</v>
      </c>
      <c r="M17" s="41">
        <f>ROUND(IF('Indicador Datos'!K20=0,0,IF(LOG('Indicador Datos'!K20)&gt;M$36,10,IF(LOG('Indicador Datos'!K20)&lt;M$37,0,10-(M$36-LOG('Indicador Datos'!K20))/(M$36-M$37)*10))),1)</f>
        <v>0</v>
      </c>
      <c r="N17" s="122">
        <f>IF('Indicador Datos'!N20="No data","x",ROUND(IF('Indicador Datos'!N20=0,0,IF(LOG('Indicador Datos'!N20)&gt;N$36,10,IF(LOG('Indicador Datos'!N20)&lt;N$37,0.1,10-(N$36-LOG('Indicador Datos'!N20))/(N$36-N$37)*10))),1))</f>
        <v>5.7</v>
      </c>
      <c r="O17" s="122">
        <f>IF('Indicador Datos'!O20="No data","x",ROUND(IF('Indicador Datos'!O20=0,0,IF(LOG('Indicador Datos'!O20)&gt;O$36,10,IF(LOG('Indicador Datos'!O20)&lt;O$37,0.1,10-(O$36-LOG('Indicador Datos'!O20))/(O$36-O$37)*10))),1))</f>
        <v>7.9</v>
      </c>
      <c r="P17" s="122">
        <f t="shared" si="3"/>
        <v>6.9</v>
      </c>
      <c r="Q17" s="42">
        <f>'Indicador Datos'!D20/'Indicador Datos'!$CU20</f>
        <v>2.1000957033339121E-3</v>
      </c>
      <c r="R17" s="42">
        <f>'Indicador Datos'!E20/'Indicador Datos'!$CU20</f>
        <v>2.097913881341154E-3</v>
      </c>
      <c r="S17" s="42">
        <f>IF(F17=0.1,0,'Indicador Datos'!F20/'Indicador Datos'!$CU20)</f>
        <v>1.8486721553655769E-3</v>
      </c>
      <c r="T17" s="42">
        <f>'Indicador Datos'!G20/'Indicador Datos'!$CU20</f>
        <v>6.2082781199494558E-5</v>
      </c>
      <c r="U17" s="42">
        <f>'Indicador Datos'!H20/'Indicador Datos'!$CU20</f>
        <v>4.75618933890713E-4</v>
      </c>
      <c r="V17" s="42">
        <f>'Indicador Datos'!I20/'Indicador Datos'!$CU20</f>
        <v>0</v>
      </c>
      <c r="W17" s="42">
        <f>'Indicador Datos'!J20/'Indicador Datos'!$CU20</f>
        <v>3.695923973717113E-4</v>
      </c>
      <c r="X17" s="42">
        <f>'Indicador Datos'!K20/'Indicador Datos'!$CU20</f>
        <v>0</v>
      </c>
      <c r="Y17" s="42">
        <f>IF('Indicador Datos'!N20="No data","x",'Indicador Datos'!N20/'Indicador Datos'!$CU20)</f>
        <v>4.0245099608617323E-2</v>
      </c>
      <c r="Z17" s="42">
        <f>IF('Indicador Datos'!O20="No data","x",'Indicador Datos'!O20/'Indicador Datos'!$CU20)</f>
        <v>0.30674310818469203</v>
      </c>
      <c r="AA17" s="41">
        <f t="shared" si="4"/>
        <v>10</v>
      </c>
      <c r="AB17" s="41">
        <f t="shared" si="5"/>
        <v>10</v>
      </c>
      <c r="AC17" s="41">
        <f t="shared" si="6"/>
        <v>10</v>
      </c>
      <c r="AD17" s="41">
        <f t="shared" si="7"/>
        <v>2.6</v>
      </c>
      <c r="AE17" s="41">
        <f t="shared" si="8"/>
        <v>9.3000000000000007</v>
      </c>
      <c r="AF17" s="41">
        <f t="shared" si="9"/>
        <v>0.3</v>
      </c>
      <c r="AG17" s="41">
        <f t="shared" si="10"/>
        <v>0</v>
      </c>
      <c r="AH17" s="41">
        <f t="shared" si="11"/>
        <v>0.2</v>
      </c>
      <c r="AI17" s="41">
        <f t="shared" si="12"/>
        <v>0.9</v>
      </c>
      <c r="AJ17" s="41">
        <f t="shared" si="13"/>
        <v>0.6</v>
      </c>
      <c r="AK17" s="41">
        <f t="shared" si="14"/>
        <v>0</v>
      </c>
      <c r="AL17" s="41">
        <f>ROUND(IF('Indicador Datos'!L20=0,0,IF('Indicador Datos'!L20&gt;AL$36,10,IF('Indicador Datos'!L20&lt;AL$37,0,10-(AL$36-'Indicador Datos'!L20)/(AL$36-AL$37)*10))),1)</f>
        <v>5.7</v>
      </c>
      <c r="AM17" s="41">
        <f t="shared" si="15"/>
        <v>2</v>
      </c>
      <c r="AN17" s="41">
        <f t="shared" si="16"/>
        <v>10</v>
      </c>
      <c r="AO17" s="41">
        <f t="shared" si="63"/>
        <v>7.9</v>
      </c>
      <c r="AP17" s="41">
        <f t="shared" si="17"/>
        <v>8.8000000000000007</v>
      </c>
      <c r="AQ17" s="41">
        <f t="shared" si="18"/>
        <v>10</v>
      </c>
      <c r="AR17" s="41">
        <f t="shared" si="19"/>
        <v>2.4</v>
      </c>
      <c r="AS17" s="41">
        <f t="shared" si="20"/>
        <v>0</v>
      </c>
      <c r="AT17" s="41">
        <f t="shared" si="21"/>
        <v>1.3</v>
      </c>
      <c r="AU17" s="41">
        <f t="shared" si="22"/>
        <v>3.3</v>
      </c>
      <c r="AV17" s="41">
        <f t="shared" si="23"/>
        <v>0</v>
      </c>
      <c r="AW17" s="41">
        <f t="shared" si="24"/>
        <v>9.6</v>
      </c>
      <c r="AX17" s="43">
        <f t="shared" si="25"/>
        <v>3.8</v>
      </c>
      <c r="AY17" s="41">
        <f t="shared" si="26"/>
        <v>9.6999999999999993</v>
      </c>
      <c r="AZ17" s="149">
        <f t="shared" si="64"/>
        <v>9.6999999999999993</v>
      </c>
      <c r="BA17" s="43">
        <f t="shared" si="27"/>
        <v>2.6</v>
      </c>
      <c r="BB17" s="41">
        <f t="shared" si="28"/>
        <v>2.9</v>
      </c>
      <c r="BC17" s="41">
        <f>IF('Indicador Datos'!P20="No data","x",ROUND(IF('Indicador Datos'!P20&gt;BC$36,10,IF('Indicador Datos'!P20&lt;BC$37,0,10-(BC$36-'Indicador Datos'!P20)/(BC$36-BC$37)*10)),1))</f>
        <v>2</v>
      </c>
      <c r="BD17" s="41">
        <f t="shared" si="29"/>
        <v>2.5</v>
      </c>
      <c r="BE17" s="41">
        <f t="shared" si="30"/>
        <v>7.4</v>
      </c>
      <c r="BF17" s="41">
        <f>IF('Indicador Datos'!M20="No data","x", ROUND(IF('Indicador Datos'!M20&gt;BF$36,0,IF('Indicador Datos'!M20&lt;BF$37,10,(BF$36-'Indicador Datos'!M20)/(BF$36-BF$37)*10)),1))</f>
        <v>0</v>
      </c>
      <c r="BG17" s="43">
        <f t="shared" si="65"/>
        <v>4.3</v>
      </c>
      <c r="BH17" s="41">
        <f>ROUND(IF('Indicador Datos'!Q20=0,0,IF(LOG('Indicador Datos'!Q20)&gt;BH$36,10,IF(LOG('Indicador Datos'!Q20)&lt;BH$37,0,10-(BH$36-LOG('Indicador Datos'!Q20))/(BH$36-BH$37)*10))),1)</f>
        <v>7.1</v>
      </c>
      <c r="BI17" s="41">
        <f>ROUND(IF('Indicador Datos'!R20=0,0,IF(LOG('Indicador Datos'!R20)&gt;BI$36,10,IF(LOG('Indicador Datos'!R20)&lt;BI$37,0,10-(BI$36-LOG('Indicador Datos'!R20))/(BI$36-BI$37)*10))),1)</f>
        <v>6.8</v>
      </c>
      <c r="BJ17" s="41">
        <f t="shared" si="31"/>
        <v>6.8999999999999995</v>
      </c>
      <c r="BK17" s="42">
        <f>'Indicador Datos'!Q20/'Indicador Datos'!$CU20</f>
        <v>0.19968666101470106</v>
      </c>
      <c r="BL17" s="42">
        <f>'Indicador Datos'!R20/'Indicador Datos'!$CU20</f>
        <v>2.4947163546235586E-2</v>
      </c>
      <c r="BM17" s="41">
        <f t="shared" si="32"/>
        <v>3.3</v>
      </c>
      <c r="BN17" s="41">
        <f t="shared" si="33"/>
        <v>0.3</v>
      </c>
      <c r="BO17" s="41">
        <f t="shared" si="34"/>
        <v>1.2999999999999998</v>
      </c>
      <c r="BP17" s="41">
        <f t="shared" si="35"/>
        <v>4.7</v>
      </c>
      <c r="BQ17" s="41">
        <f>ROUND(IF('Indicador Datos'!S20=0,0,IF(LOG('Indicador Datos'!S20)&gt;BQ$36,10,IF(LOG('Indicador Datos'!S20)&lt;BQ$37,0,10-(BQ$36-LOG('Indicador Datos'!S20))/(BQ$36-BQ$37)*10))),1)</f>
        <v>0</v>
      </c>
      <c r="BR17" s="41">
        <f>ROUND(IF('Indicador Datos'!T20=0,0,IF(LOG('Indicador Datos'!T20)&gt;BR$36,10,IF(LOG('Indicador Datos'!T20)&lt;BR$37,0,10-(BR$36-LOG('Indicador Datos'!T20))/(BR$36-BR$37)*10))),1)</f>
        <v>0</v>
      </c>
      <c r="BS17" s="41">
        <f t="shared" si="36"/>
        <v>0</v>
      </c>
      <c r="BT17" s="42">
        <f>'Indicador Datos'!S20/'Indicador Datos'!$CU20</f>
        <v>1.2473685720498797E-6</v>
      </c>
      <c r="BU17" s="42">
        <f>'Indicador Datos'!T20/'Indicador Datos'!$CU20</f>
        <v>2.078947620083133E-6</v>
      </c>
      <c r="BV17" s="41">
        <f t="shared" si="66"/>
        <v>0</v>
      </c>
      <c r="BW17" s="41">
        <f t="shared" si="67"/>
        <v>0</v>
      </c>
      <c r="BX17" s="41">
        <f t="shared" si="38"/>
        <v>0</v>
      </c>
      <c r="BY17" s="41">
        <f t="shared" si="39"/>
        <v>0</v>
      </c>
      <c r="BZ17" s="41">
        <f t="shared" si="40"/>
        <v>2.7</v>
      </c>
      <c r="CA17" s="41">
        <f>ROUND(IF('Indicador Datos'!U20=0,0,IF(LOG('Indicador Datos'!U20)&gt;CA$36,10,IF(LOG('Indicador Datos'!U20)&lt;CA$37,0,10-(CA$36-LOG('Indicador Datos'!U20))/(CA$36-CA$37)*10))),1)</f>
        <v>7.9</v>
      </c>
      <c r="CB17" s="42">
        <f>'Indicador Datos'!U20/'Indicador Datos'!$CU20</f>
        <v>0.71893542913428876</v>
      </c>
      <c r="CC17" s="41">
        <f t="shared" si="41"/>
        <v>7.2</v>
      </c>
      <c r="CD17" s="41">
        <f t="shared" si="42"/>
        <v>7.6</v>
      </c>
      <c r="CE17" s="41">
        <f>ROUND(IF('Indicador Datos'!V20=0,0,IF(LOG('Indicador Datos'!V20)&gt;CE$36,10,IF(LOG('Indicador Datos'!V20)&lt;CE$37,0,10-(CE$36-LOG('Indicador Datos'!V20))/(CE$36-CE$37)*10))),1)</f>
        <v>7.3</v>
      </c>
      <c r="CF17" s="42">
        <f>'Indicador Datos'!V20/'Indicador Datos'!$CU20</f>
        <v>0.28461766792387561</v>
      </c>
      <c r="CG17" s="41">
        <f t="shared" si="43"/>
        <v>2.8</v>
      </c>
      <c r="CH17" s="41">
        <f t="shared" si="44"/>
        <v>5.5</v>
      </c>
      <c r="CI17" s="41">
        <f>ROUND(IF('Indicador Datos'!W20=0,0,IF(LOG('Indicador Datos'!W20)&gt;CI$36,10,IF(LOG('Indicador Datos'!W20)&lt;CI$37,0,10-(CI$36-LOG('Indicador Datos'!W20))/(CI$36-CI$37)*10))),1)</f>
        <v>8</v>
      </c>
      <c r="CJ17" s="42">
        <f>'Indicador Datos'!W20/'Indicador Datos'!$CU20</f>
        <v>0.8831664863934956</v>
      </c>
      <c r="CK17" s="41">
        <f t="shared" si="45"/>
        <v>8.8000000000000007</v>
      </c>
      <c r="CL17" s="41">
        <f t="shared" si="46"/>
        <v>8.4</v>
      </c>
      <c r="CM17" s="41">
        <f t="shared" si="47"/>
        <v>6.5</v>
      </c>
      <c r="CN17" s="41">
        <f>IF('Indicador Datos'!Y20="No data","x",ROUND(IF('Indicador Datos'!Y20&gt;CN$36,10,IF('Indicador Datos'!Y20&lt;CN$37,0,10-(CN$36-'Indicador Datos'!Y20)/(CN$36-CN$37)*10)),1))</f>
        <v>7.9</v>
      </c>
      <c r="CO17" s="41">
        <f>IF('Indicador Datos'!BL20="No data","x",ROUND(IF('Indicador Datos'!BL20&gt;CO$36,10,IF('Indicador Datos'!BL20&lt;CO$37,0,10-(CO$36-'Indicador Datos'!BL20)/(CO$36-CO$37)*10)),1))</f>
        <v>1.1000000000000001</v>
      </c>
      <c r="CP17" s="41">
        <f>IF('Indicador Datos'!X20="No data","x",ROUND(IF('Indicador Datos'!X20&gt;CP$36,10,IF('Indicador Datos'!X20&lt;CP$37,0,10-(CP$36-'Indicador Datos'!X20)/(CP$36-CP$37)*10)),1))</f>
        <v>6.6</v>
      </c>
      <c r="CQ17" s="41">
        <f>IF('Indicador Datos'!AD20="No data","x",ROUND(IF('Indicador Datos'!AD20&gt;CQ$36,10,IF('Indicador Datos'!AD20&lt;CQ$37,0,10-(CQ$36-'Indicador Datos'!AD20)/(CQ$36-CQ$37)*10)),1))</f>
        <v>2.8</v>
      </c>
      <c r="CR17" s="41">
        <f>IF('Indicador Datos'!CJ20="No data","x",ROUND(IF('Indicador Datos'!CJ20&gt;CR$36,0,IF('Indicador Datos'!CJ20&lt;CR$37,10,(CR$36-'Indicador Datos'!CJ20)/(CR$36-CR$37)*10)),1))</f>
        <v>0.7</v>
      </c>
      <c r="CS17" s="41">
        <f>IF('Indicador Datos'!CK20="No data","x",ROUND(IF('Indicador Datos'!CK20&gt;CS$36,0,IF('Indicador Datos'!CK20&lt;CS$37,10,(CS$36-'Indicador Datos'!CK20)/(CS$36-CS$37)*10)),1))</f>
        <v>0.3</v>
      </c>
      <c r="CT17" s="41">
        <f>IF('Indicador Datos'!AB20="No data","x",ROUND(IF('Indicador Datos'!AB20&gt;CT$36,0,IF('Indicador Datos'!AB20&lt;CT$37,10,(CT$36-'Indicador Datos'!AB20)/(CT$36-CT$37)*10)),1))</f>
        <v>3.2</v>
      </c>
      <c r="CU17" s="235">
        <f>IF('Indicador Datos'!Z20="No data","x",ROUND(IF('Indicador Datos'!Z20&gt;CU$36,10,IF('Indicador Datos'!Z20&lt;CU$37,0,10-(CU$36-'Indicador Datos'!Z20)/(CU$36-CU$37)*10)),1))</f>
        <v>0.2</v>
      </c>
      <c r="CV17" s="235">
        <f>IF('Indicador Datos'!AA20="No data","x",IF('Indicador Datos'!AA20=0,0,(ROUND(IF(LOG('Indicador Datos'!AA20)&gt;CV$36,10,IF(LOG('Indicador Datos'!AA20)&lt;CV$37,0,10-(CV$36-LOG('Indicador Datos'!AA20))/(CV$36-CV$37)*10)),1))))</f>
        <v>5.7</v>
      </c>
      <c r="CW17" s="41">
        <f t="shared" si="48"/>
        <v>3.4</v>
      </c>
      <c r="CX17" s="235">
        <f>IF('Indicador Datos'!CL20="No data","x",ROUND(IF('Indicador Datos'!CL20&gt;CX$36,0,IF('Indicador Datos'!CL20&lt;CX$37,10,(CX$36-'Indicador Datos'!CL20)/(CX$36-CX$37)*10)),1))</f>
        <v>2.9</v>
      </c>
      <c r="CY17" s="235">
        <f>IF('Indicador Datos'!CM20="No data","x",ROUND(IF('Indicador Datos'!CM20&gt;CY$36,0,IF('Indicador Datos'!CM20&lt;CY$37,10,(CY$36-'Indicador Datos'!CM20)/(CY$36-CY$37)*10)),1))</f>
        <v>2.5</v>
      </c>
      <c r="CZ17" s="41">
        <f t="shared" si="49"/>
        <v>2.7</v>
      </c>
      <c r="DA17" s="41">
        <f>IF('Indicador Datos'!AC20="No data","x",ROUND(IF('Indicador Datos'!AC20&gt;DA$36,0,IF('Indicador Datos'!AC20&lt;DA$37,10,(DA$36-'Indicador Datos'!AC20)/(DA$36-DA$37)*10)),1))</f>
        <v>2</v>
      </c>
      <c r="DB17" s="41">
        <f t="shared" si="50"/>
        <v>2</v>
      </c>
      <c r="DC17" s="41">
        <f t="shared" si="51"/>
        <v>7.3</v>
      </c>
      <c r="DD17" s="41">
        <f t="shared" si="52"/>
        <v>1.7</v>
      </c>
      <c r="DE17" s="41">
        <f t="shared" si="53"/>
        <v>5.4</v>
      </c>
      <c r="DF17" s="41">
        <f t="shared" si="54"/>
        <v>4.5999999999999996</v>
      </c>
      <c r="DG17" s="41">
        <f t="shared" si="55"/>
        <v>2.1</v>
      </c>
      <c r="DH17" s="41">
        <f t="shared" si="56"/>
        <v>2.9</v>
      </c>
      <c r="DI17" s="41">
        <f t="shared" si="57"/>
        <v>4.3</v>
      </c>
      <c r="DJ17" s="43">
        <f t="shared" si="58"/>
        <v>5.5</v>
      </c>
      <c r="DK17" s="44">
        <f t="shared" si="59"/>
        <v>6</v>
      </c>
      <c r="DL17" s="41">
        <f>ROUND(IF('Indicador Datos'!AE20=0,0,IF('Indicador Datos'!AE20&gt;DL$36,10,IF('Indicador Datos'!AE20&lt;DL$37,0,10-(DL$36-'Indicador Datos'!AE20)/(DL$36-DL$37)*10))),1)</f>
        <v>0.2</v>
      </c>
      <c r="DM17" s="41">
        <f>ROUND(IF('Indicador Datos'!AF20=0,0,IF(LOG('Indicador Datos'!AF20)&gt;LOG(DM$36),10,IF(LOG('Indicador Datos'!AF20)&lt;LOG(DM$37),0,10-(LOG(DM$36)-LOG('Indicador Datos'!AF20))/(LOG(DM$36)-LOG(DM$37))*10))),1)</f>
        <v>0</v>
      </c>
      <c r="DN17" s="41">
        <f t="shared" si="60"/>
        <v>0.1</v>
      </c>
      <c r="DO17" s="41">
        <f>'Indicador Datos'!AG20</f>
        <v>0</v>
      </c>
      <c r="DP17" s="41">
        <f>'Indicador Datos'!AH20</f>
        <v>0</v>
      </c>
      <c r="DQ17" s="41">
        <f t="shared" si="61"/>
        <v>0</v>
      </c>
      <c r="DR17" s="125">
        <f t="shared" si="68"/>
        <v>0.1</v>
      </c>
      <c r="DS17" s="41">
        <f>IF('Indicador Datos'!AI20="No data","x",ROUND(IF('Indicador Datos'!AI20&gt;DS$36,10,IF('Indicador Datos'!AI20&lt;DS$37,0,10-(DS$36-'Indicador Datos'!AI20)/(DS$36-DS$37)*10)),1))</f>
        <v>4.0999999999999996</v>
      </c>
      <c r="DT17" s="41">
        <f>IF('Indicador Datos'!AJ20="No data","x",ROUND(IF(LOG('Indicador Datos'!AJ20)&gt;DT$36,10,IF(LOG('Indicador Datos'!AJ20)&lt;DT$37,0,10-(DT$36-LOG('Indicador Datos'!AJ20))/(DT$36-DT$37)*10)),1))</f>
        <v>6.2</v>
      </c>
      <c r="DU17" s="125">
        <f t="shared" si="62"/>
        <v>5.2</v>
      </c>
      <c r="DV17" s="42">
        <f>IF('Indicador Datos'!AK20="No data", "x",'Indicador Datos'!AK20/'Indicador Datos'!CT20)</f>
        <v>4.4774099807808165E-5</v>
      </c>
      <c r="DW17" s="41">
        <f t="shared" si="69"/>
        <v>0.7</v>
      </c>
      <c r="DX17" s="41">
        <f>IF('Indicador Datos'!AK20="No data","x",ROUND(IF(LOG('Indicador Datos'!AK20)&gt;DX$36,10,IF(LOG('Indicador Datos'!AK20)&lt;DX$37,0,10-(DX$36-LOG('Indicador Datos'!AK20))/(DX$36-DX$37)*10)),1))</f>
        <v>4.5</v>
      </c>
      <c r="DY17" s="43">
        <f>IF(AND(DW17="x", DX17="x"), "x", ROUND((10-GEOMEAN(((10-DW17)/10*9+1),((10-DX17)/10*9+1)))/9*10,1))</f>
        <v>2.8</v>
      </c>
      <c r="DZ17" s="44">
        <f t="shared" si="71"/>
        <v>3</v>
      </c>
    </row>
    <row r="18" spans="1:130" s="3" customFormat="1" x14ac:dyDescent="0.25">
      <c r="A18" s="94" t="s">
        <v>28</v>
      </c>
      <c r="B18" s="83" t="s">
        <v>27</v>
      </c>
      <c r="C18" s="41">
        <f>ROUND(IF('Indicador Datos'!D21=0,0.1,IF(LOG('Indicador Datos'!D21)&gt;C$36,10,IF(LOG('Indicador Datos'!D21)&lt;C$37,0,10-(C$36-LOG('Indicador Datos'!D21))/(C$36-C$37)*10))),1)</f>
        <v>7.8</v>
      </c>
      <c r="D18" s="41">
        <f>ROUND(IF('Indicador Datos'!E21=0,0.1,IF(LOG('Indicador Datos'!E21)&gt;D$36,10,IF(LOG('Indicador Datos'!E21)&lt;D$37,0,10-(D$36-LOG('Indicador Datos'!E21))/(D$36-D$37)*10))),1)</f>
        <v>10</v>
      </c>
      <c r="E18" s="41">
        <f t="shared" si="0"/>
        <v>9.1999999999999993</v>
      </c>
      <c r="F18" s="41">
        <f>ROUND(IF('Indicador Datos'!F21="No data",0.1,IF('Indicador Datos'!F21=0,0,IF(LOG('Indicador Datos'!F21)&gt;F$36,10,IF(LOG('Indicador Datos'!F21)&lt;F$37,0,10-(F$36-LOG('Indicador Datos'!F21))/(F$36-F$37)*10)))),1)</f>
        <v>4.7</v>
      </c>
      <c r="G18" s="41">
        <f>ROUND(IF('Indicador Datos'!G21=0,0,IF(LOG('Indicador Datos'!G21)&gt;G$36,10,IF(LOG('Indicador Datos'!G21)&lt;G$37,0,10-(G$36-LOG('Indicador Datos'!G21))/(G$36-G$37)*10))),1)</f>
        <v>10</v>
      </c>
      <c r="H18" s="41">
        <f>ROUND(IF('Indicador Datos'!H21=0,0,IF(LOG('Indicador Datos'!H21)&gt;H$36,10,IF(LOG('Indicador Datos'!H21)&lt;H$37,0,10-(H$36-LOG('Indicador Datos'!H21))/(H$36-H$37)*10))),1)</f>
        <v>8.6</v>
      </c>
      <c r="I18" s="41">
        <f>ROUND(IF('Indicador Datos'!I21=0,0,IF(LOG('Indicador Datos'!I21)&gt;I$36,10,IF(LOG('Indicador Datos'!I21)&lt;I$37,0,10-(I$36-LOG('Indicador Datos'!I21))/(I$36-I$37)*10))),1)</f>
        <v>7.1</v>
      </c>
      <c r="J18" s="41">
        <f t="shared" si="1"/>
        <v>7.9</v>
      </c>
      <c r="K18" s="41">
        <f>ROUND(IF('Indicador Datos'!J21=0,0,IF(LOG('Indicador Datos'!J21)&gt;K$36,10,IF(LOG('Indicador Datos'!J21)&lt;K$37,0,10-(K$36-LOG('Indicador Datos'!J21))/(K$36-K$37)*10))),1)</f>
        <v>5</v>
      </c>
      <c r="L18" s="41">
        <f t="shared" si="2"/>
        <v>6.7</v>
      </c>
      <c r="M18" s="41">
        <f>ROUND(IF('Indicador Datos'!K21=0,0,IF(LOG('Indicador Datos'!K21)&gt;M$36,10,IF(LOG('Indicador Datos'!K21)&lt;M$37,0,10-(M$36-LOG('Indicador Datos'!K21))/(M$36-M$37)*10))),1)</f>
        <v>9.1</v>
      </c>
      <c r="N18" s="122">
        <f>IF('Indicador Datos'!N21="No data","x",ROUND(IF('Indicador Datos'!N21=0,0,IF(LOG('Indicador Datos'!N21)&gt;N$36,10,IF(LOG('Indicador Datos'!N21)&lt;N$37,0.1,10-(N$36-LOG('Indicador Datos'!N21))/(N$36-N$37)*10))),1))</f>
        <v>6.5</v>
      </c>
      <c r="O18" s="122">
        <f>IF('Indicador Datos'!O21="No data","x",ROUND(IF('Indicador Datos'!O21=0,0,IF(LOG('Indicador Datos'!O21)&gt;O$36,10,IF(LOG('Indicador Datos'!O21)&lt;O$37,0.1,10-(O$36-LOG('Indicador Datos'!O21))/(O$36-O$37)*10))),1))</f>
        <v>8</v>
      </c>
      <c r="P18" s="122">
        <f t="shared" si="3"/>
        <v>7.3</v>
      </c>
      <c r="Q18" s="42">
        <f>'Indicador Datos'!D21/'Indicador Datos'!$CU21</f>
        <v>2.0832940367782331E-3</v>
      </c>
      <c r="R18" s="42">
        <f>'Indicador Datos'!E21/'Indicador Datos'!$CU21</f>
        <v>2.0832940367782331E-3</v>
      </c>
      <c r="S18" s="42">
        <f>IF(F18=0.1,0,'Indicador Datos'!F21/'Indicador Datos'!$CU21)</f>
        <v>1.2738306118697967E-3</v>
      </c>
      <c r="T18" s="42">
        <f>'Indicador Datos'!G21/'Indicador Datos'!$CU21</f>
        <v>3.4593824138076257E-5</v>
      </c>
      <c r="U18" s="42">
        <f>'Indicador Datos'!H21/'Indicador Datos'!$CU21</f>
        <v>5.9961506555899404E-3</v>
      </c>
      <c r="V18" s="42">
        <f>'Indicador Datos'!I21/'Indicador Datos'!$CU21</f>
        <v>1.4120435738866169E-4</v>
      </c>
      <c r="W18" s="42">
        <f>'Indicador Datos'!J21/'Indicador Datos'!$CU21</f>
        <v>1.6172633188589803E-4</v>
      </c>
      <c r="X18" s="42">
        <f>'Indicador Datos'!K21/'Indicador Datos'!$CU21</f>
        <v>6.9331292711775159E-3</v>
      </c>
      <c r="Y18" s="42">
        <f>IF('Indicador Datos'!N21="No data","x",'Indicador Datos'!N21/'Indicador Datos'!$CU21)</f>
        <v>6.6866974479280764E-2</v>
      </c>
      <c r="Z18" s="42">
        <f>IF('Indicador Datos'!O21="No data","x",'Indicador Datos'!O21/'Indicador Datos'!$CU21)</f>
        <v>0.25044717492203211</v>
      </c>
      <c r="AA18" s="41">
        <f t="shared" si="4"/>
        <v>10</v>
      </c>
      <c r="AB18" s="41">
        <f t="shared" si="5"/>
        <v>10</v>
      </c>
      <c r="AC18" s="41">
        <f t="shared" si="6"/>
        <v>10</v>
      </c>
      <c r="AD18" s="41">
        <f t="shared" si="7"/>
        <v>1.8</v>
      </c>
      <c r="AE18" s="41">
        <f t="shared" si="8"/>
        <v>8.5</v>
      </c>
      <c r="AF18" s="41">
        <f t="shared" si="9"/>
        <v>4</v>
      </c>
      <c r="AG18" s="41">
        <f t="shared" si="10"/>
        <v>0.6</v>
      </c>
      <c r="AH18" s="41">
        <f t="shared" si="11"/>
        <v>2.5</v>
      </c>
      <c r="AI18" s="41">
        <f t="shared" si="12"/>
        <v>0.4</v>
      </c>
      <c r="AJ18" s="41">
        <f t="shared" si="13"/>
        <v>1.5</v>
      </c>
      <c r="AK18" s="41">
        <f t="shared" si="14"/>
        <v>9.9</v>
      </c>
      <c r="AL18" s="41">
        <f>ROUND(IF('Indicador Datos'!L21=0,0,IF('Indicador Datos'!L21&gt;AL$36,10,IF('Indicador Datos'!L21&lt;AL$37,0,10-(AL$36-'Indicador Datos'!L21)/(AL$36-AL$37)*10))),1)</f>
        <v>8.6</v>
      </c>
      <c r="AM18" s="41">
        <f t="shared" si="15"/>
        <v>3.3</v>
      </c>
      <c r="AN18" s="41">
        <f t="shared" si="16"/>
        <v>10</v>
      </c>
      <c r="AO18" s="41">
        <f t="shared" si="63"/>
        <v>8.1999999999999993</v>
      </c>
      <c r="AP18" s="41">
        <f t="shared" si="17"/>
        <v>8.9</v>
      </c>
      <c r="AQ18" s="41">
        <f t="shared" si="18"/>
        <v>10</v>
      </c>
      <c r="AR18" s="41">
        <f t="shared" si="19"/>
        <v>6.3</v>
      </c>
      <c r="AS18" s="41">
        <f t="shared" si="20"/>
        <v>3.9</v>
      </c>
      <c r="AT18" s="41">
        <f t="shared" si="21"/>
        <v>5.2</v>
      </c>
      <c r="AU18" s="41">
        <f t="shared" si="22"/>
        <v>2.7</v>
      </c>
      <c r="AV18" s="41">
        <f t="shared" si="23"/>
        <v>9.6</v>
      </c>
      <c r="AW18" s="41">
        <f t="shared" si="24"/>
        <v>9.6999999999999993</v>
      </c>
      <c r="AX18" s="43">
        <f t="shared" si="25"/>
        <v>3.4</v>
      </c>
      <c r="AY18" s="41">
        <f t="shared" si="26"/>
        <v>9.4</v>
      </c>
      <c r="AZ18" s="149">
        <f t="shared" si="64"/>
        <v>9.6</v>
      </c>
      <c r="BA18" s="43">
        <f t="shared" si="27"/>
        <v>4.5999999999999996</v>
      </c>
      <c r="BB18" s="41">
        <f t="shared" si="28"/>
        <v>9.1</v>
      </c>
      <c r="BC18" s="41" t="str">
        <f>IF('Indicador Datos'!P21="No data","x",ROUND(IF('Indicador Datos'!P21&gt;BC$36,10,IF('Indicador Datos'!P21&lt;BC$37,0,10-(BC$36-'Indicador Datos'!P21)/(BC$36-BC$37)*10)),1))</f>
        <v>x</v>
      </c>
      <c r="BD18" s="41">
        <f t="shared" si="29"/>
        <v>9.1</v>
      </c>
      <c r="BE18" s="41">
        <f t="shared" si="30"/>
        <v>7.8</v>
      </c>
      <c r="BF18" s="41">
        <f>IF('Indicador Datos'!M21="No data","x", ROUND(IF('Indicador Datos'!M21&gt;BF$36,0,IF('Indicador Datos'!M21&lt;BF$37,10,(BF$36-'Indicador Datos'!M21)/(BF$36-BF$37)*10)),1))</f>
        <v>10</v>
      </c>
      <c r="BG18" s="43">
        <f t="shared" si="65"/>
        <v>8.6999999999999993</v>
      </c>
      <c r="BH18" s="41">
        <f>ROUND(IF('Indicador Datos'!Q21=0,0,IF(LOG('Indicador Datos'!Q21)&gt;BH$36,10,IF(LOG('Indicador Datos'!Q21)&lt;BH$37,0,10-(BH$36-LOG('Indicador Datos'!Q21))/(BH$36-BH$37)*10))),1)</f>
        <v>7.9</v>
      </c>
      <c r="BI18" s="41">
        <f>ROUND(IF('Indicador Datos'!R21=0,0,IF(LOG('Indicador Datos'!R21)&gt;BI$36,10,IF(LOG('Indicador Datos'!R21)&lt;BI$37,0,10-(BI$36-LOG('Indicador Datos'!R21))/(BI$36-BI$37)*10))),1)</f>
        <v>5.4</v>
      </c>
      <c r="BJ18" s="41">
        <f t="shared" si="31"/>
        <v>6.2333333333333343</v>
      </c>
      <c r="BK18" s="42">
        <f>'Indicador Datos'!Q21/'Indicador Datos'!$CU21</f>
        <v>0.59437929117347388</v>
      </c>
      <c r="BL18" s="42">
        <f>'Indicador Datos'!R21/'Indicador Datos'!$CU21</f>
        <v>2.7684200320000625E-3</v>
      </c>
      <c r="BM18" s="41">
        <f t="shared" si="32"/>
        <v>9.9</v>
      </c>
      <c r="BN18" s="41">
        <f t="shared" si="33"/>
        <v>0</v>
      </c>
      <c r="BO18" s="41">
        <f t="shared" si="34"/>
        <v>3.3000000000000003</v>
      </c>
      <c r="BP18" s="41">
        <f t="shared" si="35"/>
        <v>4.9000000000000004</v>
      </c>
      <c r="BQ18" s="41">
        <f>ROUND(IF('Indicador Datos'!S21=0,0,IF(LOG('Indicador Datos'!S21)&gt;BQ$36,10,IF(LOG('Indicador Datos'!S21)&lt;BQ$37,0,10-(BQ$36-LOG('Indicador Datos'!S21))/(BQ$36-BQ$37)*10))),1)</f>
        <v>4.5999999999999996</v>
      </c>
      <c r="BR18" s="41">
        <f>ROUND(IF('Indicador Datos'!T21=0,0,IF(LOG('Indicador Datos'!T21)&gt;BR$36,10,IF(LOG('Indicador Datos'!T21)&lt;BR$37,0,10-(BR$36-LOG('Indicador Datos'!T21))/(BR$36-BR$37)*10))),1)</f>
        <v>0</v>
      </c>
      <c r="BS18" s="41">
        <f t="shared" si="36"/>
        <v>1.5333333333333332</v>
      </c>
      <c r="BT18" s="42">
        <f>'Indicador Datos'!S21/'Indicador Datos'!$CU21</f>
        <v>2.7684200320000625E-3</v>
      </c>
      <c r="BU18" s="42">
        <f>'Indicador Datos'!T21/'Indicador Datos'!$CU21</f>
        <v>0</v>
      </c>
      <c r="BV18" s="41">
        <f t="shared" si="66"/>
        <v>0</v>
      </c>
      <c r="BW18" s="41">
        <f t="shared" si="67"/>
        <v>0</v>
      </c>
      <c r="BX18" s="41">
        <f t="shared" si="38"/>
        <v>0</v>
      </c>
      <c r="BY18" s="41">
        <f t="shared" si="39"/>
        <v>0.8</v>
      </c>
      <c r="BZ18" s="41">
        <f t="shared" si="40"/>
        <v>3.1</v>
      </c>
      <c r="CA18" s="41">
        <f>ROUND(IF('Indicador Datos'!U21=0,0,IF(LOG('Indicador Datos'!U21)&gt;CA$36,10,IF(LOG('Indicador Datos'!U21)&lt;CA$37,0,10-(CA$36-LOG('Indicador Datos'!U21))/(CA$36-CA$37)*10))),1)</f>
        <v>8.1999999999999993</v>
      </c>
      <c r="CB18" s="42">
        <f>'Indicador Datos'!U21/'Indicador Datos'!$CU21</f>
        <v>0.97217884776921826</v>
      </c>
      <c r="CC18" s="41">
        <f t="shared" si="41"/>
        <v>9.6999999999999993</v>
      </c>
      <c r="CD18" s="41">
        <f t="shared" si="42"/>
        <v>9.1</v>
      </c>
      <c r="CE18" s="41">
        <f>ROUND(IF('Indicador Datos'!V21=0,0,IF(LOG('Indicador Datos'!V21)&gt;CE$36,10,IF(LOG('Indicador Datos'!V21)&lt;CE$37,0,10-(CE$36-LOG('Indicador Datos'!V21))/(CE$36-CE$37)*10))),1)</f>
        <v>8.1</v>
      </c>
      <c r="CF18" s="42">
        <f>'Indicador Datos'!V21/'Indicador Datos'!$CU21</f>
        <v>0.7317294803613571</v>
      </c>
      <c r="CG18" s="41">
        <f t="shared" si="43"/>
        <v>7.3</v>
      </c>
      <c r="CH18" s="41">
        <f t="shared" si="44"/>
        <v>7.7</v>
      </c>
      <c r="CI18" s="41">
        <f>ROUND(IF('Indicador Datos'!W21=0,0,IF(LOG('Indicador Datos'!W21)&gt;CI$36,10,IF(LOG('Indicador Datos'!W21)&lt;CI$37,0,10-(CI$36-LOG('Indicador Datos'!W21))/(CI$36-CI$37)*10))),1)</f>
        <v>8.1999999999999993</v>
      </c>
      <c r="CJ18" s="42">
        <f>'Indicador Datos'!W21/'Indicador Datos'!$CU21</f>
        <v>0.97195490195777567</v>
      </c>
      <c r="CK18" s="41">
        <f t="shared" si="45"/>
        <v>9.6999999999999993</v>
      </c>
      <c r="CL18" s="41">
        <f t="shared" si="46"/>
        <v>9.1</v>
      </c>
      <c r="CM18" s="41">
        <f t="shared" si="47"/>
        <v>7.9</v>
      </c>
      <c r="CN18" s="41">
        <f>IF('Indicador Datos'!Y21="No data","x",ROUND(IF('Indicador Datos'!Y21&gt;CN$36,10,IF('Indicador Datos'!Y21&lt;CN$37,0,10-(CN$36-'Indicador Datos'!Y21)/(CN$36-CN$37)*10)),1))</f>
        <v>7.2</v>
      </c>
      <c r="CO18" s="41">
        <f>IF('Indicador Datos'!BL21="No data","x",ROUND(IF('Indicador Datos'!BL21&gt;CO$36,10,IF('Indicador Datos'!BL21&lt;CO$37,0,10-(CO$36-'Indicador Datos'!BL21)/(CO$36-CO$37)*10)),1))</f>
        <v>6.4</v>
      </c>
      <c r="CP18" s="41">
        <f>IF('Indicador Datos'!X21="No data","x",ROUND(IF('Indicador Datos'!X21&gt;CP$36,10,IF('Indicador Datos'!X21&lt;CP$37,0,10-(CP$36-'Indicador Datos'!X21)/(CP$36-CP$37)*10)),1))</f>
        <v>5.2</v>
      </c>
      <c r="CQ18" s="41">
        <f>IF('Indicador Datos'!AD21="No data","x",ROUND(IF('Indicador Datos'!AD21&gt;CQ$36,10,IF('Indicador Datos'!AD21&lt;CQ$37,0,10-(CQ$36-'Indicador Datos'!AD21)/(CQ$36-CQ$37)*10)),1))</f>
        <v>5.6</v>
      </c>
      <c r="CR18" s="41">
        <f>IF('Indicador Datos'!CJ21="No data","x",ROUND(IF('Indicador Datos'!CJ21&gt;CR$36,0,IF('Indicador Datos'!CJ21&lt;CR$37,10,(CR$36-'Indicador Datos'!CJ21)/(CR$36-CR$37)*10)),1))</f>
        <v>4.2</v>
      </c>
      <c r="CS18" s="41">
        <f>IF('Indicador Datos'!CK21="No data","x",ROUND(IF('Indicador Datos'!CK21&gt;CS$36,0,IF('Indicador Datos'!CK21&lt;CS$37,10,(CS$36-'Indicador Datos'!CK21)/(CS$36-CS$37)*10)),1))</f>
        <v>2.6</v>
      </c>
      <c r="CT18" s="41">
        <f>IF('Indicador Datos'!AB21="No data","x",ROUND(IF('Indicador Datos'!AB21&gt;CT$36,0,IF('Indicador Datos'!AB21&lt;CT$37,10,(CT$36-'Indicador Datos'!AB21)/(CT$36-CT$37)*10)),1))</f>
        <v>1.9</v>
      </c>
      <c r="CU18" s="235">
        <f>IF('Indicador Datos'!Z21="No data","x",ROUND(IF('Indicador Datos'!Z21&gt;CU$36,10,IF('Indicador Datos'!Z21&lt;CU$37,0,10-(CU$36-'Indicador Datos'!Z21)/(CU$36-CU$37)*10)),1))</f>
        <v>1</v>
      </c>
      <c r="CV18" s="235">
        <f>IF('Indicador Datos'!AA21="No data","x",IF('Indicador Datos'!AA21=0,0,(ROUND(IF(LOG('Indicador Datos'!AA21)&gt;CV$36,10,IF(LOG('Indicador Datos'!AA21)&lt;CV$37,0,10-(CV$36-LOG('Indicador Datos'!AA21))/(CV$36-CV$37)*10)),1))))</f>
        <v>6.9</v>
      </c>
      <c r="CW18" s="41">
        <f t="shared" si="48"/>
        <v>4.5999999999999996</v>
      </c>
      <c r="CX18" s="235">
        <f>IF('Indicador Datos'!CL21="No data","x",ROUND(IF('Indicador Datos'!CL21&gt;CX$36,0,IF('Indicador Datos'!CL21&lt;CX$37,10,(CX$36-'Indicador Datos'!CL21)/(CX$36-CX$37)*10)),1))</f>
        <v>4.0999999999999996</v>
      </c>
      <c r="CY18" s="235">
        <f>IF('Indicador Datos'!CM21="No data","x",ROUND(IF('Indicador Datos'!CM21&gt;CY$36,0,IF('Indicador Datos'!CM21&lt;CY$37,10,(CY$36-'Indicador Datos'!CM21)/(CY$36-CY$37)*10)),1))</f>
        <v>3.4</v>
      </c>
      <c r="CZ18" s="41">
        <f t="shared" si="49"/>
        <v>3.8</v>
      </c>
      <c r="DA18" s="41">
        <f>IF('Indicador Datos'!AC21="No data","x",ROUND(IF('Indicador Datos'!AC21&gt;DA$36,0,IF('Indicador Datos'!AC21&lt;DA$37,10,(DA$36-'Indicador Datos'!AC21)/(DA$36-DA$37)*10)),1))</f>
        <v>8</v>
      </c>
      <c r="DB18" s="41">
        <f t="shared" si="50"/>
        <v>8</v>
      </c>
      <c r="DC18" s="41">
        <f t="shared" si="51"/>
        <v>6.2</v>
      </c>
      <c r="DD18" s="41">
        <f t="shared" si="52"/>
        <v>3.1</v>
      </c>
      <c r="DE18" s="41">
        <f t="shared" si="53"/>
        <v>5.2</v>
      </c>
      <c r="DF18" s="41">
        <f t="shared" si="54"/>
        <v>6.1</v>
      </c>
      <c r="DG18" s="41">
        <f t="shared" si="55"/>
        <v>3.4</v>
      </c>
      <c r="DH18" s="41">
        <f t="shared" si="56"/>
        <v>5.8</v>
      </c>
      <c r="DI18" s="41">
        <f t="shared" si="57"/>
        <v>5.5</v>
      </c>
      <c r="DJ18" s="43">
        <f t="shared" si="58"/>
        <v>6.9</v>
      </c>
      <c r="DK18" s="44">
        <f t="shared" si="59"/>
        <v>7.3</v>
      </c>
      <c r="DL18" s="41">
        <f>ROUND(IF('Indicador Datos'!AE21=0,0,IF('Indicador Datos'!AE21&gt;DL$36,10,IF('Indicador Datos'!AE21&lt;DL$37,0,10-(DL$36-'Indicador Datos'!AE21)/(DL$36-DL$37)*10))),1)</f>
        <v>5.3</v>
      </c>
      <c r="DM18" s="41">
        <f>ROUND(IF('Indicador Datos'!AF21=0,0,IF(LOG('Indicador Datos'!AF21)&gt;LOG(DM$36),10,IF(LOG('Indicador Datos'!AF21)&lt;LOG(DM$37),0,10-(LOG(DM$36)-LOG('Indicador Datos'!AF21))/(LOG(DM$36)-LOG(DM$37))*10))),1)</f>
        <v>6.9</v>
      </c>
      <c r="DN18" s="41">
        <f t="shared" si="60"/>
        <v>6.2</v>
      </c>
      <c r="DO18" s="41">
        <f>'Indicador Datos'!AG21</f>
        <v>0</v>
      </c>
      <c r="DP18" s="41">
        <f>'Indicador Datos'!AH21</f>
        <v>0</v>
      </c>
      <c r="DQ18" s="41">
        <f t="shared" si="61"/>
        <v>0</v>
      </c>
      <c r="DR18" s="125">
        <f t="shared" si="68"/>
        <v>4.3</v>
      </c>
      <c r="DS18" s="41">
        <f>IF('Indicador Datos'!AI21="No data","x",ROUND(IF('Indicador Datos'!AI21&gt;DS$36,10,IF('Indicador Datos'!AI21&lt;DS$37,0,10-(DS$36-'Indicador Datos'!AI21)/(DS$36-DS$37)*10)),1))</f>
        <v>10</v>
      </c>
      <c r="DT18" s="41">
        <f>IF('Indicador Datos'!AJ21="No data","x",ROUND(IF(LOG('Indicador Datos'!AJ21)&gt;DT$36,10,IF(LOG('Indicador Datos'!AJ21)&lt;DT$37,0,10-(DT$36-LOG('Indicador Datos'!AJ21))/(DT$36-DT$37)*10)),1))</f>
        <v>8</v>
      </c>
      <c r="DU18" s="125">
        <f t="shared" si="62"/>
        <v>9.3000000000000007</v>
      </c>
      <c r="DV18" s="42">
        <f>IF('Indicador Datos'!AK21="No data", "x",'Indicador Datos'!AK21/'Indicador Datos'!CT21)</f>
        <v>7.7374468315888154E-3</v>
      </c>
      <c r="DW18" s="41">
        <f t="shared" si="69"/>
        <v>10</v>
      </c>
      <c r="DX18" s="41">
        <f>IF('Indicador Datos'!AK21="No data","x",ROUND(IF(LOG('Indicador Datos'!AK21)&gt;DX$36,10,IF(LOG('Indicador Datos'!AK21)&lt;DX$37,0,10-(DX$36-LOG('Indicador Datos'!AK21))/(DX$36-DX$37)*10)),1))</f>
        <v>10</v>
      </c>
      <c r="DY18" s="43">
        <f t="shared" si="70"/>
        <v>10</v>
      </c>
      <c r="DZ18" s="44">
        <f t="shared" si="71"/>
        <v>8.6999999999999993</v>
      </c>
    </row>
    <row r="19" spans="1:130" s="3" customFormat="1" x14ac:dyDescent="0.25">
      <c r="A19" s="94" t="s">
        <v>32</v>
      </c>
      <c r="B19" s="83" t="s">
        <v>31</v>
      </c>
      <c r="C19" s="41">
        <f>ROUND(IF('Indicador Datos'!D22=0,0.1,IF(LOG('Indicador Datos'!D22)&gt;C$36,10,IF(LOG('Indicador Datos'!D22)&lt;C$37,0,10-(C$36-LOG('Indicador Datos'!D22))/(C$36-C$37)*10))),1)</f>
        <v>8.8000000000000007</v>
      </c>
      <c r="D19" s="41">
        <f>ROUND(IF('Indicador Datos'!E22=0,0.1,IF(LOG('Indicador Datos'!E22)&gt;D$36,10,IF(LOG('Indicador Datos'!E22)&lt;D$37,0,10-(D$36-LOG('Indicador Datos'!E22))/(D$36-D$37)*10))),1)</f>
        <v>10</v>
      </c>
      <c r="E19" s="41">
        <f t="shared" si="0"/>
        <v>9.5</v>
      </c>
      <c r="F19" s="41">
        <f>ROUND(IF('Indicador Datos'!F22="No data",0.1,IF('Indicador Datos'!F22=0,0,IF(LOG('Indicador Datos'!F22)&gt;F$36,10,IF(LOG('Indicador Datos'!F22)&lt;F$37,0,10-(F$36-LOG('Indicador Datos'!F22))/(F$36-F$37)*10)))),1)</f>
        <v>6.9</v>
      </c>
      <c r="G19" s="41">
        <f>ROUND(IF('Indicador Datos'!G22=0,0,IF(LOG('Indicador Datos'!G22)&gt;G$36,10,IF(LOG('Indicador Datos'!G22)&lt;G$37,0,10-(G$36-LOG('Indicador Datos'!G22))/(G$36-G$37)*10))),1)</f>
        <v>10</v>
      </c>
      <c r="H19" s="41">
        <f>ROUND(IF('Indicador Datos'!H22=0,0,IF(LOG('Indicador Datos'!H22)&gt;H$36,10,IF(LOG('Indicador Datos'!H22)&lt;H$37,0,10-(H$36-LOG('Indicador Datos'!H22))/(H$36-H$37)*10))),1)</f>
        <v>10</v>
      </c>
      <c r="I19" s="41">
        <f>ROUND(IF('Indicador Datos'!I22=0,0,IF(LOG('Indicador Datos'!I22)&gt;I$36,10,IF(LOG('Indicador Datos'!I22)&lt;I$37,0,10-(I$36-LOG('Indicador Datos'!I22))/(I$36-I$37)*10))),1)</f>
        <v>8.5</v>
      </c>
      <c r="J19" s="41">
        <f t="shared" si="1"/>
        <v>9.4</v>
      </c>
      <c r="K19" s="41">
        <f>ROUND(IF('Indicador Datos'!J22=0,0,IF(LOG('Indicador Datos'!J22)&gt;K$36,10,IF(LOG('Indicador Datos'!J22)&lt;K$37,0,10-(K$36-LOG('Indicador Datos'!J22))/(K$36-K$37)*10))),1)</f>
        <v>5.3</v>
      </c>
      <c r="L19" s="41">
        <f t="shared" si="2"/>
        <v>8</v>
      </c>
      <c r="M19" s="41">
        <f>ROUND(IF('Indicador Datos'!K22=0,0,IF(LOG('Indicador Datos'!K22)&gt;M$36,10,IF(LOG('Indicador Datos'!K22)&lt;M$37,0,10-(M$36-LOG('Indicador Datos'!K22))/(M$36-M$37)*10))),1)</f>
        <v>10</v>
      </c>
      <c r="N19" s="122">
        <f>IF('Indicador Datos'!N22="No data","x",ROUND(IF('Indicador Datos'!N22=0,0,IF(LOG('Indicador Datos'!N22)&gt;N$36,10,IF(LOG('Indicador Datos'!N22)&lt;N$37,0.1,10-(N$36-LOG('Indicador Datos'!N22))/(N$36-N$37)*10))),1))</f>
        <v>8</v>
      </c>
      <c r="O19" s="122">
        <f>IF('Indicador Datos'!O22="No data","x",ROUND(IF('Indicador Datos'!O22=0,0,IF(LOG('Indicador Datos'!O22)&gt;O$36,10,IF(LOG('Indicador Datos'!O22)&lt;O$37,0.1,10-(O$36-LOG('Indicador Datos'!O22))/(O$36-O$37)*10))),1))</f>
        <v>9.1</v>
      </c>
      <c r="P19" s="122">
        <f t="shared" si="3"/>
        <v>8.6</v>
      </c>
      <c r="Q19" s="42">
        <f>'Indicador Datos'!D22/'Indicador Datos'!$CU22</f>
        <v>2.1048728168532658E-3</v>
      </c>
      <c r="R19" s="42">
        <f>'Indicador Datos'!E22/'Indicador Datos'!$CU22</f>
        <v>2.0076984850967857E-3</v>
      </c>
      <c r="S19" s="42">
        <f>IF(F19=0.1,0,'Indicador Datos'!F22/'Indicador Datos'!$CU22)</f>
        <v>3.5271486867860368E-3</v>
      </c>
      <c r="T19" s="42">
        <f>'Indicador Datos'!G22/'Indicador Datos'!$CU22</f>
        <v>9.846226209403792E-6</v>
      </c>
      <c r="U19" s="42">
        <f>'Indicador Datos'!H22/'Indicador Datos'!$CU22</f>
        <v>6.6841772477504733E-3</v>
      </c>
      <c r="V19" s="42">
        <f>'Indicador Datos'!I22/'Indicador Datos'!$CU22</f>
        <v>5.0707771002726635E-4</v>
      </c>
      <c r="W19" s="42">
        <f>'Indicador Datos'!J22/'Indicador Datos'!$CU22</f>
        <v>8.2964659220915405E-5</v>
      </c>
      <c r="X19" s="42">
        <f>'Indicador Datos'!K22/'Indicador Datos'!$CU22</f>
        <v>1.0067014211275437E-2</v>
      </c>
      <c r="Y19" s="42">
        <f>IF('Indicador Datos'!N22="No data","x",'Indicador Datos'!N22/'Indicador Datos'!$CU22)</f>
        <v>9.9831760155023194E-2</v>
      </c>
      <c r="Z19" s="42">
        <f>IF('Indicador Datos'!O22="No data","x",'Indicador Datos'!O22/'Indicador Datos'!$CU22)</f>
        <v>0.25810099045313906</v>
      </c>
      <c r="AA19" s="41">
        <f t="shared" si="4"/>
        <v>10</v>
      </c>
      <c r="AB19" s="41">
        <f t="shared" si="5"/>
        <v>10</v>
      </c>
      <c r="AC19" s="41">
        <f t="shared" si="6"/>
        <v>10</v>
      </c>
      <c r="AD19" s="41">
        <f t="shared" si="7"/>
        <v>5</v>
      </c>
      <c r="AE19" s="41">
        <f t="shared" si="8"/>
        <v>6.6</v>
      </c>
      <c r="AF19" s="41">
        <f t="shared" si="9"/>
        <v>4.5</v>
      </c>
      <c r="AG19" s="41">
        <f t="shared" si="10"/>
        <v>2</v>
      </c>
      <c r="AH19" s="41">
        <f t="shared" si="11"/>
        <v>3.4</v>
      </c>
      <c r="AI19" s="41">
        <f t="shared" si="12"/>
        <v>0.2</v>
      </c>
      <c r="AJ19" s="41">
        <f t="shared" si="13"/>
        <v>1.9</v>
      </c>
      <c r="AK19" s="41">
        <f t="shared" si="14"/>
        <v>10</v>
      </c>
      <c r="AL19" s="41">
        <f>ROUND(IF('Indicador Datos'!L22=0,0,IF('Indicador Datos'!L22&gt;AL$36,10,IF('Indicador Datos'!L22&lt;AL$37,0,10-(AL$36-'Indicador Datos'!L22)/(AL$36-AL$37)*10))),1)</f>
        <v>10</v>
      </c>
      <c r="AM19" s="41">
        <f t="shared" si="15"/>
        <v>5</v>
      </c>
      <c r="AN19" s="41">
        <f t="shared" si="16"/>
        <v>10</v>
      </c>
      <c r="AO19" s="41">
        <f t="shared" si="63"/>
        <v>8.5</v>
      </c>
      <c r="AP19" s="41">
        <f t="shared" si="17"/>
        <v>9.4</v>
      </c>
      <c r="AQ19" s="41">
        <f t="shared" si="18"/>
        <v>10</v>
      </c>
      <c r="AR19" s="41">
        <f t="shared" si="19"/>
        <v>7.3</v>
      </c>
      <c r="AS19" s="41">
        <f t="shared" si="20"/>
        <v>5.3</v>
      </c>
      <c r="AT19" s="41">
        <f t="shared" si="21"/>
        <v>6.4</v>
      </c>
      <c r="AU19" s="41">
        <f t="shared" si="22"/>
        <v>2.8</v>
      </c>
      <c r="AV19" s="41">
        <f t="shared" si="23"/>
        <v>10</v>
      </c>
      <c r="AW19" s="41">
        <f t="shared" si="24"/>
        <v>9.8000000000000007</v>
      </c>
      <c r="AX19" s="43">
        <f t="shared" si="25"/>
        <v>6</v>
      </c>
      <c r="AY19" s="41">
        <f t="shared" si="26"/>
        <v>8.9</v>
      </c>
      <c r="AZ19" s="149">
        <f t="shared" si="64"/>
        <v>9.4</v>
      </c>
      <c r="BA19" s="43">
        <f t="shared" si="27"/>
        <v>5.8</v>
      </c>
      <c r="BB19" s="41">
        <f t="shared" si="28"/>
        <v>10</v>
      </c>
      <c r="BC19" s="41" t="str">
        <f>IF('Indicador Datos'!P22="No data","x",ROUND(IF('Indicador Datos'!P22&gt;BC$36,10,IF('Indicador Datos'!P22&lt;BC$37,0,10-(BC$36-'Indicador Datos'!P22)/(BC$36-BC$37)*10)),1))</f>
        <v>x</v>
      </c>
      <c r="BD19" s="41">
        <f t="shared" si="29"/>
        <v>10</v>
      </c>
      <c r="BE19" s="41">
        <f t="shared" si="30"/>
        <v>8.6</v>
      </c>
      <c r="BF19" s="41">
        <f>IF('Indicador Datos'!M22="No data","x", ROUND(IF('Indicador Datos'!M22&gt;BF$36,0,IF('Indicador Datos'!M22&lt;BF$37,10,(BF$36-'Indicador Datos'!M22)/(BF$36-BF$37)*10)),1))</f>
        <v>10</v>
      </c>
      <c r="BG19" s="43">
        <f t="shared" si="65"/>
        <v>9.3000000000000007</v>
      </c>
      <c r="BH19" s="41">
        <f>ROUND(IF('Indicador Datos'!Q22=0,0,IF(LOG('Indicador Datos'!Q22)&gt;BH$36,10,IF(LOG('Indicador Datos'!Q22)&lt;BH$37,0,10-(BH$36-LOG('Indicador Datos'!Q22))/(BH$36-BH$37)*10))),1)</f>
        <v>7.2</v>
      </c>
      <c r="BI19" s="41">
        <f>ROUND(IF('Indicador Datos'!R22=0,0,IF(LOG('Indicador Datos'!R22)&gt;BI$36,10,IF(LOG('Indicador Datos'!R22)&lt;BI$37,0,10-(BI$36-LOG('Indicador Datos'!R22))/(BI$36-BI$37)*10))),1)</f>
        <v>9.6</v>
      </c>
      <c r="BJ19" s="41">
        <f t="shared" si="31"/>
        <v>8.7999999999999989</v>
      </c>
      <c r="BK19" s="42">
        <f>'Indicador Datos'!Q22/'Indicador Datos'!$CU22</f>
        <v>6.4463972052709845E-2</v>
      </c>
      <c r="BL19" s="42">
        <f>'Indicador Datos'!R22/'Indicador Datos'!$CU22</f>
        <v>0.36216642944460642</v>
      </c>
      <c r="BM19" s="41">
        <f t="shared" si="32"/>
        <v>1.1000000000000001</v>
      </c>
      <c r="BN19" s="41">
        <f t="shared" si="33"/>
        <v>4.5</v>
      </c>
      <c r="BO19" s="41">
        <f t="shared" si="34"/>
        <v>3.3666666666666667</v>
      </c>
      <c r="BP19" s="41">
        <f t="shared" si="35"/>
        <v>6.9</v>
      </c>
      <c r="BQ19" s="41">
        <f>ROUND(IF('Indicador Datos'!S22=0,0,IF(LOG('Indicador Datos'!S22)&gt;BQ$36,10,IF(LOG('Indicador Datos'!S22)&lt;BQ$37,0,10-(BQ$36-LOG('Indicador Datos'!S22))/(BQ$36-BQ$37)*10))),1)</f>
        <v>7.9</v>
      </c>
      <c r="BR19" s="41">
        <f>ROUND(IF('Indicador Datos'!T22=0,0,IF(LOG('Indicador Datos'!T22)&gt;BR$36,10,IF(LOG('Indicador Datos'!T22)&lt;BR$37,0,10-(BR$36-LOG('Indicador Datos'!T22))/(BR$36-BR$37)*10))),1)</f>
        <v>7.8</v>
      </c>
      <c r="BS19" s="41">
        <f t="shared" si="36"/>
        <v>7.833333333333333</v>
      </c>
      <c r="BT19" s="42">
        <f>'Indicador Datos'!S22/'Indicador Datos'!$CU22</f>
        <v>0.19524978135557097</v>
      </c>
      <c r="BU19" s="42">
        <f>'Indicador Datos'!T22/'Indicador Datos'!$CU22</f>
        <v>0.17768056845101751</v>
      </c>
      <c r="BV19" s="41">
        <f t="shared" si="66"/>
        <v>3.3</v>
      </c>
      <c r="BW19" s="41">
        <f t="shared" si="67"/>
        <v>2.2000000000000002</v>
      </c>
      <c r="BX19" s="41">
        <f t="shared" si="38"/>
        <v>2.5666666666666669</v>
      </c>
      <c r="BY19" s="41">
        <f t="shared" si="39"/>
        <v>5.8</v>
      </c>
      <c r="BZ19" s="41">
        <f t="shared" si="40"/>
        <v>6.4</v>
      </c>
      <c r="CA19" s="41">
        <f>ROUND(IF('Indicador Datos'!U22=0,0,IF(LOG('Indicador Datos'!U22)&gt;CA$36,10,IF(LOG('Indicador Datos'!U22)&lt;CA$37,0,10-(CA$36-LOG('Indicador Datos'!U22))/(CA$36-CA$37)*10))),1)</f>
        <v>8.3000000000000007</v>
      </c>
      <c r="CB19" s="42">
        <f>'Indicador Datos'!U22/'Indicador Datos'!$CU22</f>
        <v>0.37192434045326156</v>
      </c>
      <c r="CC19" s="41">
        <f t="shared" si="41"/>
        <v>3.7</v>
      </c>
      <c r="CD19" s="41">
        <f t="shared" si="42"/>
        <v>6.5</v>
      </c>
      <c r="CE19" s="41">
        <f>ROUND(IF('Indicador Datos'!V22=0,0,IF(LOG('Indicador Datos'!V22)&gt;CE$36,10,IF(LOG('Indicador Datos'!V22)&lt;CE$37,0,10-(CE$36-LOG('Indicador Datos'!V22))/(CE$36-CE$37)*10))),1)</f>
        <v>8.5</v>
      </c>
      <c r="CF19" s="42">
        <f>'Indicador Datos'!V22/'Indicador Datos'!$CU22</f>
        <v>0.5399097704809197</v>
      </c>
      <c r="CG19" s="41">
        <f t="shared" si="43"/>
        <v>5.4</v>
      </c>
      <c r="CH19" s="41">
        <f t="shared" si="44"/>
        <v>7.2</v>
      </c>
      <c r="CI19" s="41">
        <f>ROUND(IF('Indicador Datos'!W22=0,0,IF(LOG('Indicador Datos'!W22)&gt;CI$36,10,IF(LOG('Indicador Datos'!W22)&lt;CI$37,0,10-(CI$36-LOG('Indicador Datos'!W22))/(CI$36-CI$37)*10))),1)</f>
        <v>8.4</v>
      </c>
      <c r="CJ19" s="42">
        <f>'Indicador Datos'!W22/'Indicador Datos'!$CU22</f>
        <v>0.4636497709812909</v>
      </c>
      <c r="CK19" s="41">
        <f t="shared" si="45"/>
        <v>4.5999999999999996</v>
      </c>
      <c r="CL19" s="41">
        <f t="shared" si="46"/>
        <v>6.9</v>
      </c>
      <c r="CM19" s="41">
        <f t="shared" si="47"/>
        <v>6.8</v>
      </c>
      <c r="CN19" s="41">
        <f>IF('Indicador Datos'!Y22="No data","x",ROUND(IF('Indicador Datos'!Y22&gt;CN$36,10,IF('Indicador Datos'!Y22&lt;CN$37,0,10-(CN$36-'Indicador Datos'!Y22)/(CN$36-CN$37)*10)),1))</f>
        <v>5.0999999999999996</v>
      </c>
      <c r="CO19" s="41">
        <f>IF('Indicador Datos'!BL22="No data","x",ROUND(IF('Indicador Datos'!BL22&gt;CO$36,10,IF('Indicador Datos'!BL22&lt;CO$37,0,10-(CO$36-'Indicador Datos'!BL22)/(CO$36-CO$37)*10)),1))</f>
        <v>8.9</v>
      </c>
      <c r="CP19" s="41">
        <f>IF('Indicador Datos'!X22="No data","x",ROUND(IF('Indicador Datos'!X22&gt;CP$36,10,IF('Indicador Datos'!X22&lt;CP$37,0,10-(CP$36-'Indicador Datos'!X22)/(CP$36-CP$37)*10)),1))</f>
        <v>8.9</v>
      </c>
      <c r="CQ19" s="41">
        <f>IF('Indicador Datos'!AD22="No data","x",ROUND(IF('Indicador Datos'!AD22&gt;CQ$36,10,IF('Indicador Datos'!AD22&lt;CQ$37,0,10-(CQ$36-'Indicador Datos'!AD22)/(CQ$36-CQ$37)*10)),1))</f>
        <v>9.6</v>
      </c>
      <c r="CR19" s="41">
        <f>IF('Indicador Datos'!CJ22="No data","x",ROUND(IF('Indicador Datos'!CJ22&gt;CR$36,0,IF('Indicador Datos'!CJ22&lt;CR$37,10,(CR$36-'Indicador Datos'!CJ22)/(CR$36-CR$37)*10)),1))</f>
        <v>10</v>
      </c>
      <c r="CS19" s="41">
        <f>IF('Indicador Datos'!CK22="No data","x",ROUND(IF('Indicador Datos'!CK22&gt;CS$36,0,IF('Indicador Datos'!CK22&lt;CS$37,10,(CS$36-'Indicador Datos'!CK22)/(CS$36-CS$37)*10)),1))</f>
        <v>5.8</v>
      </c>
      <c r="CT19" s="41">
        <f>IF('Indicador Datos'!AB22="No data","x",ROUND(IF('Indicador Datos'!AB22&gt;CT$36,0,IF('Indicador Datos'!AB22&lt;CT$37,10,(CT$36-'Indicador Datos'!AB22)/(CT$36-CT$37)*10)),1))</f>
        <v>4.7</v>
      </c>
      <c r="CU19" s="235">
        <f>IF('Indicador Datos'!Z22="No data","x",ROUND(IF('Indicador Datos'!Z22&gt;CU$36,10,IF('Indicador Datos'!Z22&lt;CU$37,0,10-(CU$36-'Indicador Datos'!Z22)/(CU$36-CU$37)*10)),1))</f>
        <v>4.7</v>
      </c>
      <c r="CV19" s="235">
        <f>IF('Indicador Datos'!AA22="No data","x",IF('Indicador Datos'!AA22=0,0,(ROUND(IF(LOG('Indicador Datos'!AA22)&gt;CV$36,10,IF(LOG('Indicador Datos'!AA22)&lt;CV$37,0,10-(CV$36-LOG('Indicador Datos'!AA22))/(CV$36-CV$37)*10)),1))))</f>
        <v>8.4</v>
      </c>
      <c r="CW19" s="41">
        <f t="shared" si="48"/>
        <v>6.9</v>
      </c>
      <c r="CX19" s="235">
        <f>IF('Indicador Datos'!CL22="No data","x",ROUND(IF('Indicador Datos'!CL22&gt;CX$36,0,IF('Indicador Datos'!CL22&lt;CX$37,10,(CX$36-'Indicador Datos'!CL22)/(CX$36-CX$37)*10)),1))</f>
        <v>5.4</v>
      </c>
      <c r="CY19" s="235">
        <f>IF('Indicador Datos'!CM22="No data","x",ROUND(IF('Indicador Datos'!CM22&gt;CY$36,0,IF('Indicador Datos'!CM22&lt;CY$37,10,(CY$36-'Indicador Datos'!CM22)/(CY$36-CY$37)*10)),1))</f>
        <v>5.9</v>
      </c>
      <c r="CZ19" s="41">
        <f t="shared" si="49"/>
        <v>5.7</v>
      </c>
      <c r="DA19" s="41">
        <f>IF('Indicador Datos'!AC22="No data","x",ROUND(IF('Indicador Datos'!AC22&gt;DA$36,0,IF('Indicador Datos'!AC22&lt;DA$37,10,(DA$36-'Indicador Datos'!AC22)/(DA$36-DA$37)*10)),1))</f>
        <v>8</v>
      </c>
      <c r="DB19" s="41">
        <f t="shared" si="50"/>
        <v>8</v>
      </c>
      <c r="DC19" s="41">
        <f t="shared" si="51"/>
        <v>7</v>
      </c>
      <c r="DD19" s="41">
        <f t="shared" si="52"/>
        <v>6.6</v>
      </c>
      <c r="DE19" s="41">
        <f t="shared" si="53"/>
        <v>6.9</v>
      </c>
      <c r="DF19" s="41">
        <f t="shared" si="54"/>
        <v>8.1</v>
      </c>
      <c r="DG19" s="41">
        <f t="shared" si="55"/>
        <v>6.6</v>
      </c>
      <c r="DH19" s="41">
        <f t="shared" si="56"/>
        <v>7.6</v>
      </c>
      <c r="DI19" s="41">
        <f t="shared" si="57"/>
        <v>7.3</v>
      </c>
      <c r="DJ19" s="43">
        <f t="shared" si="58"/>
        <v>7.1</v>
      </c>
      <c r="DK19" s="44">
        <f t="shared" si="59"/>
        <v>7.9</v>
      </c>
      <c r="DL19" s="41">
        <f>ROUND(IF('Indicador Datos'!AE22=0,0,IF('Indicador Datos'!AE22&gt;DL$36,10,IF('Indicador Datos'!AE22&lt;DL$37,0,10-(DL$36-'Indicador Datos'!AE22)/(DL$36-DL$37)*10))),1)</f>
        <v>9.6</v>
      </c>
      <c r="DM19" s="41">
        <f>ROUND(IF('Indicador Datos'!AF22=0,0,IF(LOG('Indicador Datos'!AF22)&gt;LOG(DM$36),10,IF(LOG('Indicador Datos'!AF22)&lt;LOG(DM$37),0,10-(LOG(DM$36)-LOG('Indicador Datos'!AF22))/(LOG(DM$36)-LOG(DM$37))*10))),1)</f>
        <v>6.1</v>
      </c>
      <c r="DN19" s="41">
        <f t="shared" si="60"/>
        <v>8.4</v>
      </c>
      <c r="DO19" s="41">
        <f>'Indicador Datos'!AG22</f>
        <v>0</v>
      </c>
      <c r="DP19" s="41">
        <f>'Indicador Datos'!AH22</f>
        <v>0</v>
      </c>
      <c r="DQ19" s="41">
        <f t="shared" si="61"/>
        <v>0</v>
      </c>
      <c r="DR19" s="125">
        <f t="shared" si="68"/>
        <v>5.9</v>
      </c>
      <c r="DS19" s="41">
        <f>IF('Indicador Datos'!AI22="No data","x",ROUND(IF('Indicador Datos'!AI22&gt;DS$36,10,IF('Indicador Datos'!AI22&lt;DS$37,0,10-(DS$36-'Indicador Datos'!AI22)/(DS$36-DS$37)*10)),1))</f>
        <v>8.6999999999999993</v>
      </c>
      <c r="DT19" s="41">
        <f>IF('Indicador Datos'!AJ22="No data","x",ROUND(IF(LOG('Indicador Datos'!AJ22)&gt;DT$36,10,IF(LOG('Indicador Datos'!AJ22)&lt;DT$37,0,10-(DT$36-LOG('Indicador Datos'!AJ22))/(DT$36-DT$37)*10)),1))</f>
        <v>8.1</v>
      </c>
      <c r="DU19" s="125">
        <f t="shared" si="62"/>
        <v>8.4</v>
      </c>
      <c r="DV19" s="42">
        <f>IF('Indicador Datos'!AK22="No data", "x",'Indicador Datos'!AK22/'Indicador Datos'!CT22)</f>
        <v>2.1896910134279967E-3</v>
      </c>
      <c r="DW19" s="41">
        <f t="shared" si="69"/>
        <v>10</v>
      </c>
      <c r="DX19" s="41">
        <f>IF('Indicador Datos'!AK22="No data","x",ROUND(IF(LOG('Indicador Datos'!AK22)&gt;DX$36,10,IF(LOG('Indicador Datos'!AK22)&lt;DX$37,0,10-(DX$36-LOG('Indicador Datos'!AK22))/(DX$36-DX$37)*10)),1))</f>
        <v>10</v>
      </c>
      <c r="DY19" s="43">
        <f t="shared" si="70"/>
        <v>10</v>
      </c>
      <c r="DZ19" s="44">
        <f t="shared" si="71"/>
        <v>8.6</v>
      </c>
    </row>
    <row r="20" spans="1:130" s="3" customFormat="1" x14ac:dyDescent="0.25">
      <c r="A20" s="94" t="s">
        <v>38</v>
      </c>
      <c r="B20" s="83" t="s">
        <v>37</v>
      </c>
      <c r="C20" s="41">
        <f>ROUND(IF('Indicador Datos'!D23=0,0.1,IF(LOG('Indicador Datos'!D23)&gt;C$36,10,IF(LOG('Indicador Datos'!D23)&lt;C$37,0,10-(C$36-LOG('Indicador Datos'!D23))/(C$36-C$37)*10))),1)</f>
        <v>8.1</v>
      </c>
      <c r="D20" s="41">
        <f>ROUND(IF('Indicador Datos'!E23=0,0.1,IF(LOG('Indicador Datos'!E23)&gt;D$36,10,IF(LOG('Indicador Datos'!E23)&lt;D$37,0,10-(D$36-LOG('Indicador Datos'!E23))/(D$36-D$37)*10))),1)</f>
        <v>9.6</v>
      </c>
      <c r="E20" s="41">
        <f t="shared" si="0"/>
        <v>9</v>
      </c>
      <c r="F20" s="41">
        <f>ROUND(IF('Indicador Datos'!F23="No data",0.1,IF('Indicador Datos'!F23=0,0,IF(LOG('Indicador Datos'!F23)&gt;F$36,10,IF(LOG('Indicador Datos'!F23)&lt;F$37,0,10-(F$36-LOG('Indicador Datos'!F23))/(F$36-F$37)*10)))),1)</f>
        <v>6.5</v>
      </c>
      <c r="G20" s="41">
        <f>ROUND(IF('Indicador Datos'!G23=0,0,IF(LOG('Indicador Datos'!G23)&gt;G$36,10,IF(LOG('Indicador Datos'!G23)&lt;G$37,0,10-(G$36-LOG('Indicador Datos'!G23))/(G$36-G$37)*10))),1)</f>
        <v>9.5</v>
      </c>
      <c r="H20" s="41">
        <f>ROUND(IF('Indicador Datos'!H23=0,0,IF(LOG('Indicador Datos'!H23)&gt;H$36,10,IF(LOG('Indicador Datos'!H23)&lt;H$37,0,10-(H$36-LOG('Indicador Datos'!H23))/(H$36-H$37)*10))),1)</f>
        <v>9.1</v>
      </c>
      <c r="I20" s="41">
        <f>ROUND(IF('Indicador Datos'!I23=0,0,IF(LOG('Indicador Datos'!I23)&gt;I$36,10,IF(LOG('Indicador Datos'!I23)&lt;I$37,0,10-(I$36-LOG('Indicador Datos'!I23))/(I$36-I$37)*10))),1)</f>
        <v>8</v>
      </c>
      <c r="J20" s="41">
        <f t="shared" si="1"/>
        <v>8.6</v>
      </c>
      <c r="K20" s="41">
        <f>ROUND(IF('Indicador Datos'!J23=0,0,IF(LOG('Indicador Datos'!J23)&gt;K$36,10,IF(LOG('Indicador Datos'!J23)&lt;K$37,0,10-(K$36-LOG('Indicador Datos'!J23))/(K$36-K$37)*10))),1)</f>
        <v>6.3</v>
      </c>
      <c r="L20" s="41">
        <f t="shared" si="2"/>
        <v>7.6</v>
      </c>
      <c r="M20" s="41">
        <f>ROUND(IF('Indicador Datos'!K23=0,0,IF(LOG('Indicador Datos'!K23)&gt;M$36,10,IF(LOG('Indicador Datos'!K23)&lt;M$37,0,10-(M$36-LOG('Indicador Datos'!K23))/(M$36-M$37)*10))),1)</f>
        <v>9.1</v>
      </c>
      <c r="N20" s="122">
        <f>IF('Indicador Datos'!N23="No data","x",ROUND(IF('Indicador Datos'!N23=0,0,IF(LOG('Indicador Datos'!N23)&gt;N$36,10,IF(LOG('Indicador Datos'!N23)&lt;N$37,0.1,10-(N$36-LOG('Indicador Datos'!N23))/(N$36-N$37)*10))),1))</f>
        <v>8.1</v>
      </c>
      <c r="O20" s="122">
        <f>IF('Indicador Datos'!O23="No data","x",ROUND(IF('Indicador Datos'!O23=0,0,IF(LOG('Indicador Datos'!O23)&gt;O$36,10,IF(LOG('Indicador Datos'!O23)&lt;O$37,0.1,10-(O$36-LOG('Indicador Datos'!O23))/(O$36-O$37)*10))),1))</f>
        <v>8.5</v>
      </c>
      <c r="P20" s="122">
        <f t="shared" si="3"/>
        <v>8.3000000000000007</v>
      </c>
      <c r="Q20" s="42">
        <f>'Indicador Datos'!D23/'Indicador Datos'!$CU23</f>
        <v>2.0808697034711407E-3</v>
      </c>
      <c r="R20" s="42">
        <f>'Indicador Datos'!E23/'Indicador Datos'!$CU23</f>
        <v>9.482577285738475E-4</v>
      </c>
      <c r="S20" s="42">
        <f>IF(F20=0.1,0,'Indicador Datos'!F23/'Indicador Datos'!$CU23)</f>
        <v>4.7422648955329702E-3</v>
      </c>
      <c r="T20" s="42">
        <f>'Indicador Datos'!G23/'Indicador Datos'!$CU23</f>
        <v>8.1160263505549963E-6</v>
      </c>
      <c r="U20" s="42">
        <f>'Indicador Datos'!H23/'Indicador Datos'!$CU23</f>
        <v>6.6777390352073364E-3</v>
      </c>
      <c r="V20" s="42">
        <f>'Indicador Datos'!I23/'Indicador Datos'!$CU23</f>
        <v>4.8492849280846448E-4</v>
      </c>
      <c r="W20" s="42">
        <f>'Indicador Datos'!J23/'Indicador Datos'!$CU23</f>
        <v>3.9980848463529525E-4</v>
      </c>
      <c r="X20" s="42">
        <f>'Indicador Datos'!K23/'Indicador Datos'!$CU23</f>
        <v>5.3620344166122142E-3</v>
      </c>
      <c r="Y20" s="42">
        <f>IF('Indicador Datos'!N23="No data","x",'Indicador Datos'!N23/'Indicador Datos'!$CU23)</f>
        <v>0.20967320804686115</v>
      </c>
      <c r="Z20" s="42">
        <f>IF('Indicador Datos'!O23="No data","x",'Indicador Datos'!O23/'Indicador Datos'!$CU23)</f>
        <v>0.32007271251136826</v>
      </c>
      <c r="AA20" s="41">
        <f t="shared" si="4"/>
        <v>10</v>
      </c>
      <c r="AB20" s="41">
        <f t="shared" si="5"/>
        <v>10</v>
      </c>
      <c r="AC20" s="41">
        <f t="shared" si="6"/>
        <v>10</v>
      </c>
      <c r="AD20" s="41">
        <f t="shared" si="7"/>
        <v>6.8</v>
      </c>
      <c r="AE20" s="41">
        <f t="shared" si="8"/>
        <v>6.4</v>
      </c>
      <c r="AF20" s="41">
        <f t="shared" si="9"/>
        <v>4.5</v>
      </c>
      <c r="AG20" s="41">
        <f t="shared" si="10"/>
        <v>1.9</v>
      </c>
      <c r="AH20" s="41">
        <f t="shared" si="11"/>
        <v>3.3</v>
      </c>
      <c r="AI20" s="41">
        <f t="shared" si="12"/>
        <v>1</v>
      </c>
      <c r="AJ20" s="41">
        <f t="shared" si="13"/>
        <v>2.2000000000000002</v>
      </c>
      <c r="AK20" s="41">
        <f t="shared" si="14"/>
        <v>7.7</v>
      </c>
      <c r="AL20" s="41">
        <f>ROUND(IF('Indicador Datos'!L23=0,0,IF('Indicador Datos'!L23&gt;AL$36,10,IF('Indicador Datos'!L23&lt;AL$37,0,10-(AL$36-'Indicador Datos'!L23)/(AL$36-AL$37)*10))),1)</f>
        <v>10</v>
      </c>
      <c r="AM20" s="41">
        <f t="shared" si="15"/>
        <v>10</v>
      </c>
      <c r="AN20" s="41">
        <f t="shared" si="16"/>
        <v>10</v>
      </c>
      <c r="AO20" s="41">
        <f t="shared" si="63"/>
        <v>10</v>
      </c>
      <c r="AP20" s="41">
        <f t="shared" si="17"/>
        <v>9.1</v>
      </c>
      <c r="AQ20" s="41">
        <f t="shared" si="18"/>
        <v>9.8000000000000007</v>
      </c>
      <c r="AR20" s="41">
        <f t="shared" si="19"/>
        <v>6.8</v>
      </c>
      <c r="AS20" s="41">
        <f t="shared" si="20"/>
        <v>5</v>
      </c>
      <c r="AT20" s="41">
        <f t="shared" si="21"/>
        <v>6</v>
      </c>
      <c r="AU20" s="41">
        <f t="shared" si="22"/>
        <v>3.7</v>
      </c>
      <c r="AV20" s="41">
        <f t="shared" si="23"/>
        <v>8.5</v>
      </c>
      <c r="AW20" s="41">
        <f t="shared" si="24"/>
        <v>9.6</v>
      </c>
      <c r="AX20" s="43">
        <f t="shared" si="25"/>
        <v>6.7</v>
      </c>
      <c r="AY20" s="41">
        <f t="shared" si="26"/>
        <v>8.4</v>
      </c>
      <c r="AZ20" s="149">
        <f t="shared" si="64"/>
        <v>9.1</v>
      </c>
      <c r="BA20" s="43">
        <f t="shared" si="27"/>
        <v>5.5</v>
      </c>
      <c r="BB20" s="41">
        <f t="shared" si="28"/>
        <v>9.3000000000000007</v>
      </c>
      <c r="BC20" s="41" t="str">
        <f>IF('Indicador Datos'!P23="No data","x",ROUND(IF('Indicador Datos'!P23&gt;BC$36,10,IF('Indicador Datos'!P23&lt;BC$37,0,10-(BC$36-'Indicador Datos'!P23)/(BC$36-BC$37)*10)),1))</f>
        <v>x</v>
      </c>
      <c r="BD20" s="41">
        <f t="shared" si="29"/>
        <v>9.3000000000000007</v>
      </c>
      <c r="BE20" s="41">
        <f t="shared" si="30"/>
        <v>9.3000000000000007</v>
      </c>
      <c r="BF20" s="41">
        <f>IF('Indicador Datos'!M23="No data","x", ROUND(IF('Indicador Datos'!M23&gt;BF$36,0,IF('Indicador Datos'!M23&lt;BF$37,10,(BF$36-'Indicador Datos'!M23)/(BF$36-BF$37)*10)),1))</f>
        <v>10</v>
      </c>
      <c r="BG20" s="43">
        <f t="shared" si="65"/>
        <v>9.5</v>
      </c>
      <c r="BH20" s="41">
        <f>ROUND(IF('Indicador Datos'!Q23=0,0,IF(LOG('Indicador Datos'!Q23)&gt;BH$36,10,IF(LOG('Indicador Datos'!Q23)&lt;BH$37,0,10-(BH$36-LOG('Indicador Datos'!Q23))/(BH$36-BH$37)*10))),1)</f>
        <v>7.4</v>
      </c>
      <c r="BI20" s="41">
        <f>ROUND(IF('Indicador Datos'!R23=0,0,IF(LOG('Indicador Datos'!R23)&gt;BI$36,10,IF(LOG('Indicador Datos'!R23)&lt;BI$37,0,10-(BI$36-LOG('Indicador Datos'!R23))/(BI$36-BI$37)*10))),1)</f>
        <v>9.1</v>
      </c>
      <c r="BJ20" s="41">
        <f t="shared" si="31"/>
        <v>8.5333333333333332</v>
      </c>
      <c r="BK20" s="42">
        <f>'Indicador Datos'!Q23/'Indicador Datos'!$CU23</f>
        <v>0.18283780402476638</v>
      </c>
      <c r="BL20" s="42">
        <f>'Indicador Datos'!R23/'Indicador Datos'!$CU23</f>
        <v>0.36114288809968992</v>
      </c>
      <c r="BM20" s="41">
        <f t="shared" si="32"/>
        <v>3</v>
      </c>
      <c r="BN20" s="41">
        <f t="shared" si="33"/>
        <v>4.5</v>
      </c>
      <c r="BO20" s="41">
        <f t="shared" si="34"/>
        <v>4</v>
      </c>
      <c r="BP20" s="41">
        <f t="shared" si="35"/>
        <v>6.8</v>
      </c>
      <c r="BQ20" s="41">
        <f>ROUND(IF('Indicador Datos'!S23=0,0,IF(LOG('Indicador Datos'!S23)&gt;BQ$36,10,IF(LOG('Indicador Datos'!S23)&lt;BQ$37,0,10-(BQ$36-LOG('Indicador Datos'!S23))/(BQ$36-BQ$37)*10))),1)</f>
        <v>7.2</v>
      </c>
      <c r="BR20" s="41">
        <f>ROUND(IF('Indicador Datos'!T23=0,0,IF(LOG('Indicador Datos'!T23)&gt;BR$36,10,IF(LOG('Indicador Datos'!T23)&lt;BR$37,0,10-(BR$36-LOG('Indicador Datos'!T23))/(BR$36-BR$37)*10))),1)</f>
        <v>6.9</v>
      </c>
      <c r="BS20" s="41">
        <f t="shared" si="36"/>
        <v>7</v>
      </c>
      <c r="BT20" s="42">
        <f>'Indicador Datos'!S23/'Indicador Datos'!$CU23</f>
        <v>0.13461709481185569</v>
      </c>
      <c r="BU20" s="42">
        <f>'Indicador Datos'!T23/'Indicador Datos'!$CU23</f>
        <v>8.0873806785932104E-2</v>
      </c>
      <c r="BV20" s="41">
        <f t="shared" si="66"/>
        <v>2.2000000000000002</v>
      </c>
      <c r="BW20" s="41">
        <f t="shared" si="67"/>
        <v>1</v>
      </c>
      <c r="BX20" s="41">
        <f t="shared" si="38"/>
        <v>1.4000000000000001</v>
      </c>
      <c r="BY20" s="41">
        <f t="shared" si="39"/>
        <v>4.8</v>
      </c>
      <c r="BZ20" s="41">
        <f t="shared" si="40"/>
        <v>5.9</v>
      </c>
      <c r="CA20" s="41">
        <f>ROUND(IF('Indicador Datos'!U23=0,0,IF(LOG('Indicador Datos'!U23)&gt;CA$36,10,IF(LOG('Indicador Datos'!U23)&lt;CA$37,0,10-(CA$36-LOG('Indicador Datos'!U23))/(CA$36-CA$37)*10))),1)</f>
        <v>8.1999999999999993</v>
      </c>
      <c r="CB20" s="42">
        <f>'Indicador Datos'!U23/'Indicador Datos'!$CU23</f>
        <v>0.70848501872172776</v>
      </c>
      <c r="CC20" s="41">
        <f t="shared" si="41"/>
        <v>7.1</v>
      </c>
      <c r="CD20" s="41">
        <f t="shared" si="42"/>
        <v>7.7</v>
      </c>
      <c r="CE20" s="41">
        <f>ROUND(IF('Indicador Datos'!V23=0,0,IF(LOG('Indicador Datos'!V23)&gt;CE$36,10,IF(LOG('Indicador Datos'!V23)&lt;CE$37,0,10-(CE$36-LOG('Indicador Datos'!V23))/(CE$36-CE$37)*10))),1)</f>
        <v>8.4</v>
      </c>
      <c r="CF20" s="42">
        <f>'Indicador Datos'!V23/'Indicador Datos'!$CU23</f>
        <v>0.88104099600605612</v>
      </c>
      <c r="CG20" s="41">
        <f t="shared" si="43"/>
        <v>8.8000000000000007</v>
      </c>
      <c r="CH20" s="41">
        <f t="shared" si="44"/>
        <v>8.6</v>
      </c>
      <c r="CI20" s="41">
        <f>ROUND(IF('Indicador Datos'!W23=0,0,IF(LOG('Indicador Datos'!W23)&gt;CI$36,10,IF(LOG('Indicador Datos'!W23)&lt;CI$37,0,10-(CI$36-LOG('Indicador Datos'!W23))/(CI$36-CI$37)*10))),1)</f>
        <v>8.3000000000000007</v>
      </c>
      <c r="CJ20" s="42">
        <f>'Indicador Datos'!W23/'Indicador Datos'!$CU23</f>
        <v>0.8473128441033515</v>
      </c>
      <c r="CK20" s="41">
        <f t="shared" si="45"/>
        <v>8.5</v>
      </c>
      <c r="CL20" s="41">
        <f t="shared" si="46"/>
        <v>8.4</v>
      </c>
      <c r="CM20" s="41">
        <f t="shared" si="47"/>
        <v>7.8</v>
      </c>
      <c r="CN20" s="41">
        <f>IF('Indicador Datos'!Y23="No data","x",ROUND(IF('Indicador Datos'!Y23&gt;CN$36,10,IF('Indicador Datos'!Y23&lt;CN$37,0,10-(CN$36-'Indicador Datos'!Y23)/(CN$36-CN$37)*10)),1))</f>
        <v>5.7</v>
      </c>
      <c r="CO20" s="41">
        <f>IF('Indicador Datos'!BL23="No data","x",ROUND(IF('Indicador Datos'!BL23&gt;CO$36,10,IF('Indicador Datos'!BL23&lt;CO$37,0,10-(CO$36-'Indicador Datos'!BL23)/(CO$36-CO$37)*10)),1))</f>
        <v>10</v>
      </c>
      <c r="CP20" s="41">
        <f>IF('Indicador Datos'!X23="No data","x",ROUND(IF('Indicador Datos'!X23&gt;CP$36,10,IF('Indicador Datos'!X23&lt;CP$37,0,10-(CP$36-'Indicador Datos'!X23)/(CP$36-CP$37)*10)),1))</f>
        <v>9.3000000000000007</v>
      </c>
      <c r="CQ20" s="41">
        <f>IF('Indicador Datos'!AD23="No data","x",ROUND(IF('Indicador Datos'!AD23&gt;CQ$36,10,IF('Indicador Datos'!AD23&lt;CQ$37,0,10-(CQ$36-'Indicador Datos'!AD23)/(CQ$36-CQ$37)*10)),1))</f>
        <v>7.7</v>
      </c>
      <c r="CR20" s="41">
        <f>IF('Indicador Datos'!CJ23="No data","x",ROUND(IF('Indicador Datos'!CJ23&gt;CR$36,0,IF('Indicador Datos'!CJ23&lt;CR$37,10,(CR$36-'Indicador Datos'!CJ23)/(CR$36-CR$37)*10)),1))</f>
        <v>6.2</v>
      </c>
      <c r="CS20" s="41">
        <f>IF('Indicador Datos'!CK23="No data","x",ROUND(IF('Indicador Datos'!CK23&gt;CS$36,0,IF('Indicador Datos'!CK23&lt;CS$37,10,(CS$36-'Indicador Datos'!CK23)/(CS$36-CS$37)*10)),1))</f>
        <v>5.2</v>
      </c>
      <c r="CT20" s="41">
        <f>IF('Indicador Datos'!AB23="No data","x",ROUND(IF('Indicador Datos'!AB23&gt;CT$36,0,IF('Indicador Datos'!AB23&lt;CT$37,10,(CT$36-'Indicador Datos'!AB23)/(CT$36-CT$37)*10)),1))</f>
        <v>3.2</v>
      </c>
      <c r="CU20" s="235">
        <f>IF('Indicador Datos'!Z23="No data","x",ROUND(IF('Indicador Datos'!Z23&gt;CU$36,10,IF('Indicador Datos'!Z23&lt;CU$37,0,10-(CU$36-'Indicador Datos'!Z23)/(CU$36-CU$37)*10)),1))</f>
        <v>6</v>
      </c>
      <c r="CV20" s="235">
        <f>IF('Indicador Datos'!AA23="No data","x",IF('Indicador Datos'!AA23=0,0,(ROUND(IF(LOG('Indicador Datos'!AA23)&gt;CV$36,10,IF(LOG('Indicador Datos'!AA23)&lt;CV$37,0,10-(CV$36-LOG('Indicador Datos'!AA23))/(CV$36-CV$37)*10)),1))))</f>
        <v>8.1999999999999993</v>
      </c>
      <c r="CW20" s="41">
        <f t="shared" si="48"/>
        <v>7.3</v>
      </c>
      <c r="CX20" s="235">
        <f>IF('Indicador Datos'!CL23="No data","x",ROUND(IF('Indicador Datos'!CL23&gt;CX$36,0,IF('Indicador Datos'!CL23&lt;CX$37,10,(CX$36-'Indicador Datos'!CL23)/(CX$36-CX$37)*10)),1))</f>
        <v>6.2</v>
      </c>
      <c r="CY20" s="235">
        <f>IF('Indicador Datos'!CM23="No data","x",ROUND(IF('Indicador Datos'!CM23&gt;CY$36,0,IF('Indicador Datos'!CM23&lt;CY$37,10,(CY$36-'Indicador Datos'!CM23)/(CY$36-CY$37)*10)),1))</f>
        <v>4.5999999999999996</v>
      </c>
      <c r="CZ20" s="41">
        <f t="shared" si="49"/>
        <v>5.4</v>
      </c>
      <c r="DA20" s="41">
        <f>IF('Indicador Datos'!AC23="No data","x",ROUND(IF('Indicador Datos'!AC23&gt;DA$36,0,IF('Indicador Datos'!AC23&lt;DA$37,10,(DA$36-'Indicador Datos'!AC23)/(DA$36-DA$37)*10)),1))</f>
        <v>8</v>
      </c>
      <c r="DB20" s="41">
        <f t="shared" si="50"/>
        <v>8</v>
      </c>
      <c r="DC20" s="41">
        <f t="shared" si="51"/>
        <v>7.5</v>
      </c>
      <c r="DD20" s="41">
        <f t="shared" si="52"/>
        <v>5</v>
      </c>
      <c r="DE20" s="41">
        <f t="shared" si="53"/>
        <v>6.7</v>
      </c>
      <c r="DF20" s="41">
        <f t="shared" si="54"/>
        <v>8.1999999999999993</v>
      </c>
      <c r="DG20" s="41">
        <f t="shared" si="55"/>
        <v>5.5</v>
      </c>
      <c r="DH20" s="41">
        <f t="shared" si="56"/>
        <v>7.2</v>
      </c>
      <c r="DI20" s="41">
        <f t="shared" si="57"/>
        <v>7</v>
      </c>
      <c r="DJ20" s="43">
        <f t="shared" si="58"/>
        <v>7.4</v>
      </c>
      <c r="DK20" s="44">
        <f t="shared" si="59"/>
        <v>8</v>
      </c>
      <c r="DL20" s="41">
        <f>ROUND(IF('Indicador Datos'!AE23=0,0,IF('Indicador Datos'!AE23&gt;DL$36,10,IF('Indicador Datos'!AE23&lt;DL$37,0,10-(DL$36-'Indicador Datos'!AE23)/(DL$36-DL$37)*10))),1)</f>
        <v>8.1</v>
      </c>
      <c r="DM20" s="41">
        <f>ROUND(IF('Indicador Datos'!AF23=0,0,IF(LOG('Indicador Datos'!AF23)&gt;LOG(DM$36),10,IF(LOG('Indicador Datos'!AF23)&lt;LOG(DM$37),0,10-(LOG(DM$36)-LOG('Indicador Datos'!AF23))/(LOG(DM$36)-LOG(DM$37))*10))),1)</f>
        <v>4.5</v>
      </c>
      <c r="DN20" s="41">
        <f t="shared" si="60"/>
        <v>6.6</v>
      </c>
      <c r="DO20" s="41">
        <f>'Indicador Datos'!AG23</f>
        <v>0</v>
      </c>
      <c r="DP20" s="41">
        <f>'Indicador Datos'!AH23</f>
        <v>0</v>
      </c>
      <c r="DQ20" s="41">
        <f t="shared" si="61"/>
        <v>0</v>
      </c>
      <c r="DR20" s="125">
        <f t="shared" si="68"/>
        <v>4.5999999999999996</v>
      </c>
      <c r="DS20" s="41">
        <f>IF('Indicador Datos'!AI23="No data","x",ROUND(IF('Indicador Datos'!AI23&gt;DS$36,10,IF('Indicador Datos'!AI23&lt;DS$37,0,10-(DS$36-'Indicador Datos'!AI23)/(DS$36-DS$37)*10)),1))</f>
        <v>10</v>
      </c>
      <c r="DT20" s="41">
        <f>IF('Indicador Datos'!AJ23="No data","x",ROUND(IF(LOG('Indicador Datos'!AJ23)&gt;DT$36,10,IF(LOG('Indicador Datos'!AJ23)&lt;DT$37,0,10-(DT$36-LOG('Indicador Datos'!AJ23))/(DT$36-DT$37)*10)),1))</f>
        <v>8</v>
      </c>
      <c r="DU20" s="125">
        <f t="shared" si="62"/>
        <v>9.3000000000000007</v>
      </c>
      <c r="DV20" s="42">
        <f>IF('Indicador Datos'!AK23="No data", "x",'Indicador Datos'!AK23/'Indicador Datos'!CT23)</f>
        <v>4.4507991132877048E-3</v>
      </c>
      <c r="DW20" s="41">
        <f t="shared" si="69"/>
        <v>10</v>
      </c>
      <c r="DX20" s="41">
        <f>IF('Indicador Datos'!AK23="No data","x",ROUND(IF(LOG('Indicador Datos'!AK23)&gt;DX$36,10,IF(LOG('Indicador Datos'!AK23)&lt;DX$37,0,10-(DX$36-LOG('Indicador Datos'!AK23))/(DX$36-DX$37)*10)),1))</f>
        <v>10</v>
      </c>
      <c r="DY20" s="43">
        <f t="shared" si="70"/>
        <v>10</v>
      </c>
      <c r="DZ20" s="44">
        <f t="shared" si="71"/>
        <v>8.8000000000000007</v>
      </c>
    </row>
    <row r="21" spans="1:130" s="3" customFormat="1" x14ac:dyDescent="0.25">
      <c r="A21" s="94" t="s">
        <v>42</v>
      </c>
      <c r="B21" s="83" t="s">
        <v>41</v>
      </c>
      <c r="C21" s="41">
        <f>ROUND(IF('Indicador Datos'!D24=0,0.1,IF(LOG('Indicador Datos'!D24)&gt;C$36,10,IF(LOG('Indicador Datos'!D24)&lt;C$37,0,10-(C$36-LOG('Indicador Datos'!D24))/(C$36-C$37)*10))),1)</f>
        <v>10</v>
      </c>
      <c r="D21" s="41">
        <f>ROUND(IF('Indicador Datos'!E24=0,0.1,IF(LOG('Indicador Datos'!E24)&gt;D$36,10,IF(LOG('Indicador Datos'!E24)&lt;D$37,0,10-(D$36-LOG('Indicador Datos'!E24))/(D$36-D$37)*10))),1)</f>
        <v>10</v>
      </c>
      <c r="E21" s="41">
        <f t="shared" si="0"/>
        <v>10</v>
      </c>
      <c r="F21" s="41">
        <f>ROUND(IF('Indicador Datos'!F24="No data",0.1,IF('Indicador Datos'!F24=0,0,IF(LOG('Indicador Datos'!F24)&gt;F$36,10,IF(LOG('Indicador Datos'!F24)&lt;F$37,0,10-(F$36-LOG('Indicador Datos'!F24))/(F$36-F$37)*10)))),1)</f>
        <v>9.3000000000000007</v>
      </c>
      <c r="G21" s="41">
        <f>ROUND(IF('Indicador Datos'!G24=0,0,IF(LOG('Indicador Datos'!G24)&gt;G$36,10,IF(LOG('Indicador Datos'!G24)&lt;G$37,0,10-(G$36-LOG('Indicador Datos'!G24))/(G$36-G$37)*10))),1)</f>
        <v>10</v>
      </c>
      <c r="H21" s="41">
        <f>ROUND(IF('Indicador Datos'!H24=0,0,IF(LOG('Indicador Datos'!H24)&gt;H$36,10,IF(LOG('Indicador Datos'!H24)&lt;H$37,0,10-(H$36-LOG('Indicador Datos'!H24))/(H$36-H$37)*10))),1)</f>
        <v>10</v>
      </c>
      <c r="I21" s="41">
        <f>ROUND(IF('Indicador Datos'!I24=0,0,IF(LOG('Indicador Datos'!I24)&gt;I$36,10,IF(LOG('Indicador Datos'!I24)&lt;I$37,0,10-(I$36-LOG('Indicador Datos'!I24))/(I$36-I$37)*10))),1)</f>
        <v>10</v>
      </c>
      <c r="J21" s="41">
        <f t="shared" si="1"/>
        <v>10</v>
      </c>
      <c r="K21" s="41">
        <f>ROUND(IF('Indicador Datos'!J24=0,0,IF(LOG('Indicador Datos'!J24)&gt;K$36,10,IF(LOG('Indicador Datos'!J24)&lt;K$37,0,10-(K$36-LOG('Indicador Datos'!J24))/(K$36-K$37)*10))),1)</f>
        <v>9.8000000000000007</v>
      </c>
      <c r="L21" s="41">
        <f t="shared" si="2"/>
        <v>9.9</v>
      </c>
      <c r="M21" s="41">
        <f>ROUND(IF('Indicador Datos'!K24=0,0,IF(LOG('Indicador Datos'!K24)&gt;M$36,10,IF(LOG('Indicador Datos'!K24)&lt;M$37,0,10-(M$36-LOG('Indicador Datos'!K24))/(M$36-M$37)*10))),1)</f>
        <v>9.6999999999999993</v>
      </c>
      <c r="N21" s="122">
        <f>IF('Indicador Datos'!N24="No data","x",ROUND(IF('Indicador Datos'!N24=0,0,IF(LOG('Indicador Datos'!N24)&gt;N$36,10,IF(LOG('Indicador Datos'!N24)&lt;N$37,0.1,10-(N$36-LOG('Indicador Datos'!N24))/(N$36-N$37)*10))),1))</f>
        <v>9.8000000000000007</v>
      </c>
      <c r="O21" s="122">
        <f>IF('Indicador Datos'!O24="No data","x",ROUND(IF('Indicador Datos'!O24=0,0,IF(LOG('Indicador Datos'!O24)&gt;O$36,10,IF(LOG('Indicador Datos'!O24)&lt;O$37,0.1,10-(O$36-LOG('Indicador Datos'!O24))/(O$36-O$37)*10))),1))</f>
        <v>10</v>
      </c>
      <c r="P21" s="122">
        <f t="shared" si="3"/>
        <v>9.9</v>
      </c>
      <c r="Q21" s="42">
        <f>'Indicador Datos'!D24/'Indicador Datos'!$CU24</f>
        <v>1.4683527687019309E-3</v>
      </c>
      <c r="R21" s="42">
        <f>'Indicador Datos'!E24/'Indicador Datos'!$CU24</f>
        <v>2.56346584784058E-4</v>
      </c>
      <c r="S21" s="42">
        <f>IF(F21=0.1,0,'Indicador Datos'!F24/'Indicador Datos'!$CU24)</f>
        <v>4.2279363240218474E-3</v>
      </c>
      <c r="T21" s="42">
        <f>'Indicador Datos'!G24/'Indicador Datos'!$CU24</f>
        <v>1.590387627598548E-6</v>
      </c>
      <c r="U21" s="42">
        <f>'Indicador Datos'!H24/'Indicador Datos'!$CU24</f>
        <v>1.2093979069691464E-2</v>
      </c>
      <c r="V21" s="42">
        <f>'Indicador Datos'!I24/'Indicador Datos'!$CU24</f>
        <v>4.0713412247196405E-3</v>
      </c>
      <c r="W21" s="42">
        <f>'Indicador Datos'!J24/'Indicador Datos'!$CU24</f>
        <v>6.8325318093872796E-4</v>
      </c>
      <c r="X21" s="42">
        <f>'Indicador Datos'!K24/'Indicador Datos'!$CU24</f>
        <v>5.7735375529325303E-4</v>
      </c>
      <c r="Y21" s="42">
        <f>IF('Indicador Datos'!N24="No data","x",'Indicador Datos'!N24/'Indicador Datos'!$CU24)</f>
        <v>6.49703030924835E-2</v>
      </c>
      <c r="Z21" s="42">
        <f>IF('Indicador Datos'!O24="No data","x",'Indicador Datos'!O24/'Indicador Datos'!$CU24)</f>
        <v>0.13434625218394486</v>
      </c>
      <c r="AA21" s="41">
        <f t="shared" si="4"/>
        <v>7.3</v>
      </c>
      <c r="AB21" s="41">
        <f t="shared" si="5"/>
        <v>5.0999999999999996</v>
      </c>
      <c r="AC21" s="41">
        <f t="shared" si="6"/>
        <v>6.3</v>
      </c>
      <c r="AD21" s="41">
        <f t="shared" si="7"/>
        <v>6</v>
      </c>
      <c r="AE21" s="41">
        <f t="shared" si="8"/>
        <v>4</v>
      </c>
      <c r="AF21" s="41">
        <f t="shared" si="9"/>
        <v>8.1</v>
      </c>
      <c r="AG21" s="41">
        <f t="shared" si="10"/>
        <v>10</v>
      </c>
      <c r="AH21" s="41">
        <f t="shared" si="11"/>
        <v>9.3000000000000007</v>
      </c>
      <c r="AI21" s="41">
        <f t="shared" si="12"/>
        <v>1.7</v>
      </c>
      <c r="AJ21" s="41">
        <f t="shared" si="13"/>
        <v>7</v>
      </c>
      <c r="AK21" s="41">
        <f t="shared" si="14"/>
        <v>0.8</v>
      </c>
      <c r="AL21" s="41">
        <f>ROUND(IF('Indicador Datos'!L24=0,0,IF('Indicador Datos'!L24&gt;AL$36,10,IF('Indicador Datos'!L24&lt;AL$37,0,10-(AL$36-'Indicador Datos'!L24)/(AL$36-AL$37)*10))),1)</f>
        <v>8.6</v>
      </c>
      <c r="AM21" s="41">
        <f t="shared" si="15"/>
        <v>3.2</v>
      </c>
      <c r="AN21" s="41">
        <f t="shared" si="16"/>
        <v>6.7</v>
      </c>
      <c r="AO21" s="41">
        <f t="shared" si="63"/>
        <v>5.2</v>
      </c>
      <c r="AP21" s="41">
        <f t="shared" si="17"/>
        <v>8.6999999999999993</v>
      </c>
      <c r="AQ21" s="41">
        <f t="shared" si="18"/>
        <v>7.6</v>
      </c>
      <c r="AR21" s="41">
        <f t="shared" si="19"/>
        <v>9.1</v>
      </c>
      <c r="AS21" s="41">
        <f t="shared" si="20"/>
        <v>10</v>
      </c>
      <c r="AT21" s="41">
        <f t="shared" si="21"/>
        <v>9.6</v>
      </c>
      <c r="AU21" s="41">
        <f t="shared" si="22"/>
        <v>5.8</v>
      </c>
      <c r="AV21" s="41">
        <f t="shared" si="23"/>
        <v>7.3</v>
      </c>
      <c r="AW21" s="41">
        <f t="shared" si="24"/>
        <v>8.8000000000000007</v>
      </c>
      <c r="AX21" s="43">
        <f t="shared" si="25"/>
        <v>8.1</v>
      </c>
      <c r="AY21" s="41">
        <f t="shared" si="26"/>
        <v>8.3000000000000007</v>
      </c>
      <c r="AZ21" s="149">
        <f t="shared" si="64"/>
        <v>8.6</v>
      </c>
      <c r="BA21" s="43">
        <f t="shared" si="27"/>
        <v>8.9</v>
      </c>
      <c r="BB21" s="41">
        <f t="shared" si="28"/>
        <v>8</v>
      </c>
      <c r="BC21" s="41">
        <f>IF('Indicador Datos'!P24="No data","x",ROUND(IF('Indicador Datos'!P24&gt;BC$36,10,IF('Indicador Datos'!P24&lt;BC$37,0,10-(BC$36-'Indicador Datos'!P24)/(BC$36-BC$37)*10)),1))</f>
        <v>10</v>
      </c>
      <c r="BD21" s="41">
        <f t="shared" si="29"/>
        <v>9</v>
      </c>
      <c r="BE21" s="41">
        <f t="shared" si="30"/>
        <v>8.4</v>
      </c>
      <c r="BF21" s="41">
        <f>IF('Indicador Datos'!M24="No data","x", ROUND(IF('Indicador Datos'!M24&gt;BF$36,0,IF('Indicador Datos'!M24&lt;BF$37,10,(BF$36-'Indicador Datos'!M24)/(BF$36-BF$37)*10)),1))</f>
        <v>2.1</v>
      </c>
      <c r="BG21" s="43">
        <f t="shared" si="65"/>
        <v>7</v>
      </c>
      <c r="BH21" s="41">
        <f>ROUND(IF('Indicador Datos'!Q24=0,0,IF(LOG('Indicador Datos'!Q24)&gt;BH$36,10,IF(LOG('Indicador Datos'!Q24)&lt;BH$37,0,10-(BH$36-LOG('Indicador Datos'!Q24))/(BH$36-BH$37)*10))),1)</f>
        <v>8.6999999999999993</v>
      </c>
      <c r="BI21" s="41">
        <f>ROUND(IF('Indicador Datos'!R24=0,0,IF(LOG('Indicador Datos'!R24)&gt;BI$36,10,IF(LOG('Indicador Datos'!R24)&lt;BI$37,0,10-(BI$36-LOG('Indicador Datos'!R24))/(BI$36-BI$37)*10))),1)</f>
        <v>9.1</v>
      </c>
      <c r="BJ21" s="41">
        <f t="shared" si="31"/>
        <v>8.9666666666666668</v>
      </c>
      <c r="BK21" s="42">
        <f>'Indicador Datos'!Q24/'Indicador Datos'!$CU24</f>
        <v>9.5180041920995578E-2</v>
      </c>
      <c r="BL21" s="42">
        <f>'Indicador Datos'!R24/'Indicador Datos'!$CU24</f>
        <v>2.3273308317060325E-2</v>
      </c>
      <c r="BM21" s="41">
        <f t="shared" si="32"/>
        <v>1.6</v>
      </c>
      <c r="BN21" s="41">
        <f t="shared" si="33"/>
        <v>0.3</v>
      </c>
      <c r="BO21" s="41">
        <f t="shared" si="34"/>
        <v>0.73333333333333339</v>
      </c>
      <c r="BP21" s="41">
        <f t="shared" si="35"/>
        <v>6.4</v>
      </c>
      <c r="BQ21" s="41">
        <f>ROUND(IF('Indicador Datos'!S24=0,0,IF(LOG('Indicador Datos'!S24)&gt;BQ$36,10,IF(LOG('Indicador Datos'!S24)&lt;BQ$37,0,10-(BQ$36-LOG('Indicador Datos'!S24))/(BQ$36-BQ$37)*10))),1)</f>
        <v>0</v>
      </c>
      <c r="BR21" s="41">
        <f>ROUND(IF('Indicador Datos'!T24=0,0,IF(LOG('Indicador Datos'!T24)&gt;BR$36,10,IF(LOG('Indicador Datos'!T24)&lt;BR$37,0,10-(BR$36-LOG('Indicador Datos'!T24))/(BR$36-BR$37)*10))),1)</f>
        <v>3.3</v>
      </c>
      <c r="BS21" s="41">
        <f t="shared" si="36"/>
        <v>2.1999999999999997</v>
      </c>
      <c r="BT21" s="42">
        <f>'Indicador Datos'!S24/'Indicador Datos'!$CU24</f>
        <v>0</v>
      </c>
      <c r="BU21" s="42">
        <f>'Indicador Datos'!T24/'Indicador Datos'!$CU24</f>
        <v>1.7229619469555086E-5</v>
      </c>
      <c r="BV21" s="41">
        <f t="shared" si="66"/>
        <v>0</v>
      </c>
      <c r="BW21" s="41">
        <f t="shared" si="67"/>
        <v>0</v>
      </c>
      <c r="BX21" s="41">
        <f t="shared" si="38"/>
        <v>0</v>
      </c>
      <c r="BY21" s="41">
        <f t="shared" si="39"/>
        <v>1.2</v>
      </c>
      <c r="BZ21" s="41">
        <f t="shared" si="40"/>
        <v>4.3</v>
      </c>
      <c r="CA21" s="41">
        <f>ROUND(IF('Indicador Datos'!U24=0,0,IF(LOG('Indicador Datos'!U24)&gt;CA$36,10,IF(LOG('Indicador Datos'!U24)&lt;CA$37,0,10-(CA$36-LOG('Indicador Datos'!U24))/(CA$36-CA$37)*10))),1)</f>
        <v>9.3000000000000007</v>
      </c>
      <c r="CB21" s="42">
        <f>'Indicador Datos'!U24/'Indicador Datos'!$CU24</f>
        <v>0.26218267041092219</v>
      </c>
      <c r="CC21" s="41">
        <f t="shared" si="41"/>
        <v>2.6</v>
      </c>
      <c r="CD21" s="41">
        <f t="shared" si="42"/>
        <v>7.2</v>
      </c>
      <c r="CE21" s="41">
        <f>ROUND(IF('Indicador Datos'!V24=0,0,IF(LOG('Indicador Datos'!V24)&gt;CE$36,10,IF(LOG('Indicador Datos'!V24)&lt;CE$37,0,10-(CE$36-LOG('Indicador Datos'!V24))/(CE$36-CE$37)*10))),1)</f>
        <v>9.6999999999999993</v>
      </c>
      <c r="CF21" s="42">
        <f>'Indicador Datos'!V24/'Indicador Datos'!$CU24</f>
        <v>0.51524436841064059</v>
      </c>
      <c r="CG21" s="41">
        <f t="shared" si="43"/>
        <v>5.2</v>
      </c>
      <c r="CH21" s="41">
        <f t="shared" si="44"/>
        <v>8.1999999999999993</v>
      </c>
      <c r="CI21" s="41">
        <f>ROUND(IF('Indicador Datos'!W24=0,0,IF(LOG('Indicador Datos'!W24)&gt;CI$36,10,IF(LOG('Indicador Datos'!W24)&lt;CI$37,0,10-(CI$36-LOG('Indicador Datos'!W24))/(CI$36-CI$37)*10))),1)</f>
        <v>9.6</v>
      </c>
      <c r="CJ21" s="42">
        <f>'Indicador Datos'!W24/'Indicador Datos'!$CU24</f>
        <v>0.38609722429333487</v>
      </c>
      <c r="CK21" s="41">
        <f t="shared" si="45"/>
        <v>3.9</v>
      </c>
      <c r="CL21" s="41">
        <f t="shared" si="46"/>
        <v>7.8</v>
      </c>
      <c r="CM21" s="41">
        <f t="shared" si="47"/>
        <v>7.1</v>
      </c>
      <c r="CN21" s="41">
        <f>IF('Indicador Datos'!Y24="No data","x",ROUND(IF('Indicador Datos'!Y24&gt;CN$36,10,IF('Indicador Datos'!Y24&lt;CN$37,0,10-(CN$36-'Indicador Datos'!Y24)/(CN$36-CN$37)*10)),1))</f>
        <v>8</v>
      </c>
      <c r="CO21" s="41">
        <f>IF('Indicador Datos'!BL24="No data","x",ROUND(IF('Indicador Datos'!BL24&gt;CO$36,10,IF('Indicador Datos'!BL24&lt;CO$37,0,10-(CO$36-'Indicador Datos'!BL24)/(CO$36-CO$37)*10)),1))</f>
        <v>4.5999999999999996</v>
      </c>
      <c r="CP21" s="41">
        <f>IF('Indicador Datos'!X24="No data","x",ROUND(IF('Indicador Datos'!X24&gt;CP$36,10,IF('Indicador Datos'!X24&lt;CP$37,0,10-(CP$36-'Indicador Datos'!X24)/(CP$36-CP$37)*10)),1))</f>
        <v>5</v>
      </c>
      <c r="CQ21" s="41">
        <f>IF('Indicador Datos'!AD24="No data","x",ROUND(IF('Indicador Datos'!AD24&gt;CQ$36,10,IF('Indicador Datos'!AD24&lt;CQ$37,0,10-(CQ$36-'Indicador Datos'!AD24)/(CQ$36-CQ$37)*10)),1))</f>
        <v>5.2</v>
      </c>
      <c r="CR21" s="41">
        <f>IF('Indicador Datos'!CJ24="No data","x",ROUND(IF('Indicador Datos'!CJ24&gt;CR$36,0,IF('Indicador Datos'!CJ24&lt;CR$37,10,(CR$36-'Indicador Datos'!CJ24)/(CR$36-CR$37)*10)),1))</f>
        <v>2.9</v>
      </c>
      <c r="CS21" s="41">
        <f>IF('Indicador Datos'!CK24="No data","x",ROUND(IF('Indicador Datos'!CK24&gt;CS$36,0,IF('Indicador Datos'!CK24&lt;CS$37,10,(CS$36-'Indicador Datos'!CK24)/(CS$36-CS$37)*10)),1))</f>
        <v>0.7</v>
      </c>
      <c r="CT21" s="41">
        <f>IF('Indicador Datos'!AB24="No data","x",ROUND(IF('Indicador Datos'!AB24&gt;CT$36,0,IF('Indicador Datos'!AB24&lt;CT$37,10,(CT$36-'Indicador Datos'!AB24)/(CT$36-CT$37)*10)),1))</f>
        <v>2.4</v>
      </c>
      <c r="CU21" s="235">
        <f>IF('Indicador Datos'!Z24="No data","x",ROUND(IF('Indicador Datos'!Z24&gt;CU$36,10,IF('Indicador Datos'!Z24&lt;CU$37,0,10-(CU$36-'Indicador Datos'!Z24)/(CU$36-CU$37)*10)),1))</f>
        <v>0.9</v>
      </c>
      <c r="CV21" s="235">
        <f>IF('Indicador Datos'!AA24="No data","x",IF('Indicador Datos'!AA24=0,0,(ROUND(IF(LOG('Indicador Datos'!AA24)&gt;CV$36,10,IF(LOG('Indicador Datos'!AA24)&lt;CV$37,0,10-(CV$36-LOG('Indicador Datos'!AA24))/(CV$36-CV$37)*10)),1))))</f>
        <v>8.6999999999999993</v>
      </c>
      <c r="CW21" s="41">
        <f t="shared" si="48"/>
        <v>6.1</v>
      </c>
      <c r="CX21" s="235">
        <f>IF('Indicador Datos'!CL24="No data","x",ROUND(IF('Indicador Datos'!CL24&gt;CX$36,0,IF('Indicador Datos'!CL24&lt;CX$37,10,(CX$36-'Indicador Datos'!CL24)/(CX$36-CX$37)*10)),1))</f>
        <v>3.2</v>
      </c>
      <c r="CY21" s="235">
        <f>IF('Indicador Datos'!CM24="No data","x",ROUND(IF('Indicador Datos'!CM24&gt;CY$36,0,IF('Indicador Datos'!CM24&lt;CY$37,10,(CY$36-'Indicador Datos'!CM24)/(CY$36-CY$37)*10)),1))</f>
        <v>1.2</v>
      </c>
      <c r="CZ21" s="41">
        <f t="shared" si="49"/>
        <v>2.2000000000000002</v>
      </c>
      <c r="DA21" s="41">
        <f>IF('Indicador Datos'!AC24="No data","x",ROUND(IF('Indicador Datos'!AC24&gt;DA$36,0,IF('Indicador Datos'!AC24&lt;DA$37,10,(DA$36-'Indicador Datos'!AC24)/(DA$36-DA$37)*10)),1))</f>
        <v>2</v>
      </c>
      <c r="DB21" s="41">
        <f t="shared" si="50"/>
        <v>2</v>
      </c>
      <c r="DC21" s="41">
        <f t="shared" si="51"/>
        <v>6.5</v>
      </c>
      <c r="DD21" s="41">
        <f t="shared" si="52"/>
        <v>2.1</v>
      </c>
      <c r="DE21" s="41">
        <f t="shared" si="53"/>
        <v>5</v>
      </c>
      <c r="DF21" s="41">
        <f t="shared" si="54"/>
        <v>5.7</v>
      </c>
      <c r="DG21" s="41">
        <f t="shared" si="55"/>
        <v>2.9</v>
      </c>
      <c r="DH21" s="41">
        <f t="shared" si="56"/>
        <v>3.5</v>
      </c>
      <c r="DI21" s="41">
        <f t="shared" si="57"/>
        <v>4.3</v>
      </c>
      <c r="DJ21" s="43">
        <f t="shared" si="58"/>
        <v>5.9</v>
      </c>
      <c r="DK21" s="44">
        <f t="shared" si="59"/>
        <v>7.9</v>
      </c>
      <c r="DL21" s="41">
        <f>ROUND(IF('Indicador Datos'!AE24=0,0,IF('Indicador Datos'!AE24&gt;DL$36,10,IF('Indicador Datos'!AE24&lt;DL$37,0,10-(DL$36-'Indicador Datos'!AE24)/(DL$36-DL$37)*10))),1)</f>
        <v>10</v>
      </c>
      <c r="DM21" s="41">
        <f>ROUND(IF('Indicador Datos'!AF24=0,0,IF(LOG('Indicador Datos'!AF24)&gt;LOG(DM$36),10,IF(LOG('Indicador Datos'!AF24)&lt;LOG(DM$37),0,10-(LOG(DM$36)-LOG('Indicador Datos'!AF24))/(LOG(DM$36)-LOG(DM$37))*10))),1)</f>
        <v>10</v>
      </c>
      <c r="DN21" s="41">
        <f t="shared" si="60"/>
        <v>10</v>
      </c>
      <c r="DO21" s="41">
        <f>'Indicador Datos'!AG24</f>
        <v>0</v>
      </c>
      <c r="DP21" s="41">
        <f>'Indicador Datos'!AH24</f>
        <v>5</v>
      </c>
      <c r="DQ21" s="41">
        <f t="shared" si="61"/>
        <v>9</v>
      </c>
      <c r="DR21" s="125">
        <f t="shared" si="68"/>
        <v>9</v>
      </c>
      <c r="DS21" s="41">
        <f>IF('Indicador Datos'!AI24="No data","x",ROUND(IF('Indicador Datos'!AI24&gt;DS$36,10,IF('Indicador Datos'!AI24&lt;DS$37,0,10-(DS$36-'Indicador Datos'!AI24)/(DS$36-DS$37)*10)),1))</f>
        <v>8.3000000000000007</v>
      </c>
      <c r="DT21" s="41">
        <f>IF('Indicador Datos'!AJ24="No data","x",ROUND(IF(LOG('Indicador Datos'!AJ24)&gt;DT$36,10,IF(LOG('Indicador Datos'!AJ24)&lt;DT$37,0,10-(DT$36-LOG('Indicador Datos'!AJ24))/(DT$36-DT$37)*10)),1))</f>
        <v>10</v>
      </c>
      <c r="DU21" s="125">
        <f t="shared" si="62"/>
        <v>9.3000000000000007</v>
      </c>
      <c r="DV21" s="42">
        <f>IF('Indicador Datos'!AK24="No data", "x",'Indicador Datos'!AK24/'Indicador Datos'!CT24)</f>
        <v>2.7470785561077311E-4</v>
      </c>
      <c r="DW21" s="41">
        <f t="shared" si="69"/>
        <v>4.5999999999999996</v>
      </c>
      <c r="DX21" s="41">
        <f>IF('Indicador Datos'!AK24="No data","x",ROUND(IF(LOG('Indicador Datos'!AK24)&gt;DX$36,10,IF(LOG('Indicador Datos'!AK24)&lt;DX$37,0,10-(DX$36-LOG('Indicador Datos'!AK24))/(DX$36-DX$37)*10)),1))</f>
        <v>10</v>
      </c>
      <c r="DY21" s="43">
        <f t="shared" si="70"/>
        <v>8.4</v>
      </c>
      <c r="DZ21" s="44">
        <f t="shared" si="71"/>
        <v>8.9</v>
      </c>
    </row>
    <row r="22" spans="1:130" s="3" customFormat="1" x14ac:dyDescent="0.25">
      <c r="A22" s="94" t="s">
        <v>44</v>
      </c>
      <c r="B22" s="83" t="s">
        <v>43</v>
      </c>
      <c r="C22" s="41">
        <f>ROUND(IF('Indicador Datos'!D25=0,0.1,IF(LOG('Indicador Datos'!D25)&gt;C$36,10,IF(LOG('Indicador Datos'!D25)&lt;C$37,0,10-(C$36-LOG('Indicador Datos'!D25))/(C$36-C$37)*10))),1)</f>
        <v>7.8</v>
      </c>
      <c r="D22" s="41">
        <f>ROUND(IF('Indicador Datos'!E25=0,0.1,IF(LOG('Indicador Datos'!E25)&gt;D$36,10,IF(LOG('Indicador Datos'!E25)&lt;D$37,0,10-(D$36-LOG('Indicador Datos'!E25))/(D$36-D$37)*10))),1)</f>
        <v>9.6999999999999993</v>
      </c>
      <c r="E22" s="41">
        <f t="shared" si="0"/>
        <v>8.9</v>
      </c>
      <c r="F22" s="41">
        <f>ROUND(IF('Indicador Datos'!F25="No data",0.1,IF('Indicador Datos'!F25=0,0,IF(LOG('Indicador Datos'!F25)&gt;F$36,10,IF(LOG('Indicador Datos'!F25)&lt;F$37,0,10-(F$36-LOG('Indicador Datos'!F25))/(F$36-F$37)*10)))),1)</f>
        <v>6.3</v>
      </c>
      <c r="G22" s="41">
        <f>ROUND(IF('Indicador Datos'!G25=0,0,IF(LOG('Indicador Datos'!G25)&gt;G$36,10,IF(LOG('Indicador Datos'!G25)&lt;G$37,0,10-(G$36-LOG('Indicador Datos'!G25))/(G$36-G$37)*10))),1)</f>
        <v>10</v>
      </c>
      <c r="H22" s="41">
        <f>ROUND(IF('Indicador Datos'!H25=0,0,IF(LOG('Indicador Datos'!H25)&gt;H$36,10,IF(LOG('Indicador Datos'!H25)&lt;H$37,0,10-(H$36-LOG('Indicador Datos'!H25))/(H$36-H$37)*10))),1)</f>
        <v>7.6</v>
      </c>
      <c r="I22" s="41">
        <f>ROUND(IF('Indicador Datos'!I25=0,0,IF(LOG('Indicador Datos'!I25)&gt;I$36,10,IF(LOG('Indicador Datos'!I25)&lt;I$37,0,10-(I$36-LOG('Indicador Datos'!I25))/(I$36-I$37)*10))),1)</f>
        <v>6.4</v>
      </c>
      <c r="J22" s="41">
        <f t="shared" si="1"/>
        <v>7</v>
      </c>
      <c r="K22" s="41">
        <f>ROUND(IF('Indicador Datos'!J25=0,0,IF(LOG('Indicador Datos'!J25)&gt;K$36,10,IF(LOG('Indicador Datos'!J25)&lt;K$37,0,10-(K$36-LOG('Indicador Datos'!J25))/(K$36-K$37)*10))),1)</f>
        <v>6.5</v>
      </c>
      <c r="L22" s="41">
        <f t="shared" si="2"/>
        <v>6.8</v>
      </c>
      <c r="M22" s="41">
        <f>ROUND(IF('Indicador Datos'!K25=0,0,IF(LOG('Indicador Datos'!K25)&gt;M$36,10,IF(LOG('Indicador Datos'!K25)&lt;M$37,0,10-(M$36-LOG('Indicador Datos'!K25))/(M$36-M$37)*10))),1)</f>
        <v>8.9</v>
      </c>
      <c r="N22" s="122">
        <f>IF('Indicador Datos'!N25="No data","x",ROUND(IF('Indicador Datos'!N25=0,0,IF(LOG('Indicador Datos'!N25)&gt;N$36,10,IF(LOG('Indicador Datos'!N25)&lt;N$37,0.1,10-(N$36-LOG('Indicador Datos'!N25))/(N$36-N$37)*10))),1))</f>
        <v>7.7</v>
      </c>
      <c r="O22" s="122">
        <f>IF('Indicador Datos'!O25="No data","x",ROUND(IF('Indicador Datos'!O25=0,0,IF(LOG('Indicador Datos'!O25)&gt;O$36,10,IF(LOG('Indicador Datos'!O25)&lt;O$37,0.1,10-(O$36-LOG('Indicador Datos'!O25))/(O$36-O$37)*10))),1))</f>
        <v>8.3000000000000007</v>
      </c>
      <c r="P22" s="122">
        <f t="shared" si="3"/>
        <v>8</v>
      </c>
      <c r="Q22" s="42">
        <f>'Indicador Datos'!D25/'Indicador Datos'!$CU25</f>
        <v>2.0901460172743584E-3</v>
      </c>
      <c r="R22" s="42">
        <f>'Indicador Datos'!E25/'Indicador Datos'!$CU25</f>
        <v>1.3013315934472282E-3</v>
      </c>
      <c r="S22" s="42">
        <f>IF(F22=0.1,0,'Indicador Datos'!F25/'Indicador Datos'!$CU25)</f>
        <v>5.6237663256994011E-3</v>
      </c>
      <c r="T22" s="42">
        <f>'Indicador Datos'!G25/'Indicador Datos'!$CU25</f>
        <v>3.0012430394975017E-5</v>
      </c>
      <c r="U22" s="42">
        <f>'Indicador Datos'!H25/'Indicador Datos'!$CU25</f>
        <v>3.1252629459130447E-3</v>
      </c>
      <c r="V22" s="42">
        <f>'Indicador Datos'!I25/'Indicador Datos'!$CU25</f>
        <v>4.8811570921010104E-5</v>
      </c>
      <c r="W22" s="42">
        <f>'Indicador Datos'!J25/'Indicador Datos'!$CU25</f>
        <v>6.3087984110698201E-4</v>
      </c>
      <c r="X22" s="42">
        <f>'Indicador Datos'!K25/'Indicador Datos'!$CU25</f>
        <v>6.1771603800878545E-3</v>
      </c>
      <c r="Y22" s="42">
        <f>IF('Indicador Datos'!N25="No data","x",'Indicador Datos'!N25/'Indicador Datos'!$CU25)</f>
        <v>0.20067159370704873</v>
      </c>
      <c r="Z22" s="42">
        <f>IF('Indicador Datos'!O25="No data","x",'Indicador Datos'!O25/'Indicador Datos'!$CU25)</f>
        <v>0.33083720990736565</v>
      </c>
      <c r="AA22" s="41">
        <f t="shared" si="4"/>
        <v>10</v>
      </c>
      <c r="AB22" s="41">
        <f t="shared" si="5"/>
        <v>10</v>
      </c>
      <c r="AC22" s="41">
        <f t="shared" si="6"/>
        <v>10</v>
      </c>
      <c r="AD22" s="41">
        <f t="shared" si="7"/>
        <v>8</v>
      </c>
      <c r="AE22" s="41">
        <f t="shared" si="8"/>
        <v>8.3000000000000007</v>
      </c>
      <c r="AF22" s="41">
        <f t="shared" si="9"/>
        <v>2.1</v>
      </c>
      <c r="AG22" s="41">
        <f t="shared" si="10"/>
        <v>0.2</v>
      </c>
      <c r="AH22" s="41">
        <f t="shared" si="11"/>
        <v>1.2</v>
      </c>
      <c r="AI22" s="41">
        <f t="shared" si="12"/>
        <v>1.6</v>
      </c>
      <c r="AJ22" s="41">
        <f t="shared" si="13"/>
        <v>1.4</v>
      </c>
      <c r="AK22" s="41">
        <f t="shared" si="14"/>
        <v>8.8000000000000007</v>
      </c>
      <c r="AL22" s="41">
        <f>ROUND(IF('Indicador Datos'!L25=0,0,IF('Indicador Datos'!L25&gt;AL$36,10,IF('Indicador Datos'!L25&lt;AL$37,0,10-(AL$36-'Indicador Datos'!L25)/(AL$36-AL$37)*10))),1)</f>
        <v>8.6</v>
      </c>
      <c r="AM22" s="41">
        <f t="shared" si="15"/>
        <v>10</v>
      </c>
      <c r="AN22" s="41">
        <f t="shared" si="16"/>
        <v>10</v>
      </c>
      <c r="AO22" s="41">
        <f t="shared" si="63"/>
        <v>10</v>
      </c>
      <c r="AP22" s="41">
        <f t="shared" si="17"/>
        <v>8.9</v>
      </c>
      <c r="AQ22" s="41">
        <f t="shared" si="18"/>
        <v>9.9</v>
      </c>
      <c r="AR22" s="41">
        <f t="shared" si="19"/>
        <v>4.9000000000000004</v>
      </c>
      <c r="AS22" s="41">
        <f t="shared" si="20"/>
        <v>3.3</v>
      </c>
      <c r="AT22" s="41">
        <f t="shared" si="21"/>
        <v>4.0999999999999996</v>
      </c>
      <c r="AU22" s="41">
        <f t="shared" si="22"/>
        <v>4.0999999999999996</v>
      </c>
      <c r="AV22" s="41">
        <f t="shared" si="23"/>
        <v>8.9</v>
      </c>
      <c r="AW22" s="41">
        <f t="shared" si="24"/>
        <v>9.5</v>
      </c>
      <c r="AX22" s="43">
        <f t="shared" si="25"/>
        <v>7.2</v>
      </c>
      <c r="AY22" s="41">
        <f t="shared" si="26"/>
        <v>9.3000000000000007</v>
      </c>
      <c r="AZ22" s="149">
        <f t="shared" si="64"/>
        <v>9.4</v>
      </c>
      <c r="BA22" s="43">
        <f t="shared" si="27"/>
        <v>4.5999999999999996</v>
      </c>
      <c r="BB22" s="41">
        <f t="shared" si="28"/>
        <v>8.8000000000000007</v>
      </c>
      <c r="BC22" s="41">
        <f>IF('Indicador Datos'!P25="No data","x",ROUND(IF('Indicador Datos'!P25&gt;BC$36,10,IF('Indicador Datos'!P25&lt;BC$37,0,10-(BC$36-'Indicador Datos'!P25)/(BC$36-BC$37)*10)),1))</f>
        <v>0.7</v>
      </c>
      <c r="BD22" s="41">
        <f t="shared" si="29"/>
        <v>4.8</v>
      </c>
      <c r="BE22" s="41">
        <f t="shared" si="30"/>
        <v>9.3000000000000007</v>
      </c>
      <c r="BF22" s="41">
        <f>IF('Indicador Datos'!M25="No data","x", ROUND(IF('Indicador Datos'!M25&gt;BF$36,0,IF('Indicador Datos'!M25&lt;BF$37,10,(BF$36-'Indicador Datos'!M25)/(BF$36-BF$37)*10)),1))</f>
        <v>10</v>
      </c>
      <c r="BG22" s="43">
        <f t="shared" si="65"/>
        <v>8.4</v>
      </c>
      <c r="BH22" s="41">
        <f>ROUND(IF('Indicador Datos'!Q25=0,0,IF(LOG('Indicador Datos'!Q25)&gt;BH$36,10,IF(LOG('Indicador Datos'!Q25)&lt;BH$37,0,10-(BH$36-LOG('Indicador Datos'!Q25))/(BH$36-BH$37)*10))),1)</f>
        <v>7.1</v>
      </c>
      <c r="BI22" s="41">
        <f>ROUND(IF('Indicador Datos'!R25=0,0,IF(LOG('Indicador Datos'!R25)&gt;BI$36,10,IF(LOG('Indicador Datos'!R25)&lt;BI$37,0,10-(BI$36-LOG('Indicador Datos'!R25))/(BI$36-BI$37)*10))),1)</f>
        <v>9.1999999999999993</v>
      </c>
      <c r="BJ22" s="41">
        <f t="shared" si="31"/>
        <v>8.4999999999999982</v>
      </c>
      <c r="BK22" s="42">
        <f>'Indicador Datos'!Q25/'Indicador Datos'!$CU25</f>
        <v>0.14224264480076376</v>
      </c>
      <c r="BL22" s="42">
        <f>'Indicador Datos'!R25/'Indicador Datos'!$CU25</f>
        <v>0.55008606101382562</v>
      </c>
      <c r="BM22" s="41">
        <f t="shared" si="32"/>
        <v>2.4</v>
      </c>
      <c r="BN22" s="41">
        <f t="shared" si="33"/>
        <v>6.9</v>
      </c>
      <c r="BO22" s="41">
        <f t="shared" si="34"/>
        <v>5.4000000000000012</v>
      </c>
      <c r="BP22" s="41">
        <f t="shared" si="35"/>
        <v>7.2</v>
      </c>
      <c r="BQ22" s="41">
        <f>ROUND(IF('Indicador Datos'!S25=0,0,IF(LOG('Indicador Datos'!S25)&gt;BQ$36,10,IF(LOG('Indicador Datos'!S25)&lt;BQ$37,0,10-(BQ$36-LOG('Indicador Datos'!S25))/(BQ$36-BQ$37)*10))),1)</f>
        <v>7.8</v>
      </c>
      <c r="BR22" s="41">
        <f>ROUND(IF('Indicador Datos'!T25=0,0,IF(LOG('Indicador Datos'!T25)&gt;BR$36,10,IF(LOG('Indicador Datos'!T25)&lt;BR$37,0,10-(BR$36-LOG('Indicador Datos'!T25))/(BR$36-BR$37)*10))),1)</f>
        <v>7</v>
      </c>
      <c r="BS22" s="41">
        <f t="shared" si="36"/>
        <v>7.2666666666666666</v>
      </c>
      <c r="BT22" s="42">
        <f>'Indicador Datos'!S25/'Indicador Datos'!$CU25</f>
        <v>0.46699737543958791</v>
      </c>
      <c r="BU22" s="42">
        <f>'Indicador Datos'!T25/'Indicador Datos'!$CU25</f>
        <v>0.12138480758410523</v>
      </c>
      <c r="BV22" s="41">
        <f t="shared" si="66"/>
        <v>7.8</v>
      </c>
      <c r="BW22" s="41">
        <f t="shared" si="67"/>
        <v>1.5</v>
      </c>
      <c r="BX22" s="41">
        <f t="shared" si="38"/>
        <v>3.6</v>
      </c>
      <c r="BY22" s="41">
        <f t="shared" si="39"/>
        <v>5.7</v>
      </c>
      <c r="BZ22" s="41">
        <f t="shared" si="40"/>
        <v>6.5</v>
      </c>
      <c r="CA22" s="41">
        <f>ROUND(IF('Indicador Datos'!U25=0,0,IF(LOG('Indicador Datos'!U25)&gt;CA$36,10,IF(LOG('Indicador Datos'!U25)&lt;CA$37,0,10-(CA$36-LOG('Indicador Datos'!U25))/(CA$36-CA$37)*10))),1)</f>
        <v>8.1999999999999993</v>
      </c>
      <c r="CB22" s="42">
        <f>'Indicador Datos'!U25/'Indicador Datos'!$CU25</f>
        <v>0.84363472060097966</v>
      </c>
      <c r="CC22" s="41">
        <f t="shared" si="41"/>
        <v>8.4</v>
      </c>
      <c r="CD22" s="41">
        <f t="shared" si="42"/>
        <v>8.3000000000000007</v>
      </c>
      <c r="CE22" s="41">
        <f>ROUND(IF('Indicador Datos'!V25=0,0,IF(LOG('Indicador Datos'!V25)&gt;CE$36,10,IF(LOG('Indicador Datos'!V25)&lt;CE$37,0,10-(CE$36-LOG('Indicador Datos'!V25))/(CE$36-CE$37)*10))),1)</f>
        <v>8.1</v>
      </c>
      <c r="CF22" s="42">
        <f>'Indicador Datos'!V25/'Indicador Datos'!$CU25</f>
        <v>0.77471249459700176</v>
      </c>
      <c r="CG22" s="41">
        <f t="shared" si="43"/>
        <v>7.7</v>
      </c>
      <c r="CH22" s="41">
        <f t="shared" si="44"/>
        <v>7.9</v>
      </c>
      <c r="CI22" s="41">
        <f>ROUND(IF('Indicador Datos'!W25=0,0,IF(LOG('Indicador Datos'!W25)&gt;CI$36,10,IF(LOG('Indicador Datos'!W25)&lt;CI$37,0,10-(CI$36-LOG('Indicador Datos'!W25))/(CI$36-CI$37)*10))),1)</f>
        <v>8.1999999999999993</v>
      </c>
      <c r="CJ22" s="42">
        <f>'Indicador Datos'!W25/'Indicador Datos'!$CU25</f>
        <v>0.91416740799671736</v>
      </c>
      <c r="CK22" s="41">
        <f t="shared" si="45"/>
        <v>9.1</v>
      </c>
      <c r="CL22" s="41">
        <f t="shared" si="46"/>
        <v>8.6999999999999993</v>
      </c>
      <c r="CM22" s="41">
        <f t="shared" si="47"/>
        <v>7.9</v>
      </c>
      <c r="CN22" s="41">
        <f>IF('Indicador Datos'!Y25="No data","x",ROUND(IF('Indicador Datos'!Y25&gt;CN$36,10,IF('Indicador Datos'!Y25&lt;CN$37,0,10-(CN$36-'Indicador Datos'!Y25)/(CN$36-CN$37)*10)),1))</f>
        <v>5.9</v>
      </c>
      <c r="CO22" s="41">
        <f>IF('Indicador Datos'!BL25="No data","x",ROUND(IF('Indicador Datos'!BL25&gt;CO$36,10,IF('Indicador Datos'!BL25&lt;CO$37,0,10-(CO$36-'Indicador Datos'!BL25)/(CO$36-CO$37)*10)),1))</f>
        <v>10</v>
      </c>
      <c r="CP22" s="41">
        <f>IF('Indicador Datos'!X25="No data","x",ROUND(IF('Indicador Datos'!X25&gt;CP$36,10,IF('Indicador Datos'!X25&lt;CP$37,0,10-(CP$36-'Indicador Datos'!X25)/(CP$36-CP$37)*10)),1))</f>
        <v>5.5</v>
      </c>
      <c r="CQ22" s="41">
        <f>IF('Indicador Datos'!AD25="No data","x",ROUND(IF('Indicador Datos'!AD25&gt;CQ$36,10,IF('Indicador Datos'!AD25&lt;CQ$37,0,10-(CQ$36-'Indicador Datos'!AD25)/(CQ$36-CQ$37)*10)),1))</f>
        <v>7.3</v>
      </c>
      <c r="CR22" s="41">
        <f>IF('Indicador Datos'!CJ25="No data","x",ROUND(IF('Indicador Datos'!CJ25&gt;CR$36,0,IF('Indicador Datos'!CJ25&lt;CR$37,10,(CR$36-'Indicador Datos'!CJ25)/(CR$36-CR$37)*10)),1))</f>
        <v>8.5</v>
      </c>
      <c r="CS22" s="41">
        <f>IF('Indicador Datos'!CK25="No data","x",ROUND(IF('Indicador Datos'!CK25&gt;CS$36,0,IF('Indicador Datos'!CK25&lt;CS$37,10,(CS$36-'Indicador Datos'!CK25)/(CS$36-CS$37)*10)),1))</f>
        <v>10</v>
      </c>
      <c r="CT22" s="41" t="str">
        <f>IF('Indicador Datos'!AB25="No data","x",ROUND(IF('Indicador Datos'!AB25&gt;CT$36,0,IF('Indicador Datos'!AB25&lt;CT$37,10,(CT$36-'Indicador Datos'!AB25)/(CT$36-CT$37)*10)),1))</f>
        <v>x</v>
      </c>
      <c r="CU22" s="235">
        <f>IF('Indicador Datos'!Z25="No data","x",ROUND(IF('Indicador Datos'!Z25&gt;CU$36,10,IF('Indicador Datos'!Z25&lt;CU$37,0,10-(CU$36-'Indicador Datos'!Z25)/(CU$36-CU$37)*10)),1))</f>
        <v>6.5</v>
      </c>
      <c r="CV22" s="235">
        <f>IF('Indicador Datos'!AA25="No data","x",IF('Indicador Datos'!AA25=0,0,(ROUND(IF(LOG('Indicador Datos'!AA25)&gt;CV$36,10,IF(LOG('Indicador Datos'!AA25)&lt;CV$37,0,10-(CV$36-LOG('Indicador Datos'!AA25))/(CV$36-CV$37)*10)),1))))</f>
        <v>8</v>
      </c>
      <c r="CW22" s="41">
        <f t="shared" si="48"/>
        <v>7.3</v>
      </c>
      <c r="CX22" s="235">
        <f>IF('Indicador Datos'!CL25="No data","x",ROUND(IF('Indicador Datos'!CL25&gt;CX$36,0,IF('Indicador Datos'!CL25&lt;CX$37,10,(CX$36-'Indicador Datos'!CL25)/(CX$36-CX$37)*10)),1))</f>
        <v>9</v>
      </c>
      <c r="CY22" s="235">
        <f>IF('Indicador Datos'!CM25="No data","x",ROUND(IF('Indicador Datos'!CM25&gt;CY$36,0,IF('Indicador Datos'!CM25&lt;CY$37,10,(CY$36-'Indicador Datos'!CM25)/(CY$36-CY$37)*10)),1))</f>
        <v>10</v>
      </c>
      <c r="CZ22" s="41">
        <f t="shared" si="49"/>
        <v>9.5</v>
      </c>
      <c r="DA22" s="41">
        <f>IF('Indicador Datos'!AC25="No data","x",ROUND(IF('Indicador Datos'!AC25&gt;DA$36,0,IF('Indicador Datos'!AC25&lt;DA$37,10,(DA$36-'Indicador Datos'!AC25)/(DA$36-DA$37)*10)),1))</f>
        <v>2</v>
      </c>
      <c r="DB22" s="41">
        <f t="shared" si="50"/>
        <v>2</v>
      </c>
      <c r="DC22" s="41">
        <f t="shared" si="51"/>
        <v>5.7</v>
      </c>
      <c r="DD22" s="41">
        <f t="shared" si="52"/>
        <v>9.3000000000000007</v>
      </c>
      <c r="DE22" s="41">
        <f t="shared" si="53"/>
        <v>6.9</v>
      </c>
      <c r="DF22" s="41">
        <f t="shared" si="54"/>
        <v>7.2</v>
      </c>
      <c r="DG22" s="41">
        <f t="shared" si="55"/>
        <v>8.8000000000000007</v>
      </c>
      <c r="DH22" s="41">
        <f t="shared" si="56"/>
        <v>6</v>
      </c>
      <c r="DI22" s="41">
        <f t="shared" si="57"/>
        <v>6.5</v>
      </c>
      <c r="DJ22" s="43">
        <f t="shared" si="58"/>
        <v>7.3</v>
      </c>
      <c r="DK22" s="44">
        <f t="shared" si="59"/>
        <v>7.7</v>
      </c>
      <c r="DL22" s="41">
        <f>ROUND(IF('Indicador Datos'!AE25=0,0,IF('Indicador Datos'!AE25&gt;DL$36,10,IF('Indicador Datos'!AE25&lt;DL$37,0,10-(DL$36-'Indicador Datos'!AE25)/(DL$36-DL$37)*10))),1)</f>
        <v>5.0999999999999996</v>
      </c>
      <c r="DM22" s="41">
        <f>ROUND(IF('Indicador Datos'!AF25=0,0,IF(LOG('Indicador Datos'!AF25)&gt;LOG(DM$36),10,IF(LOG('Indicador Datos'!AF25)&lt;LOG(DM$37),0,10-(LOG(DM$36)-LOG('Indicador Datos'!AF25))/(LOG(DM$36)-LOG(DM$37))*10))),1)</f>
        <v>6</v>
      </c>
      <c r="DN22" s="41">
        <f t="shared" si="60"/>
        <v>5.6</v>
      </c>
      <c r="DO22" s="41">
        <f>'Indicador Datos'!AG25</f>
        <v>4</v>
      </c>
      <c r="DP22" s="41">
        <f>'Indicador Datos'!AH25</f>
        <v>0</v>
      </c>
      <c r="DQ22" s="41">
        <f t="shared" si="61"/>
        <v>8</v>
      </c>
      <c r="DR22" s="125">
        <f t="shared" si="68"/>
        <v>8</v>
      </c>
      <c r="DS22" s="41">
        <f>IF('Indicador Datos'!AI25="No data","x",ROUND(IF('Indicador Datos'!AI25&gt;DS$36,10,IF('Indicador Datos'!AI25&lt;DS$37,0,10-(DS$36-'Indicador Datos'!AI25)/(DS$36-DS$37)*10)),1))</f>
        <v>2.5</v>
      </c>
      <c r="DT22" s="41">
        <f>IF('Indicador Datos'!AJ25="No data","x",ROUND(IF(LOG('Indicador Datos'!AJ25)&gt;DT$36,10,IF(LOG('Indicador Datos'!AJ25)&lt;DT$37,0,10-(DT$36-LOG('Indicador Datos'!AJ25))/(DT$36-DT$37)*10)),1))</f>
        <v>5.9</v>
      </c>
      <c r="DU22" s="125">
        <f t="shared" si="62"/>
        <v>4.4000000000000004</v>
      </c>
      <c r="DV22" s="42">
        <f>IF('Indicador Datos'!AK25="No data", "x",'Indicador Datos'!AK25/'Indicador Datos'!CT25)</f>
        <v>4.836908637884667E-3</v>
      </c>
      <c r="DW22" s="41">
        <f t="shared" si="69"/>
        <v>10</v>
      </c>
      <c r="DX22" s="41">
        <f>IF('Indicador Datos'!AK25="No data","x",ROUND(IF(LOG('Indicador Datos'!AK25)&gt;DX$36,10,IF(LOG('Indicador Datos'!AK25)&lt;DX$37,0,10-(DX$36-LOG('Indicador Datos'!AK25))/(DX$36-DX$37)*10)),1))</f>
        <v>10</v>
      </c>
      <c r="DY22" s="43">
        <f t="shared" si="70"/>
        <v>10</v>
      </c>
      <c r="DZ22" s="44">
        <f t="shared" si="71"/>
        <v>8.3000000000000007</v>
      </c>
    </row>
    <row r="23" spans="1:130" s="3" customFormat="1" x14ac:dyDescent="0.25">
      <c r="A23" s="94" t="s">
        <v>46</v>
      </c>
      <c r="B23" s="83" t="s">
        <v>45</v>
      </c>
      <c r="C23" s="41">
        <f>ROUND(IF('Indicador Datos'!D26=0,0.1,IF(LOG('Indicador Datos'!D26)&gt;C$36,10,IF(LOG('Indicador Datos'!D26)&lt;C$37,0,10-(C$36-LOG('Indicador Datos'!D26))/(C$36-C$37)*10))),1)</f>
        <v>7.3</v>
      </c>
      <c r="D23" s="41">
        <f>ROUND(IF('Indicador Datos'!E26=0,0.1,IF(LOG('Indicador Datos'!E26)&gt;D$36,10,IF(LOG('Indicador Datos'!E26)&lt;D$37,0,10-(D$36-LOG('Indicador Datos'!E26))/(D$36-D$37)*10))),1)</f>
        <v>8.6999999999999993</v>
      </c>
      <c r="E23" s="41">
        <f t="shared" si="0"/>
        <v>8.1</v>
      </c>
      <c r="F23" s="41">
        <f>ROUND(IF('Indicador Datos'!F26="No data",0.1,IF('Indicador Datos'!F26=0,0,IF(LOG('Indicador Datos'!F26)&gt;F$36,10,IF(LOG('Indicador Datos'!F26)&lt;F$37,0,10-(F$36-LOG('Indicador Datos'!F26))/(F$36-F$37)*10)))),1)</f>
        <v>4.5</v>
      </c>
      <c r="G23" s="41">
        <f>ROUND(IF('Indicador Datos'!G26=0,0,IF(LOG('Indicador Datos'!G26)&gt;G$36,10,IF(LOG('Indicador Datos'!G26)&lt;G$37,0,10-(G$36-LOG('Indicador Datos'!G26))/(G$36-G$37)*10))),1)</f>
        <v>10</v>
      </c>
      <c r="H23" s="41">
        <f>ROUND(IF('Indicador Datos'!H26=0,0,IF(LOG('Indicador Datos'!H26)&gt;H$36,10,IF(LOG('Indicador Datos'!H26)&lt;H$37,0,10-(H$36-LOG('Indicador Datos'!H26))/(H$36-H$37)*10))),1)</f>
        <v>3.7</v>
      </c>
      <c r="I23" s="41">
        <f>ROUND(IF('Indicador Datos'!I26=0,0,IF(LOG('Indicador Datos'!I26)&gt;I$36,10,IF(LOG('Indicador Datos'!I26)&lt;I$37,0,10-(I$36-LOG('Indicador Datos'!I26))/(I$36-I$37)*10))),1)</f>
        <v>0</v>
      </c>
      <c r="J23" s="41">
        <f t="shared" si="1"/>
        <v>2</v>
      </c>
      <c r="K23" s="41">
        <f>ROUND(IF('Indicador Datos'!J26=0,0,IF(LOG('Indicador Datos'!J26)&gt;K$36,10,IF(LOG('Indicador Datos'!J26)&lt;K$37,0,10-(K$36-LOG('Indicador Datos'!J26))/(K$36-K$37)*10))),1)</f>
        <v>6.9</v>
      </c>
      <c r="L23" s="41">
        <f t="shared" si="2"/>
        <v>4.9000000000000004</v>
      </c>
      <c r="M23" s="41">
        <f>ROUND(IF('Indicador Datos'!K26=0,0,IF(LOG('Indicador Datos'!K26)&gt;M$36,10,IF(LOG('Indicador Datos'!K26)&lt;M$37,0,10-(M$36-LOG('Indicador Datos'!K26))/(M$36-M$37)*10))),1)</f>
        <v>0</v>
      </c>
      <c r="N23" s="122">
        <f>IF('Indicador Datos'!N26="No data","x",ROUND(IF('Indicador Datos'!N26=0,0,IF(LOG('Indicador Datos'!N26)&gt;N$36,10,IF(LOG('Indicador Datos'!N26)&lt;N$37,0.1,10-(N$36-LOG('Indicador Datos'!N26))/(N$36-N$37)*10))),1))</f>
        <v>6.2</v>
      </c>
      <c r="O23" s="122">
        <f>IF('Indicador Datos'!O26="No data","x",ROUND(IF('Indicador Datos'!O26=0,0,IF(LOG('Indicador Datos'!O26)&gt;O$36,10,IF(LOG('Indicador Datos'!O26)&lt;O$37,0.1,10-(O$36-LOG('Indicador Datos'!O26))/(O$36-O$37)*10))),1))</f>
        <v>7.4</v>
      </c>
      <c r="P23" s="122">
        <f t="shared" si="3"/>
        <v>6.8</v>
      </c>
      <c r="Q23" s="42">
        <f>'Indicador Datos'!D26/'Indicador Datos'!$CU26</f>
        <v>2.0852913165707431E-3</v>
      </c>
      <c r="R23" s="42">
        <f>'Indicador Datos'!E26/'Indicador Datos'!$CU26</f>
        <v>1.0202512828969904E-3</v>
      </c>
      <c r="S23" s="42">
        <f>IF(F23=0.1,0,'Indicador Datos'!F26/'Indicador Datos'!$CU26)</f>
        <v>1.6569392245297237E-3</v>
      </c>
      <c r="T23" s="42">
        <f>'Indicador Datos'!G26/'Indicador Datos'!$CU26</f>
        <v>9.6473956626169728E-5</v>
      </c>
      <c r="U23" s="42">
        <f>'Indicador Datos'!H26/'Indicador Datos'!$CU26</f>
        <v>3.1709584361929257E-4</v>
      </c>
      <c r="V23" s="42">
        <f>'Indicador Datos'!I26/'Indicador Datos'!$CU26</f>
        <v>0</v>
      </c>
      <c r="W23" s="42">
        <f>'Indicador Datos'!J26/'Indicador Datos'!$CU26</f>
        <v>1.4132244517911642E-3</v>
      </c>
      <c r="X23" s="42">
        <f>'Indicador Datos'!K26/'Indicador Datos'!$CU26</f>
        <v>0</v>
      </c>
      <c r="Y23" s="42">
        <f>IF('Indicador Datos'!N26="No data","x",'Indicador Datos'!N26/'Indicador Datos'!$CU26)</f>
        <v>7.3647085969607812E-2</v>
      </c>
      <c r="Z23" s="42">
        <f>IF('Indicador Datos'!O26="No data","x",'Indicador Datos'!O26/'Indicador Datos'!$CU26)</f>
        <v>0.23720880006947717</v>
      </c>
      <c r="AA23" s="41">
        <f t="shared" si="4"/>
        <v>10</v>
      </c>
      <c r="AB23" s="41">
        <f t="shared" si="5"/>
        <v>10</v>
      </c>
      <c r="AC23" s="41">
        <f t="shared" si="6"/>
        <v>10</v>
      </c>
      <c r="AD23" s="41">
        <f t="shared" si="7"/>
        <v>2.4</v>
      </c>
      <c r="AE23" s="41">
        <f t="shared" si="8"/>
        <v>9.9</v>
      </c>
      <c r="AF23" s="41">
        <f t="shared" si="9"/>
        <v>0.2</v>
      </c>
      <c r="AG23" s="41">
        <f t="shared" si="10"/>
        <v>0</v>
      </c>
      <c r="AH23" s="41">
        <f t="shared" si="11"/>
        <v>0.1</v>
      </c>
      <c r="AI23" s="41">
        <f t="shared" si="12"/>
        <v>3.5</v>
      </c>
      <c r="AJ23" s="41">
        <f t="shared" si="13"/>
        <v>2</v>
      </c>
      <c r="AK23" s="41">
        <f t="shared" si="14"/>
        <v>0</v>
      </c>
      <c r="AL23" s="41">
        <f>ROUND(IF('Indicador Datos'!L26=0,0,IF('Indicador Datos'!L26&gt;AL$36,10,IF('Indicador Datos'!L26&lt;AL$37,0,10-(AL$36-'Indicador Datos'!L26)/(AL$36-AL$37)*10))),1)</f>
        <v>4.3</v>
      </c>
      <c r="AM23" s="41">
        <f t="shared" si="15"/>
        <v>3.7</v>
      </c>
      <c r="AN23" s="41">
        <f t="shared" si="16"/>
        <v>10</v>
      </c>
      <c r="AO23" s="41">
        <f t="shared" si="63"/>
        <v>8.1999999999999993</v>
      </c>
      <c r="AP23" s="41">
        <f t="shared" si="17"/>
        <v>8.6999999999999993</v>
      </c>
      <c r="AQ23" s="41">
        <f t="shared" si="18"/>
        <v>9.4</v>
      </c>
      <c r="AR23" s="41">
        <f t="shared" si="19"/>
        <v>2</v>
      </c>
      <c r="AS23" s="41">
        <f t="shared" si="20"/>
        <v>0</v>
      </c>
      <c r="AT23" s="41">
        <f t="shared" si="21"/>
        <v>1</v>
      </c>
      <c r="AU23" s="41">
        <f t="shared" si="22"/>
        <v>5.2</v>
      </c>
      <c r="AV23" s="41">
        <f t="shared" si="23"/>
        <v>0</v>
      </c>
      <c r="AW23" s="41">
        <f t="shared" si="24"/>
        <v>9.3000000000000007</v>
      </c>
      <c r="AX23" s="43">
        <f t="shared" si="25"/>
        <v>3.5</v>
      </c>
      <c r="AY23" s="41">
        <f t="shared" si="26"/>
        <v>10</v>
      </c>
      <c r="AZ23" s="149">
        <f t="shared" si="64"/>
        <v>9.6999999999999993</v>
      </c>
      <c r="BA23" s="43">
        <f t="shared" si="27"/>
        <v>3.6</v>
      </c>
      <c r="BB23" s="41">
        <f t="shared" si="28"/>
        <v>2.2000000000000002</v>
      </c>
      <c r="BC23" s="41">
        <f>IF('Indicador Datos'!P26="No data","x",ROUND(IF('Indicador Datos'!P26&gt;BC$36,10,IF('Indicador Datos'!P26&lt;BC$37,0,10-(BC$36-'Indicador Datos'!P26)/(BC$36-BC$37)*10)),1))</f>
        <v>0.3</v>
      </c>
      <c r="BD23" s="41">
        <f t="shared" si="29"/>
        <v>1.3</v>
      </c>
      <c r="BE23" s="41">
        <f t="shared" si="30"/>
        <v>7.6</v>
      </c>
      <c r="BF23" s="41">
        <f>IF('Indicador Datos'!M26="No data","x", ROUND(IF('Indicador Datos'!M26&gt;BF$36,0,IF('Indicador Datos'!M26&lt;BF$37,10,(BF$36-'Indicador Datos'!M26)/(BF$36-BF$37)*10)),1))</f>
        <v>3.4</v>
      </c>
      <c r="BG23" s="43">
        <f t="shared" si="65"/>
        <v>5</v>
      </c>
      <c r="BH23" s="41">
        <f>ROUND(IF('Indicador Datos'!Q26=0,0,IF(LOG('Indicador Datos'!Q26)&gt;BH$36,10,IF(LOG('Indicador Datos'!Q26)&lt;BH$37,0,10-(BH$36-LOG('Indicador Datos'!Q26))/(BH$36-BH$37)*10))),1)</f>
        <v>7</v>
      </c>
      <c r="BI23" s="41">
        <f>ROUND(IF('Indicador Datos'!R26=0,0,IF(LOG('Indicador Datos'!R26)&gt;BI$36,10,IF(LOG('Indicador Datos'!R26)&lt;BI$37,0,10-(BI$36-LOG('Indicador Datos'!R26))/(BI$36-BI$37)*10))),1)</f>
        <v>8.1</v>
      </c>
      <c r="BJ23" s="41">
        <f t="shared" si="31"/>
        <v>7.7333333333333334</v>
      </c>
      <c r="BK23" s="42">
        <f>'Indicador Datos'!Q26/'Indicador Datos'!$CU26</f>
        <v>0.18839700504448145</v>
      </c>
      <c r="BL23" s="42">
        <f>'Indicador Datos'!R26/'Indicador Datos'!$CU26</f>
        <v>0.17710288811652403</v>
      </c>
      <c r="BM23" s="41">
        <f t="shared" si="32"/>
        <v>3.1</v>
      </c>
      <c r="BN23" s="41">
        <f t="shared" si="33"/>
        <v>2.2000000000000002</v>
      </c>
      <c r="BO23" s="41">
        <f t="shared" si="34"/>
        <v>2.5000000000000004</v>
      </c>
      <c r="BP23" s="41">
        <f t="shared" si="35"/>
        <v>5.7</v>
      </c>
      <c r="BQ23" s="41">
        <f>ROUND(IF('Indicador Datos'!S26=0,0,IF(LOG('Indicador Datos'!S26)&gt;BQ$36,10,IF(LOG('Indicador Datos'!S26)&lt;BQ$37,0,10-(BQ$36-LOG('Indicador Datos'!S26))/(BQ$36-BQ$37)*10))),1)</f>
        <v>5</v>
      </c>
      <c r="BR23" s="41">
        <f>ROUND(IF('Indicador Datos'!T26=0,0,IF(LOG('Indicador Datos'!T26)&gt;BR$36,10,IF(LOG('Indicador Datos'!T26)&lt;BR$37,0,10-(BR$36-LOG('Indicador Datos'!T26))/(BR$36-BR$37)*10))),1)</f>
        <v>5.7</v>
      </c>
      <c r="BS23" s="41">
        <f t="shared" si="36"/>
        <v>5.4666666666666659</v>
      </c>
      <c r="BT23" s="42">
        <f>'Indicador Datos'!S26/'Indicador Datos'!$CU26</f>
        <v>7.9274788620513747E-3</v>
      </c>
      <c r="BU23" s="42">
        <f>'Indicador Datos'!T26/'Indicador Datos'!$CU26</f>
        <v>2.5768444880120027E-2</v>
      </c>
      <c r="BV23" s="41">
        <f t="shared" si="66"/>
        <v>0.1</v>
      </c>
      <c r="BW23" s="41">
        <f t="shared" si="67"/>
        <v>0.3</v>
      </c>
      <c r="BX23" s="41">
        <f t="shared" si="38"/>
        <v>0.23333333333333331</v>
      </c>
      <c r="BY23" s="41">
        <f t="shared" si="39"/>
        <v>3.3</v>
      </c>
      <c r="BZ23" s="41">
        <f t="shared" si="40"/>
        <v>4.5999999999999996</v>
      </c>
      <c r="CA23" s="41">
        <f>ROUND(IF('Indicador Datos'!U26=0,0,IF(LOG('Indicador Datos'!U26)&gt;CA$36,10,IF(LOG('Indicador Datos'!U26)&lt;CA$37,0,10-(CA$36-LOG('Indicador Datos'!U26))/(CA$36-CA$37)*10))),1)</f>
        <v>7.9</v>
      </c>
      <c r="CB23" s="42">
        <f>'Indicador Datos'!U26/'Indicador Datos'!$CU26</f>
        <v>0.79741441992793016</v>
      </c>
      <c r="CC23" s="41">
        <f t="shared" si="41"/>
        <v>8</v>
      </c>
      <c r="CD23" s="41">
        <f t="shared" si="42"/>
        <v>8</v>
      </c>
      <c r="CE23" s="41">
        <f>ROUND(IF('Indicador Datos'!V26=0,0,IF(LOG('Indicador Datos'!V26)&gt;CE$36,10,IF(LOG('Indicador Datos'!V26)&lt;CE$37,0,10-(CE$36-LOG('Indicador Datos'!V26))/(CE$36-CE$37)*10))),1)</f>
        <v>7.8</v>
      </c>
      <c r="CF23" s="42">
        <f>'Indicador Datos'!V26/'Indicador Datos'!$CU26</f>
        <v>0.74389712335688885</v>
      </c>
      <c r="CG23" s="41">
        <f t="shared" si="43"/>
        <v>7.4</v>
      </c>
      <c r="CH23" s="41">
        <f t="shared" si="44"/>
        <v>7.6</v>
      </c>
      <c r="CI23" s="41">
        <f>ROUND(IF('Indicador Datos'!W26=0,0,IF(LOG('Indicador Datos'!W26)&gt;CI$36,10,IF(LOG('Indicador Datos'!W26)&lt;CI$37,0,10-(CI$36-LOG('Indicador Datos'!W26))/(CI$36-CI$37)*10))),1)</f>
        <v>8</v>
      </c>
      <c r="CJ23" s="42">
        <f>'Indicador Datos'!W26/'Indicador Datos'!$CU26</f>
        <v>0.96049428399154557</v>
      </c>
      <c r="CK23" s="41">
        <f t="shared" si="45"/>
        <v>9.6</v>
      </c>
      <c r="CL23" s="41">
        <f t="shared" si="46"/>
        <v>8.9</v>
      </c>
      <c r="CM23" s="41">
        <f t="shared" si="47"/>
        <v>7.6</v>
      </c>
      <c r="CN23" s="41">
        <f>IF('Indicador Datos'!Y26="No data","x",ROUND(IF('Indicador Datos'!Y26&gt;CN$36,10,IF('Indicador Datos'!Y26&lt;CN$37,0,10-(CN$36-'Indicador Datos'!Y26)/(CN$36-CN$37)*10)),1))</f>
        <v>6.8</v>
      </c>
      <c r="CO23" s="41">
        <f>IF('Indicador Datos'!BL26="No data","x",ROUND(IF('Indicador Datos'!BL26&gt;CO$36,10,IF('Indicador Datos'!BL26&lt;CO$37,0,10-(CO$36-'Indicador Datos'!BL26)/(CO$36-CO$37)*10)),1))</f>
        <v>6.3</v>
      </c>
      <c r="CP23" s="41">
        <f>IF('Indicador Datos'!X26="No data","x",ROUND(IF('Indicador Datos'!X26&gt;CP$36,10,IF('Indicador Datos'!X26&lt;CP$37,0,10-(CP$36-'Indicador Datos'!X26)/(CP$36-CP$37)*10)),1))</f>
        <v>7.3</v>
      </c>
      <c r="CQ23" s="41">
        <f>IF('Indicador Datos'!AD26="No data","x",ROUND(IF('Indicador Datos'!AD26&gt;CQ$36,10,IF('Indicador Datos'!AD26&lt;CQ$37,0,10-(CQ$36-'Indicador Datos'!AD26)/(CQ$36-CQ$37)*10)),1))</f>
        <v>5.9</v>
      </c>
      <c r="CR23" s="41">
        <f>IF('Indicador Datos'!CJ26="No data","x",ROUND(IF('Indicador Datos'!CJ26&gt;CR$36,0,IF('Indicador Datos'!CJ26&lt;CR$37,10,(CR$36-'Indicador Datos'!CJ26)/(CR$36-CR$37)*10)),1))</f>
        <v>5.6</v>
      </c>
      <c r="CS23" s="41">
        <f>IF('Indicador Datos'!CK26="No data","x",ROUND(IF('Indicador Datos'!CK26&gt;CS$36,0,IF('Indicador Datos'!CK26&lt;CS$37,10,(CS$36-'Indicador Datos'!CK26)/(CS$36-CS$37)*10)),1))</f>
        <v>3.6</v>
      </c>
      <c r="CT23" s="41" t="str">
        <f>IF('Indicador Datos'!AB26="No data","x",ROUND(IF('Indicador Datos'!AB26&gt;CT$36,0,IF('Indicador Datos'!AB26&lt;CT$37,10,(CT$36-'Indicador Datos'!AB26)/(CT$36-CT$37)*10)),1))</f>
        <v>x</v>
      </c>
      <c r="CU23" s="235">
        <f>IF('Indicador Datos'!Z26="No data","x",ROUND(IF('Indicador Datos'!Z26&gt;CU$36,10,IF('Indicador Datos'!Z26&lt;CU$37,0,10-(CU$36-'Indicador Datos'!Z26)/(CU$36-CU$37)*10)),1))</f>
        <v>4.4000000000000004</v>
      </c>
      <c r="CV23" s="235">
        <f>IF('Indicador Datos'!AA26="No data","x",IF('Indicador Datos'!AA26=0,0,(ROUND(IF(LOG('Indicador Datos'!AA26)&gt;CV$36,10,IF(LOG('Indicador Datos'!AA26)&lt;CV$37,0,10-(CV$36-LOG('Indicador Datos'!AA26))/(CV$36-CV$37)*10)),1))))</f>
        <v>7.5</v>
      </c>
      <c r="CW23" s="41">
        <f t="shared" si="48"/>
        <v>6.2</v>
      </c>
      <c r="CX23" s="235">
        <f>IF('Indicador Datos'!CL26="No data","x",ROUND(IF('Indicador Datos'!CL26&gt;CX$36,0,IF('Indicador Datos'!CL26&lt;CX$37,10,(CX$36-'Indicador Datos'!CL26)/(CX$36-CX$37)*10)),1))</f>
        <v>5.6</v>
      </c>
      <c r="CY23" s="235">
        <f>IF('Indicador Datos'!CM26="No data","x",ROUND(IF('Indicador Datos'!CM26&gt;CY$36,0,IF('Indicador Datos'!CM26&lt;CY$37,10,(CY$36-'Indicador Datos'!CM26)/(CY$36-CY$37)*10)),1))</f>
        <v>4.5999999999999996</v>
      </c>
      <c r="CZ23" s="41">
        <f t="shared" si="49"/>
        <v>5.0999999999999996</v>
      </c>
      <c r="DA23" s="41">
        <f>IF('Indicador Datos'!AC26="No data","x",ROUND(IF('Indicador Datos'!AC26&gt;DA$36,0,IF('Indicador Datos'!AC26&lt;DA$37,10,(DA$36-'Indicador Datos'!AC26)/(DA$36-DA$37)*10)),1))</f>
        <v>2</v>
      </c>
      <c r="DB23" s="41">
        <f t="shared" si="50"/>
        <v>2</v>
      </c>
      <c r="DC23" s="41">
        <f t="shared" si="51"/>
        <v>7.1</v>
      </c>
      <c r="DD23" s="41">
        <f t="shared" si="52"/>
        <v>4.8</v>
      </c>
      <c r="DE23" s="41">
        <f t="shared" si="53"/>
        <v>6.3</v>
      </c>
      <c r="DF23" s="41">
        <f t="shared" si="54"/>
        <v>6.6</v>
      </c>
      <c r="DG23" s="41">
        <f t="shared" si="55"/>
        <v>5.0999999999999996</v>
      </c>
      <c r="DH23" s="41">
        <f t="shared" si="56"/>
        <v>4.5999999999999996</v>
      </c>
      <c r="DI23" s="41">
        <f t="shared" si="57"/>
        <v>5.5</v>
      </c>
      <c r="DJ23" s="43">
        <f t="shared" si="58"/>
        <v>6.7</v>
      </c>
      <c r="DK23" s="44">
        <f t="shared" si="59"/>
        <v>6.5</v>
      </c>
      <c r="DL23" s="41">
        <f>ROUND(IF('Indicador Datos'!AE26=0,0,IF('Indicador Datos'!AE26&gt;DL$36,10,IF('Indicador Datos'!AE26&lt;DL$37,0,10-(DL$36-'Indicador Datos'!AE26)/(DL$36-DL$37)*10))),1)</f>
        <v>0.5</v>
      </c>
      <c r="DM23" s="41">
        <f>ROUND(IF('Indicador Datos'!AF26=0,0,IF(LOG('Indicador Datos'!AF26)&gt;LOG(DM$36),10,IF(LOG('Indicador Datos'!AF26)&lt;LOG(DM$37),0,10-(LOG(DM$36)-LOG('Indicador Datos'!AF26))/(LOG(DM$36)-LOG(DM$37))*10))),1)</f>
        <v>0</v>
      </c>
      <c r="DN23" s="41">
        <f t="shared" si="60"/>
        <v>0.3</v>
      </c>
      <c r="DO23" s="41">
        <f>'Indicador Datos'!AG26</f>
        <v>0</v>
      </c>
      <c r="DP23" s="41">
        <f>'Indicador Datos'!AH26</f>
        <v>0</v>
      </c>
      <c r="DQ23" s="41">
        <f t="shared" si="61"/>
        <v>0</v>
      </c>
      <c r="DR23" s="125">
        <f t="shared" si="68"/>
        <v>0.2</v>
      </c>
      <c r="DS23" s="41">
        <f>IF('Indicador Datos'!AI26="No data","x",ROUND(IF('Indicador Datos'!AI26&gt;DS$36,10,IF('Indicador Datos'!AI26&lt;DS$37,0,10-(DS$36-'Indicador Datos'!AI26)/(DS$36-DS$37)*10)),1))</f>
        <v>3.2</v>
      </c>
      <c r="DT23" s="41">
        <f>IF('Indicador Datos'!AJ26="No data","x",ROUND(IF(LOG('Indicador Datos'!AJ26)&gt;DT$36,10,IF(LOG('Indicador Datos'!AJ26)&lt;DT$37,0,10-(DT$36-LOG('Indicador Datos'!AJ26))/(DT$36-DT$37)*10)),1))</f>
        <v>5.8</v>
      </c>
      <c r="DU23" s="125">
        <f t="shared" si="62"/>
        <v>4.5999999999999996</v>
      </c>
      <c r="DV23" s="42">
        <f>IF('Indicador Datos'!AK26="No data", "x",'Indicador Datos'!AK26/'Indicador Datos'!CT26)</f>
        <v>1.6013413588794378E-5</v>
      </c>
      <c r="DW23" s="41">
        <f t="shared" si="69"/>
        <v>0.3</v>
      </c>
      <c r="DX23" s="41">
        <f>IF('Indicador Datos'!AK26="No data","x",ROUND(IF(LOG('Indicador Datos'!AK26)&gt;DX$36,10,IF(LOG('Indicador Datos'!AK26)&lt;DX$37,0,10-(DX$36-LOG('Indicador Datos'!AK26))/(DX$36-DX$37)*10)),1))</f>
        <v>2.8</v>
      </c>
      <c r="DY23" s="43">
        <f t="shared" si="70"/>
        <v>1.6</v>
      </c>
      <c r="DZ23" s="44">
        <f t="shared" si="71"/>
        <v>2.2999999999999998</v>
      </c>
    </row>
    <row r="24" spans="1:130" s="3" customFormat="1" x14ac:dyDescent="0.25">
      <c r="A24" s="94" t="s">
        <v>3</v>
      </c>
      <c r="B24" s="83" t="s">
        <v>2</v>
      </c>
      <c r="C24" s="41">
        <f>ROUND(IF('Indicador Datos'!D27=0,0.1,IF(LOG('Indicador Datos'!D27)&gt;C$36,10,IF(LOG('Indicador Datos'!D27)&lt;C$37,0,10-(C$36-LOG('Indicador Datos'!D27))/(C$36-C$37)*10))),1)</f>
        <v>8.4</v>
      </c>
      <c r="D24" s="41">
        <f>ROUND(IF('Indicador Datos'!E27=0,0.1,IF(LOG('Indicador Datos'!E27)&gt;D$36,10,IF(LOG('Indicador Datos'!E27)&lt;D$37,0,10-(D$36-LOG('Indicador Datos'!E27))/(D$36-D$37)*10))),1)</f>
        <v>9.4</v>
      </c>
      <c r="E24" s="41">
        <f t="shared" si="0"/>
        <v>9</v>
      </c>
      <c r="F24" s="41">
        <f>ROUND(IF('Indicador Datos'!F27="No data",0.1,IF('Indicador Datos'!F27=0,0,IF(LOG('Indicador Datos'!F27)&gt;F$36,10,IF(LOG('Indicador Datos'!F27)&lt;F$37,0,10-(F$36-LOG('Indicador Datos'!F27))/(F$36-F$37)*10)))),1)</f>
        <v>8.4</v>
      </c>
      <c r="G24" s="41">
        <f>ROUND(IF('Indicador Datos'!G27=0,0,IF(LOG('Indicador Datos'!G27)&gt;G$36,10,IF(LOG('Indicador Datos'!G27)&lt;G$37,0,10-(G$36-LOG('Indicador Datos'!G27))/(G$36-G$37)*10))),1)</f>
        <v>0</v>
      </c>
      <c r="H24" s="41">
        <f>ROUND(IF('Indicador Datos'!H27=0,0,IF(LOG('Indicador Datos'!H27)&gt;H$36,10,IF(LOG('Indicador Datos'!H27)&lt;H$37,0,10-(H$36-LOG('Indicador Datos'!H27))/(H$36-H$37)*10))),1)</f>
        <v>0</v>
      </c>
      <c r="I24" s="41">
        <f>ROUND(IF('Indicador Datos'!I27=0,0,IF(LOG('Indicador Datos'!I27)&gt;I$36,10,IF(LOG('Indicador Datos'!I27)&lt;I$37,0,10-(I$36-LOG('Indicador Datos'!I27))/(I$36-I$37)*10))),1)</f>
        <v>0</v>
      </c>
      <c r="J24" s="41">
        <f t="shared" si="1"/>
        <v>0</v>
      </c>
      <c r="K24" s="41">
        <f>ROUND(IF('Indicador Datos'!J27=0,0,IF(LOG('Indicador Datos'!J27)&gt;K$36,10,IF(LOG('Indicador Datos'!J27)&lt;K$37,0,10-(K$36-LOG('Indicador Datos'!J27))/(K$36-K$37)*10))),1)</f>
        <v>0</v>
      </c>
      <c r="L24" s="41">
        <f t="shared" si="2"/>
        <v>0</v>
      </c>
      <c r="M24" s="41">
        <f>ROUND(IF('Indicador Datos'!K27=0,0,IF(LOG('Indicador Datos'!K27)&gt;M$36,10,IF(LOG('Indicador Datos'!K27)&lt;M$37,0,10-(M$36-LOG('Indicador Datos'!K27))/(M$36-M$37)*10))),1)</f>
        <v>0</v>
      </c>
      <c r="N24" s="122">
        <f>IF('Indicador Datos'!N27="No data","x",ROUND(IF('Indicador Datos'!N27=0,0,IF(LOG('Indicador Datos'!N27)&gt;N$36,10,IF(LOG('Indicador Datos'!N27)&lt;N$37,0.1,10-(N$36-LOG('Indicador Datos'!N27))/(N$36-N$37)*10))),1))</f>
        <v>7.5</v>
      </c>
      <c r="O24" s="122">
        <f>IF('Indicador Datos'!O27="No data","x",ROUND(IF('Indicador Datos'!O27=0,0,IF(LOG('Indicador Datos'!O27)&gt;O$36,10,IF(LOG('Indicador Datos'!O27)&lt;O$37,0.1,10-(O$36-LOG('Indicador Datos'!O27))/(O$36-O$37)*10))),1))</f>
        <v>7.9</v>
      </c>
      <c r="P24" s="122">
        <f t="shared" si="3"/>
        <v>7.7</v>
      </c>
      <c r="Q24" s="42">
        <f>'Indicador Datos'!D27/'Indicador Datos'!$CU27</f>
        <v>5.1972197437581984E-4</v>
      </c>
      <c r="R24" s="42">
        <f>'Indicador Datos'!E27/'Indicador Datos'!$CU27</f>
        <v>1.5158073961881615E-4</v>
      </c>
      <c r="S24" s="42">
        <f>IF(F24=0.1,0,'Indicador Datos'!F27/'Indicador Datos'!$CU27)</f>
        <v>5.0840236749046652E-3</v>
      </c>
      <c r="T24" s="42">
        <f>'Indicador Datos'!G27/'Indicador Datos'!$CU27</f>
        <v>0</v>
      </c>
      <c r="U24" s="42">
        <f>'Indicador Datos'!H27/'Indicador Datos'!$CU27</f>
        <v>0</v>
      </c>
      <c r="V24" s="42">
        <f>'Indicador Datos'!I27/'Indicador Datos'!$CU27</f>
        <v>0</v>
      </c>
      <c r="W24" s="42">
        <f>'Indicador Datos'!J27/'Indicador Datos'!$CU27</f>
        <v>0</v>
      </c>
      <c r="X24" s="42">
        <f>'Indicador Datos'!K27/'Indicador Datos'!$CU27</f>
        <v>0</v>
      </c>
      <c r="Y24" s="42">
        <f>IF('Indicador Datos'!N27="No data","x",'Indicador Datos'!N27/'Indicador Datos'!$CU27)</f>
        <v>2.2503589862109701E-2</v>
      </c>
      <c r="Z24" s="42">
        <f>IF('Indicador Datos'!O27="No data","x",'Indicador Datos'!O27/'Indicador Datos'!$CU27)</f>
        <v>3.4575632029810933E-2</v>
      </c>
      <c r="AA24" s="41">
        <f t="shared" si="4"/>
        <v>2.6</v>
      </c>
      <c r="AB24" s="41">
        <f t="shared" si="5"/>
        <v>3</v>
      </c>
      <c r="AC24" s="41">
        <f t="shared" si="6"/>
        <v>2.8</v>
      </c>
      <c r="AD24" s="41">
        <f t="shared" si="7"/>
        <v>7.3</v>
      </c>
      <c r="AE24" s="41">
        <f t="shared" si="8"/>
        <v>0</v>
      </c>
      <c r="AF24" s="41">
        <f t="shared" si="9"/>
        <v>0</v>
      </c>
      <c r="AG24" s="41">
        <f t="shared" si="10"/>
        <v>0</v>
      </c>
      <c r="AH24" s="41">
        <f t="shared" si="11"/>
        <v>0</v>
      </c>
      <c r="AI24" s="41">
        <f t="shared" si="12"/>
        <v>0</v>
      </c>
      <c r="AJ24" s="41">
        <f t="shared" si="13"/>
        <v>0</v>
      </c>
      <c r="AK24" s="41">
        <f t="shared" si="14"/>
        <v>0</v>
      </c>
      <c r="AL24" s="41">
        <f>ROUND(IF('Indicador Datos'!L27=0,0,IF('Indicador Datos'!L27&gt;AL$36,10,IF('Indicador Datos'!L27&lt;AL$37,0,10-(AL$36-'Indicador Datos'!L27)/(AL$36-AL$37)*10))),1)</f>
        <v>4.3</v>
      </c>
      <c r="AM24" s="41">
        <f t="shared" si="15"/>
        <v>1.1000000000000001</v>
      </c>
      <c r="AN24" s="41">
        <f t="shared" si="16"/>
        <v>1.7</v>
      </c>
      <c r="AO24" s="41">
        <f t="shared" si="63"/>
        <v>1.4</v>
      </c>
      <c r="AP24" s="41">
        <f t="shared" si="17"/>
        <v>5.5</v>
      </c>
      <c r="AQ24" s="41">
        <f t="shared" si="18"/>
        <v>6.2</v>
      </c>
      <c r="AR24" s="41">
        <f t="shared" si="19"/>
        <v>0</v>
      </c>
      <c r="AS24" s="41">
        <f t="shared" si="20"/>
        <v>0</v>
      </c>
      <c r="AT24" s="41">
        <f t="shared" si="21"/>
        <v>0</v>
      </c>
      <c r="AU24" s="41">
        <f t="shared" si="22"/>
        <v>0</v>
      </c>
      <c r="AV24" s="41">
        <f t="shared" si="23"/>
        <v>0</v>
      </c>
      <c r="AW24" s="41">
        <f t="shared" si="24"/>
        <v>6.9</v>
      </c>
      <c r="AX24" s="43">
        <f t="shared" si="25"/>
        <v>7.9</v>
      </c>
      <c r="AY24" s="41">
        <f t="shared" si="26"/>
        <v>0</v>
      </c>
      <c r="AZ24" s="149">
        <f t="shared" si="64"/>
        <v>4.3</v>
      </c>
      <c r="BA24" s="43">
        <f t="shared" si="27"/>
        <v>0</v>
      </c>
      <c r="BB24" s="41">
        <f t="shared" si="28"/>
        <v>2.2000000000000002</v>
      </c>
      <c r="BC24" s="41">
        <f>IF('Indicador Datos'!P27="No data","x",ROUND(IF('Indicador Datos'!P27&gt;BC$36,10,IF('Indicador Datos'!P27&lt;BC$37,0,10-(BC$36-'Indicador Datos'!P27)/(BC$36-BC$37)*10)),1))</f>
        <v>3.2</v>
      </c>
      <c r="BD24" s="41">
        <f t="shared" si="29"/>
        <v>2.7</v>
      </c>
      <c r="BE24" s="41">
        <f t="shared" si="30"/>
        <v>5.4</v>
      </c>
      <c r="BF24" s="41">
        <f>IF('Indicador Datos'!M27="No data","x", ROUND(IF('Indicador Datos'!M27&gt;BF$36,0,IF('Indicador Datos'!M27&lt;BF$37,10,(BF$36-'Indicador Datos'!M27)/(BF$36-BF$37)*10)),1))</f>
        <v>8.8000000000000007</v>
      </c>
      <c r="BG24" s="43">
        <f t="shared" si="65"/>
        <v>5.6</v>
      </c>
      <c r="BH24" s="41">
        <f>ROUND(IF('Indicador Datos'!Q27=0,0,IF(LOG('Indicador Datos'!Q27)&gt;BH$36,10,IF(LOG('Indicador Datos'!Q27)&lt;BH$37,0,10-(BH$36-LOG('Indicador Datos'!Q27))/(BH$36-BH$37)*10))),1)</f>
        <v>7.1</v>
      </c>
      <c r="BI24" s="41">
        <f>ROUND(IF('Indicador Datos'!R27=0,0,IF(LOG('Indicador Datos'!R27)&gt;BI$36,10,IF(LOG('Indicador Datos'!R27)&lt;BI$37,0,10-(BI$36-LOG('Indicador Datos'!R27))/(BI$36-BI$37)*10))),1)</f>
        <v>7.7</v>
      </c>
      <c r="BJ24" s="41">
        <f t="shared" si="31"/>
        <v>7.5</v>
      </c>
      <c r="BK24" s="42">
        <f>'Indicador Datos'!Q27/'Indicador Datos'!$CU27</f>
        <v>2.2092948309208323E-2</v>
      </c>
      <c r="BL24" s="42">
        <f>'Indicador Datos'!R27/'Indicador Datos'!$CU27</f>
        <v>9.4513622600178905E-3</v>
      </c>
      <c r="BM24" s="41">
        <f t="shared" si="32"/>
        <v>0.4</v>
      </c>
      <c r="BN24" s="41">
        <f t="shared" si="33"/>
        <v>0.1</v>
      </c>
      <c r="BO24" s="41">
        <f t="shared" si="34"/>
        <v>0.19999999999999998</v>
      </c>
      <c r="BP24" s="41">
        <f t="shared" si="35"/>
        <v>4.8</v>
      </c>
      <c r="BQ24" s="41">
        <f>ROUND(IF('Indicador Datos'!S27=0,0,IF(LOG('Indicador Datos'!S27)&gt;BQ$36,10,IF(LOG('Indicador Datos'!S27)&lt;BQ$37,0,10-(BQ$36-LOG('Indicador Datos'!S27))/(BQ$36-BQ$37)*10))),1)</f>
        <v>0</v>
      </c>
      <c r="BR24" s="41">
        <f>ROUND(IF('Indicador Datos'!T27=0,0,IF(LOG('Indicador Datos'!T27)&gt;BR$36,10,IF(LOG('Indicador Datos'!T27)&lt;BR$37,0,10-(BR$36-LOG('Indicador Datos'!T27))/(BR$36-BR$37)*10))),1)</f>
        <v>0</v>
      </c>
      <c r="BS24" s="41">
        <f t="shared" si="36"/>
        <v>0</v>
      </c>
      <c r="BT24" s="42">
        <f>'Indicador Datos'!S27/'Indicador Datos'!$CU27</f>
        <v>0</v>
      </c>
      <c r="BU24" s="42">
        <f>'Indicador Datos'!T27/'Indicador Datos'!$CU27</f>
        <v>0</v>
      </c>
      <c r="BV24" s="41">
        <f t="shared" si="66"/>
        <v>0</v>
      </c>
      <c r="BW24" s="41">
        <f t="shared" si="67"/>
        <v>0</v>
      </c>
      <c r="BX24" s="41">
        <f t="shared" si="38"/>
        <v>0</v>
      </c>
      <c r="BY24" s="41">
        <f t="shared" si="39"/>
        <v>0</v>
      </c>
      <c r="BZ24" s="41">
        <f t="shared" si="40"/>
        <v>2.7</v>
      </c>
      <c r="CA24" s="41">
        <f>ROUND(IF('Indicador Datos'!U27=0,0,IF(LOG('Indicador Datos'!U27)&gt;CA$36,10,IF(LOG('Indicador Datos'!U27)&lt;CA$37,0,10-(CA$36-LOG('Indicador Datos'!U27))/(CA$36-CA$37)*10))),1)</f>
        <v>8.1999999999999993</v>
      </c>
      <c r="CB24" s="42">
        <f>'Indicador Datos'!U27/'Indicador Datos'!$CU27</f>
        <v>0.12653790889783983</v>
      </c>
      <c r="CC24" s="41">
        <f t="shared" si="41"/>
        <v>1.3</v>
      </c>
      <c r="CD24" s="41">
        <f t="shared" si="42"/>
        <v>5.8</v>
      </c>
      <c r="CE24" s="41">
        <f>ROUND(IF('Indicador Datos'!V27=0,0,IF(LOG('Indicador Datos'!V27)&gt;CE$36,10,IF(LOG('Indicador Datos'!V27)&lt;CE$37,0,10-(CE$36-LOG('Indicador Datos'!V27))/(CE$36-CE$37)*10))),1)</f>
        <v>9.1999999999999993</v>
      </c>
      <c r="CF24" s="42">
        <f>'Indicador Datos'!V27/'Indicador Datos'!$CU27</f>
        <v>0.59607217716447158</v>
      </c>
      <c r="CG24" s="41">
        <f t="shared" si="43"/>
        <v>6</v>
      </c>
      <c r="CH24" s="41">
        <f t="shared" si="44"/>
        <v>8</v>
      </c>
      <c r="CI24" s="41">
        <f>ROUND(IF('Indicador Datos'!W27=0,0,IF(LOG('Indicador Datos'!W27)&gt;CI$36,10,IF(LOG('Indicador Datos'!W27)&lt;CI$37,0,10-(CI$36-LOG('Indicador Datos'!W27))/(CI$36-CI$37)*10))),1)</f>
        <v>7.8</v>
      </c>
      <c r="CJ24" s="42">
        <f>'Indicador Datos'!W27/'Indicador Datos'!$CU27</f>
        <v>7.1827153740477476E-2</v>
      </c>
      <c r="CK24" s="41">
        <f t="shared" si="45"/>
        <v>0.7</v>
      </c>
      <c r="CL24" s="41">
        <f t="shared" si="46"/>
        <v>5.2</v>
      </c>
      <c r="CM24" s="41">
        <f t="shared" si="47"/>
        <v>5.8</v>
      </c>
      <c r="CN24" s="41">
        <f>IF('Indicador Datos'!Y27="No data","x",ROUND(IF('Indicador Datos'!Y27&gt;CN$36,10,IF('Indicador Datos'!Y27&lt;CN$37,0,10-(CN$36-'Indicador Datos'!Y27)/(CN$36-CN$37)*10)),1))</f>
        <v>9.1999999999999993</v>
      </c>
      <c r="CO24" s="41">
        <f>IF('Indicador Datos'!BL27="No data","x",ROUND(IF('Indicador Datos'!BL27&gt;CO$36,10,IF('Indicador Datos'!BL27&lt;CO$37,0,10-(CO$36-'Indicador Datos'!BL27)/(CO$36-CO$37)*10)),1))</f>
        <v>4.2</v>
      </c>
      <c r="CP24" s="41">
        <f>IF('Indicador Datos'!X27="No data","x",ROUND(IF('Indicador Datos'!X27&gt;CP$36,10,IF('Indicador Datos'!X27&lt;CP$37,0,10-(CP$36-'Indicador Datos'!X27)/(CP$36-CP$37)*10)),1))</f>
        <v>3.8</v>
      </c>
      <c r="CQ24" s="41">
        <f>IF('Indicador Datos'!AD27="No data","x",ROUND(IF('Indicador Datos'!AD27&gt;CQ$36,10,IF('Indicador Datos'!AD27&lt;CQ$37,0,10-(CQ$36-'Indicador Datos'!AD27)/(CQ$36-CQ$37)*10)),1))</f>
        <v>4.8</v>
      </c>
      <c r="CR24" s="41">
        <f>IF('Indicador Datos'!CJ27="No data","x",ROUND(IF('Indicador Datos'!CJ27&gt;CR$36,0,IF('Indicador Datos'!CJ27&lt;CR$37,10,(CR$36-'Indicador Datos'!CJ27)/(CR$36-CR$37)*10)),1))</f>
        <v>1.9</v>
      </c>
      <c r="CS24" s="41">
        <f>IF('Indicador Datos'!CK27="No data","x",ROUND(IF('Indicador Datos'!CK27&gt;CS$36,0,IF('Indicador Datos'!CK27&lt;CS$37,10,(CS$36-'Indicador Datos'!CK27)/(CS$36-CS$37)*10)),1))</f>
        <v>0.9</v>
      </c>
      <c r="CT24" s="41" t="str">
        <f>IF('Indicador Datos'!AB27="No data","x",ROUND(IF('Indicador Datos'!AB27&gt;CT$36,0,IF('Indicador Datos'!AB27&lt;CT$37,10,(CT$36-'Indicador Datos'!AB27)/(CT$36-CT$37)*10)),1))</f>
        <v>x</v>
      </c>
      <c r="CU24" s="235">
        <f>IF('Indicador Datos'!Z27="No data","x",ROUND(IF('Indicador Datos'!Z27&gt;CU$36,10,IF('Indicador Datos'!Z27&lt;CU$37,0,10-(CU$36-'Indicador Datos'!Z27)/(CU$36-CU$37)*10)),1))</f>
        <v>2.2000000000000002</v>
      </c>
      <c r="CV24" s="235">
        <f>IF('Indicador Datos'!AA27="No data","x",IF('Indicador Datos'!AA27=0,0,(ROUND(IF(LOG('Indicador Datos'!AA27)&gt;CV$36,10,IF(LOG('Indicador Datos'!AA27)&lt;CV$37,0,10-(CV$36-LOG('Indicador Datos'!AA27))/(CV$36-CV$37)*10)),1))))</f>
        <v>8.5</v>
      </c>
      <c r="CW24" s="41">
        <f t="shared" si="48"/>
        <v>6.3</v>
      </c>
      <c r="CX24" s="235">
        <f>IF('Indicador Datos'!CL27="No data","x",ROUND(IF('Indicador Datos'!CL27&gt;CX$36,0,IF('Indicador Datos'!CL27&lt;CX$37,10,(CX$36-'Indicador Datos'!CL27)/(CX$36-CX$37)*10)),1))</f>
        <v>2.9</v>
      </c>
      <c r="CY24" s="235">
        <f>IF('Indicador Datos'!CM27="No data","x",ROUND(IF('Indicador Datos'!CM27&gt;CY$36,0,IF('Indicador Datos'!CM27&lt;CY$37,10,(CY$36-'Indicador Datos'!CM27)/(CY$36-CY$37)*10)),1))</f>
        <v>5.8</v>
      </c>
      <c r="CZ24" s="41">
        <f t="shared" si="49"/>
        <v>4.4000000000000004</v>
      </c>
      <c r="DA24" s="41">
        <f>IF('Indicador Datos'!AC27="No data","x",ROUND(IF('Indicador Datos'!AC27&gt;DA$36,0,IF('Indicador Datos'!AC27&lt;DA$37,10,(DA$36-'Indicador Datos'!AC27)/(DA$36-DA$37)*10)),1))</f>
        <v>2</v>
      </c>
      <c r="DB24" s="41">
        <f t="shared" si="50"/>
        <v>2</v>
      </c>
      <c r="DC24" s="41">
        <f t="shared" si="51"/>
        <v>6.5</v>
      </c>
      <c r="DD24" s="41">
        <f t="shared" si="52"/>
        <v>2.4</v>
      </c>
      <c r="DE24" s="41">
        <f t="shared" si="53"/>
        <v>5.0999999999999996</v>
      </c>
      <c r="DF24" s="41">
        <f t="shared" si="54"/>
        <v>5.5</v>
      </c>
      <c r="DG24" s="41">
        <f t="shared" si="55"/>
        <v>3.4</v>
      </c>
      <c r="DH24" s="41">
        <f t="shared" si="56"/>
        <v>3.6</v>
      </c>
      <c r="DI24" s="41">
        <f t="shared" si="57"/>
        <v>4.4000000000000004</v>
      </c>
      <c r="DJ24" s="43">
        <f t="shared" si="58"/>
        <v>5.0999999999999996</v>
      </c>
      <c r="DK24" s="44">
        <f t="shared" si="59"/>
        <v>5.0999999999999996</v>
      </c>
      <c r="DL24" s="41">
        <f>ROUND(IF('Indicador Datos'!AE27=0,0,IF('Indicador Datos'!AE27&gt;DL$36,10,IF('Indicador Datos'!AE27&lt;DL$37,0,10-(DL$36-'Indicador Datos'!AE27)/(DL$36-DL$37)*10))),1)</f>
        <v>1.5</v>
      </c>
      <c r="DM24" s="41">
        <f>ROUND(IF('Indicador Datos'!AF27=0,0,IF(LOG('Indicador Datos'!AF27)&gt;LOG(DM$36),10,IF(LOG('Indicador Datos'!AF27)&lt;LOG(DM$37),0,10-(LOG(DM$36)-LOG('Indicador Datos'!AF27))/(LOG(DM$36)-LOG(DM$37))*10))),1)</f>
        <v>3.3</v>
      </c>
      <c r="DN24" s="41">
        <f t="shared" si="60"/>
        <v>2.4</v>
      </c>
      <c r="DO24" s="41">
        <f>'Indicador Datos'!AG27</f>
        <v>0</v>
      </c>
      <c r="DP24" s="41">
        <f>'Indicador Datos'!AH27</f>
        <v>0</v>
      </c>
      <c r="DQ24" s="41">
        <f t="shared" si="61"/>
        <v>0</v>
      </c>
      <c r="DR24" s="125">
        <f t="shared" si="68"/>
        <v>1.7</v>
      </c>
      <c r="DS24" s="41">
        <f>IF('Indicador Datos'!AI27="No data","x",ROUND(IF('Indicador Datos'!AI27&gt;DS$36,10,IF('Indicador Datos'!AI27&lt;DS$37,0,10-(DS$36-'Indicador Datos'!AI27)/(DS$36-DS$37)*10)),1))</f>
        <v>1.7</v>
      </c>
      <c r="DT24" s="41">
        <f>IF('Indicador Datos'!AJ27="No data","x",ROUND(IF(LOG('Indicador Datos'!AJ27)&gt;DT$36,10,IF(LOG('Indicador Datos'!AJ27)&lt;DT$37,0,10-(DT$36-LOG('Indicador Datos'!AJ27))/(DT$36-DT$37)*10)),1))</f>
        <v>7.5</v>
      </c>
      <c r="DU24" s="125">
        <f t="shared" si="62"/>
        <v>5.3</v>
      </c>
      <c r="DV24" s="42">
        <f>IF('Indicador Datos'!AK27="No data", "x",'Indicador Datos'!AK27/'Indicador Datos'!CT27)</f>
        <v>6.4760077868410872E-6</v>
      </c>
      <c r="DW24" s="41">
        <f t="shared" si="69"/>
        <v>0.1</v>
      </c>
      <c r="DX24" s="41">
        <f>IF('Indicador Datos'!AK27="No data","x",ROUND(IF(LOG('Indicador Datos'!AK27)&gt;DX$36,10,IF(LOG('Indicador Datos'!AK27)&lt;DX$37,0,10-(DX$36-LOG('Indicador Datos'!AK27))/(DX$36-DX$37)*10)),1))</f>
        <v>4.9000000000000004</v>
      </c>
      <c r="DY24" s="43">
        <f t="shared" si="70"/>
        <v>2.8</v>
      </c>
      <c r="DZ24" s="44">
        <f t="shared" si="71"/>
        <v>3.4</v>
      </c>
    </row>
    <row r="25" spans="1:130" s="3" customFormat="1" x14ac:dyDescent="0.25">
      <c r="A25" s="94" t="s">
        <v>107</v>
      </c>
      <c r="B25" s="83" t="s">
        <v>10</v>
      </c>
      <c r="C25" s="41">
        <f>ROUND(IF('Indicador Datos'!D28=0,0.1,IF(LOG('Indicador Datos'!D28)&gt;C$36,10,IF(LOG('Indicador Datos'!D28)&lt;C$37,0,10-(C$36-LOG('Indicador Datos'!D28))/(C$36-C$37)*10))),1)</f>
        <v>8.3000000000000007</v>
      </c>
      <c r="D25" s="41">
        <f>ROUND(IF('Indicador Datos'!E28=0,0.1,IF(LOG('Indicador Datos'!E28)&gt;D$36,10,IF(LOG('Indicador Datos'!E28)&lt;D$37,0,10-(D$36-LOG('Indicador Datos'!E28))/(D$36-D$37)*10))),1)</f>
        <v>8.1</v>
      </c>
      <c r="E25" s="41">
        <f t="shared" si="0"/>
        <v>8.1999999999999993</v>
      </c>
      <c r="F25" s="41">
        <f>ROUND(IF('Indicador Datos'!F28="No data",0.1,IF('Indicador Datos'!F28=0,0,IF(LOG('Indicador Datos'!F28)&gt;F$36,10,IF(LOG('Indicador Datos'!F28)&lt;F$37,0,10-(F$36-LOG('Indicador Datos'!F28))/(F$36-F$37)*10)))),1)</f>
        <v>6.9</v>
      </c>
      <c r="G25" s="41">
        <f>ROUND(IF('Indicador Datos'!G28=0,0,IF(LOG('Indicador Datos'!G28)&gt;G$36,10,IF(LOG('Indicador Datos'!G28)&lt;G$37,0,10-(G$36-LOG('Indicador Datos'!G28))/(G$36-G$37)*10))),1)</f>
        <v>0</v>
      </c>
      <c r="H25" s="41">
        <f>ROUND(IF('Indicador Datos'!H28=0,0,IF(LOG('Indicador Datos'!H28)&gt;H$36,10,IF(LOG('Indicador Datos'!H28)&lt;H$37,0,10-(H$36-LOG('Indicador Datos'!H28))/(H$36-H$37)*10))),1)</f>
        <v>0</v>
      </c>
      <c r="I25" s="41">
        <f>ROUND(IF('Indicador Datos'!I28=0,0,IF(LOG('Indicador Datos'!I28)&gt;I$36,10,IF(LOG('Indicador Datos'!I28)&lt;I$37,0,10-(I$36-LOG('Indicador Datos'!I28))/(I$36-I$37)*10))),1)</f>
        <v>0</v>
      </c>
      <c r="J25" s="41">
        <f t="shared" si="1"/>
        <v>0</v>
      </c>
      <c r="K25" s="41">
        <f>ROUND(IF('Indicador Datos'!J28=0,0,IF(LOG('Indicador Datos'!J28)&gt;K$36,10,IF(LOG('Indicador Datos'!J28)&lt;K$37,0,10-(K$36-LOG('Indicador Datos'!J28))/(K$36-K$37)*10))),1)</f>
        <v>0</v>
      </c>
      <c r="L25" s="41">
        <f t="shared" si="2"/>
        <v>0</v>
      </c>
      <c r="M25" s="41">
        <f>ROUND(IF('Indicador Datos'!K28=0,0,IF(LOG('Indicador Datos'!K28)&gt;M$36,10,IF(LOG('Indicador Datos'!K28)&lt;M$37,0,10-(M$36-LOG('Indicador Datos'!K28))/(M$36-M$37)*10))),1)</f>
        <v>9.1</v>
      </c>
      <c r="N25" s="122">
        <f>IF('Indicador Datos'!N28="No data","x",ROUND(IF('Indicador Datos'!N28=0,0,IF(LOG('Indicador Datos'!N28)&gt;N$36,10,IF(LOG('Indicador Datos'!N28)&lt;N$37,0.1,10-(N$36-LOG('Indicador Datos'!N28))/(N$36-N$37)*10))),1))</f>
        <v>8</v>
      </c>
      <c r="O25" s="122">
        <f>IF('Indicador Datos'!O28="No data","x",ROUND(IF('Indicador Datos'!O28=0,0,IF(LOG('Indicador Datos'!O28)&gt;O$36,10,IF(LOG('Indicador Datos'!O28)&lt;O$37,0.1,10-(O$36-LOG('Indicador Datos'!O28))/(O$36-O$37)*10))),1))</f>
        <v>8.3000000000000007</v>
      </c>
      <c r="P25" s="122">
        <f t="shared" si="3"/>
        <v>8.1999999999999993</v>
      </c>
      <c r="Q25" s="42">
        <f>'Indicador Datos'!D28/'Indicador Datos'!$CU28</f>
        <v>1.869821411973175E-3</v>
      </c>
      <c r="R25" s="42">
        <f>'Indicador Datos'!E28/'Indicador Datos'!$CU28</f>
        <v>2.5563244703215272E-4</v>
      </c>
      <c r="S25" s="42">
        <f>IF(F25=0.1,0,'Indicador Datos'!F28/'Indicador Datos'!$CU28)</f>
        <v>5.5175120753811714E-3</v>
      </c>
      <c r="T25" s="42">
        <f>'Indicador Datos'!G28/'Indicador Datos'!$CU28</f>
        <v>0</v>
      </c>
      <c r="U25" s="42">
        <f>'Indicador Datos'!H28/'Indicador Datos'!$CU28</f>
        <v>0</v>
      </c>
      <c r="V25" s="42">
        <f>'Indicador Datos'!I28/'Indicador Datos'!$CU28</f>
        <v>0</v>
      </c>
      <c r="W25" s="42">
        <f>'Indicador Datos'!J28/'Indicador Datos'!$CU28</f>
        <v>0</v>
      </c>
      <c r="X25" s="42">
        <f>'Indicador Datos'!K28/'Indicador Datos'!$CU28</f>
        <v>4.1398244607808504E-3</v>
      </c>
      <c r="Y25" s="42">
        <f>IF('Indicador Datos'!N28="No data","x",'Indicador Datos'!N28/'Indicador Datos'!$CU28)</f>
        <v>0.15393326661498449</v>
      </c>
      <c r="Z25" s="42">
        <f>IF('Indicador Datos'!O28="No data","x",'Indicador Datos'!O28/'Indicador Datos'!$CU28)</f>
        <v>0.19572956589020998</v>
      </c>
      <c r="AA25" s="41">
        <f t="shared" si="4"/>
        <v>9.3000000000000007</v>
      </c>
      <c r="AB25" s="41">
        <f t="shared" si="5"/>
        <v>5.0999999999999996</v>
      </c>
      <c r="AC25" s="41">
        <f t="shared" si="6"/>
        <v>7.8</v>
      </c>
      <c r="AD25" s="41">
        <f t="shared" si="7"/>
        <v>7.9</v>
      </c>
      <c r="AE25" s="41">
        <f t="shared" si="8"/>
        <v>0</v>
      </c>
      <c r="AF25" s="41">
        <f t="shared" si="9"/>
        <v>0</v>
      </c>
      <c r="AG25" s="41">
        <f t="shared" si="10"/>
        <v>0</v>
      </c>
      <c r="AH25" s="41">
        <f t="shared" si="11"/>
        <v>0</v>
      </c>
      <c r="AI25" s="41">
        <f t="shared" si="12"/>
        <v>0</v>
      </c>
      <c r="AJ25" s="41">
        <f t="shared" si="13"/>
        <v>0</v>
      </c>
      <c r="AK25" s="41">
        <f t="shared" si="14"/>
        <v>5.9</v>
      </c>
      <c r="AL25" s="41">
        <f>ROUND(IF('Indicador Datos'!L28=0,0,IF('Indicador Datos'!L28&gt;AL$36,10,IF('Indicador Datos'!L28&lt;AL$37,0,10-(AL$36-'Indicador Datos'!L28)/(AL$36-AL$37)*10))),1)</f>
        <v>10</v>
      </c>
      <c r="AM25" s="41">
        <f t="shared" si="15"/>
        <v>7.7</v>
      </c>
      <c r="AN25" s="41">
        <f t="shared" si="16"/>
        <v>9.8000000000000007</v>
      </c>
      <c r="AO25" s="41">
        <f t="shared" si="63"/>
        <v>9</v>
      </c>
      <c r="AP25" s="41">
        <f t="shared" si="17"/>
        <v>8.8000000000000007</v>
      </c>
      <c r="AQ25" s="41">
        <f t="shared" si="18"/>
        <v>6.6</v>
      </c>
      <c r="AR25" s="41">
        <f t="shared" si="19"/>
        <v>0</v>
      </c>
      <c r="AS25" s="41">
        <f t="shared" si="20"/>
        <v>0</v>
      </c>
      <c r="AT25" s="41">
        <f t="shared" si="21"/>
        <v>0</v>
      </c>
      <c r="AU25" s="41">
        <f t="shared" si="22"/>
        <v>0</v>
      </c>
      <c r="AV25" s="41">
        <f t="shared" si="23"/>
        <v>7.9</v>
      </c>
      <c r="AW25" s="41">
        <f t="shared" si="24"/>
        <v>8</v>
      </c>
      <c r="AX25" s="43">
        <f t="shared" si="25"/>
        <v>7.4</v>
      </c>
      <c r="AY25" s="41">
        <f t="shared" si="26"/>
        <v>0</v>
      </c>
      <c r="AZ25" s="149">
        <f t="shared" si="64"/>
        <v>5.2</v>
      </c>
      <c r="BA25" s="43">
        <f t="shared" si="27"/>
        <v>0</v>
      </c>
      <c r="BB25" s="41">
        <f t="shared" si="28"/>
        <v>9</v>
      </c>
      <c r="BC25" s="41">
        <f>IF('Indicador Datos'!P28="No data","x",ROUND(IF('Indicador Datos'!P28&gt;BC$36,10,IF('Indicador Datos'!P28&lt;BC$37,0,10-(BC$36-'Indicador Datos'!P28)/(BC$36-BC$37)*10)),1))</f>
        <v>0.3</v>
      </c>
      <c r="BD25" s="41">
        <f t="shared" si="29"/>
        <v>4.7</v>
      </c>
      <c r="BE25" s="41">
        <f t="shared" si="30"/>
        <v>8.6</v>
      </c>
      <c r="BF25" s="41">
        <f>IF('Indicador Datos'!M28="No data","x", ROUND(IF('Indicador Datos'!M28&gt;BF$36,0,IF('Indicador Datos'!M28&lt;BF$37,10,(BF$36-'Indicador Datos'!M28)/(BF$36-BF$37)*10)),1))</f>
        <v>5.0999999999999996</v>
      </c>
      <c r="BG25" s="43">
        <f t="shared" si="65"/>
        <v>6.8</v>
      </c>
      <c r="BH25" s="41">
        <f>ROUND(IF('Indicador Datos'!Q28=0,0,IF(LOG('Indicador Datos'!Q28)&gt;BH$36,10,IF(LOG('Indicador Datos'!Q28)&lt;BH$37,0,10-(BH$36-LOG('Indicador Datos'!Q28))/(BH$36-BH$37)*10))),1)</f>
        <v>7.2</v>
      </c>
      <c r="BI25" s="41">
        <f>ROUND(IF('Indicador Datos'!R28=0,0,IF(LOG('Indicador Datos'!R28)&gt;BI$36,10,IF(LOG('Indicador Datos'!R28)&lt;BI$37,0,10-(BI$36-LOG('Indicador Datos'!R28))/(BI$36-BI$37)*10))),1)</f>
        <v>9.1999999999999993</v>
      </c>
      <c r="BJ25" s="41">
        <f t="shared" si="31"/>
        <v>8.5333333333333332</v>
      </c>
      <c r="BK25" s="42">
        <f>'Indicador Datos'!Q28/'Indicador Datos'!$CU28</f>
        <v>9.8005141252089298E-2</v>
      </c>
      <c r="BL25" s="42">
        <f>'Indicador Datos'!R28/'Indicador Datos'!$CU28</f>
        <v>0.32591115002289911</v>
      </c>
      <c r="BM25" s="41">
        <f t="shared" si="32"/>
        <v>1.6</v>
      </c>
      <c r="BN25" s="41">
        <f t="shared" si="33"/>
        <v>4.0999999999999996</v>
      </c>
      <c r="BO25" s="41">
        <f t="shared" si="34"/>
        <v>3.2666666666666662</v>
      </c>
      <c r="BP25" s="41">
        <f t="shared" si="35"/>
        <v>6.6</v>
      </c>
      <c r="BQ25" s="41">
        <f>ROUND(IF('Indicador Datos'!S28=0,0,IF(LOG('Indicador Datos'!S28)&gt;BQ$36,10,IF(LOG('Indicador Datos'!S28)&lt;BQ$37,0,10-(BQ$36-LOG('Indicador Datos'!S28))/(BQ$36-BQ$37)*10))),1)</f>
        <v>6.6</v>
      </c>
      <c r="BR25" s="41">
        <f>ROUND(IF('Indicador Datos'!T28=0,0,IF(LOG('Indicador Datos'!T28)&gt;BR$36,10,IF(LOG('Indicador Datos'!T28)&lt;BR$37,0,10-(BR$36-LOG('Indicador Datos'!T28))/(BR$36-BR$37)*10))),1)</f>
        <v>6.5</v>
      </c>
      <c r="BS25" s="41">
        <f t="shared" si="36"/>
        <v>6.5333333333333341</v>
      </c>
      <c r="BT25" s="42">
        <f>'Indicador Datos'!S28/'Indicador Datos'!$CU28</f>
        <v>3.6933433814720695E-2</v>
      </c>
      <c r="BU25" s="42">
        <f>'Indicador Datos'!T28/'Indicador Datos'!$CU28</f>
        <v>3.5665549081510525E-2</v>
      </c>
      <c r="BV25" s="41">
        <f t="shared" si="66"/>
        <v>0.6</v>
      </c>
      <c r="BW25" s="41">
        <f t="shared" si="67"/>
        <v>0.4</v>
      </c>
      <c r="BX25" s="41">
        <f t="shared" si="38"/>
        <v>0.46666666666666662</v>
      </c>
      <c r="BY25" s="41">
        <f t="shared" si="39"/>
        <v>4.0999999999999996</v>
      </c>
      <c r="BZ25" s="41">
        <f t="shared" si="40"/>
        <v>5.5</v>
      </c>
      <c r="CA25" s="41">
        <f>ROUND(IF('Indicador Datos'!U28=0,0,IF(LOG('Indicador Datos'!U28)&gt;CA$36,10,IF(LOG('Indicador Datos'!U28)&lt;CA$37,0,10-(CA$36-LOG('Indicador Datos'!U28))/(CA$36-CA$37)*10))),1)</f>
        <v>7.9</v>
      </c>
      <c r="CB25" s="42">
        <f>'Indicador Datos'!U28/'Indicador Datos'!$CU28</f>
        <v>0.32363391571157468</v>
      </c>
      <c r="CC25" s="41">
        <f t="shared" si="41"/>
        <v>3.2</v>
      </c>
      <c r="CD25" s="41">
        <f t="shared" si="42"/>
        <v>6.1</v>
      </c>
      <c r="CE25" s="41">
        <f>ROUND(IF('Indicador Datos'!V28=0,0,IF(LOG('Indicador Datos'!V28)&gt;CE$36,10,IF(LOG('Indicador Datos'!V28)&lt;CE$37,0,10-(CE$36-LOG('Indicador Datos'!V28))/(CE$36-CE$37)*10))),1)</f>
        <v>8.1</v>
      </c>
      <c r="CF25" s="42">
        <f>'Indicador Datos'!V28/'Indicador Datos'!$CU28</f>
        <v>0.41230215534346687</v>
      </c>
      <c r="CG25" s="41">
        <f t="shared" si="43"/>
        <v>4.0999999999999996</v>
      </c>
      <c r="CH25" s="41">
        <f t="shared" si="44"/>
        <v>6.5</v>
      </c>
      <c r="CI25" s="41">
        <f>ROUND(IF('Indicador Datos'!W28=0,0,IF(LOG('Indicador Datos'!W28)&gt;CI$36,10,IF(LOG('Indicador Datos'!W28)&lt;CI$37,0,10-(CI$36-LOG('Indicador Datos'!W28))/(CI$36-CI$37)*10))),1)</f>
        <v>8</v>
      </c>
      <c r="CJ25" s="42">
        <f>'Indicador Datos'!W28/'Indicador Datos'!$CU28</f>
        <v>0.37811142361069039</v>
      </c>
      <c r="CK25" s="41">
        <f t="shared" si="45"/>
        <v>3.8</v>
      </c>
      <c r="CL25" s="41">
        <f t="shared" si="46"/>
        <v>6.3</v>
      </c>
      <c r="CM25" s="41">
        <f t="shared" si="47"/>
        <v>6.1</v>
      </c>
      <c r="CN25" s="41">
        <f>IF('Indicador Datos'!Y28="No data","x",ROUND(IF('Indicador Datos'!Y28&gt;CN$36,10,IF('Indicador Datos'!Y28&lt;CN$37,0,10-(CN$36-'Indicador Datos'!Y28)/(CN$36-CN$37)*10)),1))</f>
        <v>6.9</v>
      </c>
      <c r="CO25" s="41">
        <f>IF('Indicador Datos'!BL28="No data","x",ROUND(IF('Indicador Datos'!BL28&gt;CO$36,10,IF('Indicador Datos'!BL28&lt;CO$37,0,10-(CO$36-'Indicador Datos'!BL28)/(CO$36-CO$37)*10)),1))</f>
        <v>10</v>
      </c>
      <c r="CP25" s="41">
        <f>IF('Indicador Datos'!X28="No data","x",ROUND(IF('Indicador Datos'!X28&gt;CP$36,10,IF('Indicador Datos'!X28&lt;CP$37,0,10-(CP$36-'Indicador Datos'!X28)/(CP$36-CP$37)*10)),1))</f>
        <v>6.4</v>
      </c>
      <c r="CQ25" s="41">
        <f>IF('Indicador Datos'!AD28="No data","x",ROUND(IF('Indicador Datos'!AD28&gt;CQ$36,10,IF('Indicador Datos'!AD28&lt;CQ$37,0,10-(CQ$36-'Indicador Datos'!AD28)/(CQ$36-CQ$37)*10)),1))</f>
        <v>7.6</v>
      </c>
      <c r="CR25" s="41">
        <f>IF('Indicador Datos'!CJ28="No data","x",ROUND(IF('Indicador Datos'!CJ28&gt;CR$36,0,IF('Indicador Datos'!CJ28&lt;CR$37,10,(CR$36-'Indicador Datos'!CJ28)/(CR$36-CR$37)*10)),1))</f>
        <v>10</v>
      </c>
      <c r="CS25" s="41">
        <f>IF('Indicador Datos'!CK28="No data","x",ROUND(IF('Indicador Datos'!CK28&gt;CS$36,0,IF('Indicador Datos'!CK28&lt;CS$37,10,(CS$36-'Indicador Datos'!CK28)/(CS$36-CS$37)*10)),1))</f>
        <v>7.2</v>
      </c>
      <c r="CT25" s="41">
        <f>IF('Indicador Datos'!AB28="No data","x",ROUND(IF('Indicador Datos'!AB28&gt;CT$36,0,IF('Indicador Datos'!AB28&lt;CT$37,10,(CT$36-'Indicador Datos'!AB28)/(CT$36-CT$37)*10)),1))</f>
        <v>10</v>
      </c>
      <c r="CU25" s="235">
        <f>IF('Indicador Datos'!Z28="No data","x",ROUND(IF('Indicador Datos'!Z28&gt;CU$36,10,IF('Indicador Datos'!Z28&lt;CU$37,0,10-(CU$36-'Indicador Datos'!Z28)/(CU$36-CU$37)*10)),1))</f>
        <v>10</v>
      </c>
      <c r="CV25" s="235">
        <f>IF('Indicador Datos'!AA28="No data","x",IF('Indicador Datos'!AA28=0,0,(ROUND(IF(LOG('Indicador Datos'!AA28)&gt;CV$36,10,IF(LOG('Indicador Datos'!AA28)&lt;CV$37,0,10-(CV$36-LOG('Indicador Datos'!AA28))/(CV$36-CV$37)*10)),1))))</f>
        <v>8.8000000000000007</v>
      </c>
      <c r="CW25" s="41">
        <f t="shared" si="48"/>
        <v>9.5</v>
      </c>
      <c r="CX25" s="235" t="str">
        <f>IF('Indicador Datos'!CL28="No data","x",ROUND(IF('Indicador Datos'!CL28&gt;CX$36,0,IF('Indicador Datos'!CL28&lt;CX$37,10,(CX$36-'Indicador Datos'!CL28)/(CX$36-CX$37)*10)),1))</f>
        <v>x</v>
      </c>
      <c r="CY25" s="235" t="str">
        <f>IF('Indicador Datos'!CM28="No data","x",ROUND(IF('Indicador Datos'!CM28&gt;CY$36,0,IF('Indicador Datos'!CM28&lt;CY$37,10,(CY$36-'Indicador Datos'!CM28)/(CY$36-CY$37)*10)),1))</f>
        <v>x</v>
      </c>
      <c r="CZ25" s="41" t="str">
        <f t="shared" si="49"/>
        <v>x</v>
      </c>
      <c r="DA25" s="41" t="str">
        <f>IF('Indicador Datos'!AC28="No data","x",ROUND(IF('Indicador Datos'!AC28&gt;DA$36,0,IF('Indicador Datos'!AC28&lt;DA$37,10,(DA$36-'Indicador Datos'!AC28)/(DA$36-DA$37)*10)),1))</f>
        <v>x</v>
      </c>
      <c r="DB25" s="41" t="str">
        <f t="shared" si="50"/>
        <v>x</v>
      </c>
      <c r="DC25" s="41">
        <f t="shared" si="51"/>
        <v>6.7</v>
      </c>
      <c r="DD25" s="41">
        <f t="shared" si="52"/>
        <v>9.1</v>
      </c>
      <c r="DE25" s="41">
        <f t="shared" si="53"/>
        <v>7.5</v>
      </c>
      <c r="DF25" s="41">
        <f t="shared" si="54"/>
        <v>7.7</v>
      </c>
      <c r="DG25" s="41">
        <f t="shared" si="55"/>
        <v>9.1999999999999993</v>
      </c>
      <c r="DH25" s="41">
        <f t="shared" si="56"/>
        <v>8.5</v>
      </c>
      <c r="DI25" s="41">
        <f t="shared" si="57"/>
        <v>8</v>
      </c>
      <c r="DJ25" s="43">
        <f t="shared" si="58"/>
        <v>7.2</v>
      </c>
      <c r="DK25" s="44">
        <f t="shared" si="59"/>
        <v>5.8</v>
      </c>
      <c r="DL25" s="41">
        <f>ROUND(IF('Indicador Datos'!AE28=0,0,IF('Indicador Datos'!AE28&gt;DL$36,10,IF('Indicador Datos'!AE28&lt;DL$37,0,10-(DL$36-'Indicador Datos'!AE28)/(DL$36-DL$37)*10))),1)</f>
        <v>10</v>
      </c>
      <c r="DM25" s="41">
        <f>ROUND(IF('Indicador Datos'!AF28=0,0,IF(LOG('Indicador Datos'!AF28)&gt;LOG(DM$36),10,IF(LOG('Indicador Datos'!AF28)&lt;LOG(DM$37),0,10-(LOG(DM$36)-LOG('Indicador Datos'!AF28))/(LOG(DM$36)-LOG(DM$37))*10))),1)</f>
        <v>2.9</v>
      </c>
      <c r="DN25" s="41">
        <f t="shared" si="60"/>
        <v>8.1</v>
      </c>
      <c r="DO25" s="41">
        <f>'Indicador Datos'!AG28</f>
        <v>0</v>
      </c>
      <c r="DP25" s="41">
        <f>'Indicador Datos'!AH28</f>
        <v>0</v>
      </c>
      <c r="DQ25" s="41">
        <f t="shared" si="61"/>
        <v>0</v>
      </c>
      <c r="DR25" s="125">
        <f t="shared" si="68"/>
        <v>5.7</v>
      </c>
      <c r="DS25" s="41">
        <f>IF('Indicador Datos'!AI28="No data","x",ROUND(IF('Indicador Datos'!AI28&gt;DS$36,10,IF('Indicador Datos'!AI28&lt;DS$37,0,10-(DS$36-'Indicador Datos'!AI28)/(DS$36-DS$37)*10)),1))</f>
        <v>2.1</v>
      </c>
      <c r="DT25" s="41">
        <f>IF('Indicador Datos'!AJ28="No data","x",ROUND(IF(LOG('Indicador Datos'!AJ28)&gt;DT$36,10,IF(LOG('Indicador Datos'!AJ28)&lt;DT$37,0,10-(DT$36-LOG('Indicador Datos'!AJ28))/(DT$36-DT$37)*10)),1))</f>
        <v>6.3</v>
      </c>
      <c r="DU25" s="125">
        <f t="shared" si="62"/>
        <v>4.5</v>
      </c>
      <c r="DV25" s="42">
        <f>IF('Indicador Datos'!AK28="No data", "x",'Indicador Datos'!AK28/'Indicador Datos'!CT28)</f>
        <v>2.8054993345841979E-5</v>
      </c>
      <c r="DW25" s="41">
        <f t="shared" si="69"/>
        <v>0.5</v>
      </c>
      <c r="DX25" s="41">
        <f>IF('Indicador Datos'!AK28="No data","x",ROUND(IF(LOG('Indicador Datos'!AK28)&gt;DX$36,10,IF(LOG('Indicador Datos'!AK28)&lt;DX$37,0,10-(DX$36-LOG('Indicador Datos'!AK28))/(DX$36-DX$37)*10)),1))</f>
        <v>5</v>
      </c>
      <c r="DY25" s="43">
        <f t="shared" si="70"/>
        <v>3.1</v>
      </c>
      <c r="DZ25" s="44">
        <f t="shared" si="71"/>
        <v>4.5</v>
      </c>
    </row>
    <row r="26" spans="1:130" s="3" customFormat="1" x14ac:dyDescent="0.25">
      <c r="A26" s="94" t="s">
        <v>12</v>
      </c>
      <c r="B26" s="83" t="s">
        <v>11</v>
      </c>
      <c r="C26" s="41">
        <f>ROUND(IF('Indicador Datos'!D29=0,0.1,IF(LOG('Indicador Datos'!D29)&gt;C$36,10,IF(LOG('Indicador Datos'!D29)&lt;C$37,0,10-(C$36-LOG('Indicador Datos'!D29))/(C$36-C$37)*10))),1)</f>
        <v>3.5</v>
      </c>
      <c r="D26" s="41">
        <f>ROUND(IF('Indicador Datos'!E29=0,0.1,IF(LOG('Indicador Datos'!E29)&gt;D$36,10,IF(LOG('Indicador Datos'!E29)&lt;D$37,0,10-(D$36-LOG('Indicador Datos'!E29))/(D$36-D$37)*10))),1)</f>
        <v>0</v>
      </c>
      <c r="E26" s="41">
        <f t="shared" si="0"/>
        <v>1.9</v>
      </c>
      <c r="F26" s="41">
        <f>ROUND(IF('Indicador Datos'!F29="No data",0.1,IF('Indicador Datos'!F29=0,0,IF(LOG('Indicador Datos'!F29)&gt;F$36,10,IF(LOG('Indicador Datos'!F29)&lt;F$37,0,10-(F$36-LOG('Indicador Datos'!F29))/(F$36-F$37)*10)))),1)</f>
        <v>10</v>
      </c>
      <c r="G26" s="41">
        <f>ROUND(IF('Indicador Datos'!G29=0,0,IF(LOG('Indicador Datos'!G29)&gt;G$36,10,IF(LOG('Indicador Datos'!G29)&lt;G$37,0,10-(G$36-LOG('Indicador Datos'!G29))/(G$36-G$37)*10))),1)</f>
        <v>0</v>
      </c>
      <c r="H26" s="41">
        <f>ROUND(IF('Indicador Datos'!H29=0,0,IF(LOG('Indicador Datos'!H29)&gt;H$36,10,IF(LOG('Indicador Datos'!H29)&lt;H$37,0,10-(H$36-LOG('Indicador Datos'!H29))/(H$36-H$37)*10))),1)</f>
        <v>0</v>
      </c>
      <c r="I26" s="41">
        <f>ROUND(IF('Indicador Datos'!I29=0,0,IF(LOG('Indicador Datos'!I29)&gt;I$36,10,IF(LOG('Indicador Datos'!I29)&lt;I$37,0,10-(I$36-LOG('Indicador Datos'!I29))/(I$36-I$37)*10))),1)</f>
        <v>0</v>
      </c>
      <c r="J26" s="41">
        <f t="shared" si="1"/>
        <v>0</v>
      </c>
      <c r="K26" s="41">
        <f>ROUND(IF('Indicador Datos'!J29=0,0,IF(LOG('Indicador Datos'!J29)&gt;K$36,10,IF(LOG('Indicador Datos'!J29)&lt;K$37,0,10-(K$36-LOG('Indicador Datos'!J29))/(K$36-K$37)*10))),1)</f>
        <v>0</v>
      </c>
      <c r="L26" s="41">
        <f t="shared" si="2"/>
        <v>0</v>
      </c>
      <c r="M26" s="41">
        <f>ROUND(IF('Indicador Datos'!K29=0,0,IF(LOG('Indicador Datos'!K29)&gt;M$36,10,IF(LOG('Indicador Datos'!K29)&lt;M$37,0,10-(M$36-LOG('Indicador Datos'!K29))/(M$36-M$37)*10))),1)</f>
        <v>10</v>
      </c>
      <c r="N26" s="122">
        <f>IF('Indicador Datos'!N29="No data","x",ROUND(IF('Indicador Datos'!N29=0,0,IF(LOG('Indicador Datos'!N29)&gt;N$36,10,IF(LOG('Indicador Datos'!N29)&lt;N$37,0.1,10-(N$36-LOG('Indicador Datos'!N29))/(N$36-N$37)*10))),1))</f>
        <v>10</v>
      </c>
      <c r="O26" s="122">
        <f>IF('Indicador Datos'!O29="No data","x",ROUND(IF('Indicador Datos'!O29=0,0,IF(LOG('Indicador Datos'!O29)&gt;O$36,10,IF(LOG('Indicador Datos'!O29)&lt;O$37,0.1,10-(O$36-LOG('Indicador Datos'!O29))/(O$36-O$37)*10))),1))</f>
        <v>10</v>
      </c>
      <c r="P26" s="122">
        <f t="shared" si="3"/>
        <v>10</v>
      </c>
      <c r="Q26" s="42">
        <f>'Indicador Datos'!D29/'Indicador Datos'!$CU29</f>
        <v>1.2614216736674627E-6</v>
      </c>
      <c r="R26" s="42">
        <f>'Indicador Datos'!E29/'Indicador Datos'!$CU29</f>
        <v>2.9841813250579518E-9</v>
      </c>
      <c r="S26" s="42">
        <f>IF(F26=0.1,0,'Indicador Datos'!F29/'Indicador Datos'!$CU29)</f>
        <v>4.7054764579780826E-3</v>
      </c>
      <c r="T26" s="42">
        <f>'Indicador Datos'!G29/'Indicador Datos'!$CU29</f>
        <v>0</v>
      </c>
      <c r="U26" s="42">
        <f>'Indicador Datos'!H29/'Indicador Datos'!$CU29</f>
        <v>0</v>
      </c>
      <c r="V26" s="42">
        <f>'Indicador Datos'!I29/'Indicador Datos'!$CU29</f>
        <v>0</v>
      </c>
      <c r="W26" s="42">
        <f>'Indicador Datos'!J29/'Indicador Datos'!$CU29</f>
        <v>0</v>
      </c>
      <c r="X26" s="42">
        <f>'Indicador Datos'!K29/'Indicador Datos'!$CU29</f>
        <v>6.0227083400652137E-3</v>
      </c>
      <c r="Y26" s="42">
        <f>IF('Indicador Datos'!N29="No data","x",'Indicador Datos'!N29/'Indicador Datos'!$CU29)</f>
        <v>6.1618299673161146E-2</v>
      </c>
      <c r="Z26" s="42">
        <f>IF('Indicador Datos'!O29="No data","x",'Indicador Datos'!O29/'Indicador Datos'!$CU29)</f>
        <v>5.994597546838925E-2</v>
      </c>
      <c r="AA26" s="41">
        <f t="shared" si="4"/>
        <v>0</v>
      </c>
      <c r="AB26" s="41">
        <f t="shared" si="5"/>
        <v>0</v>
      </c>
      <c r="AC26" s="41">
        <f t="shared" si="6"/>
        <v>0</v>
      </c>
      <c r="AD26" s="41">
        <f t="shared" si="7"/>
        <v>6.7</v>
      </c>
      <c r="AE26" s="41">
        <f t="shared" si="8"/>
        <v>0</v>
      </c>
      <c r="AF26" s="41">
        <f t="shared" si="9"/>
        <v>0</v>
      </c>
      <c r="AG26" s="41">
        <f t="shared" si="10"/>
        <v>0</v>
      </c>
      <c r="AH26" s="41">
        <f t="shared" si="11"/>
        <v>0</v>
      </c>
      <c r="AI26" s="41">
        <f t="shared" si="12"/>
        <v>0</v>
      </c>
      <c r="AJ26" s="41">
        <f t="shared" si="13"/>
        <v>0</v>
      </c>
      <c r="AK26" s="41">
        <f t="shared" si="14"/>
        <v>8.6</v>
      </c>
      <c r="AL26" s="41">
        <f>ROUND(IF('Indicador Datos'!L29=0,0,IF('Indicador Datos'!L29&gt;AL$36,10,IF('Indicador Datos'!L29&lt;AL$37,0,10-(AL$36-'Indicador Datos'!L29)/(AL$36-AL$37)*10))),1)</f>
        <v>10</v>
      </c>
      <c r="AM26" s="41">
        <f t="shared" si="15"/>
        <v>3.1</v>
      </c>
      <c r="AN26" s="41">
        <f t="shared" si="16"/>
        <v>3</v>
      </c>
      <c r="AO26" s="41">
        <f t="shared" si="63"/>
        <v>3.1</v>
      </c>
      <c r="AP26" s="41">
        <f t="shared" si="17"/>
        <v>1.8</v>
      </c>
      <c r="AQ26" s="41">
        <f t="shared" si="18"/>
        <v>0</v>
      </c>
      <c r="AR26" s="41">
        <f t="shared" si="19"/>
        <v>0</v>
      </c>
      <c r="AS26" s="41">
        <f t="shared" si="20"/>
        <v>0</v>
      </c>
      <c r="AT26" s="41">
        <f t="shared" si="21"/>
        <v>0</v>
      </c>
      <c r="AU26" s="41">
        <f t="shared" si="22"/>
        <v>0</v>
      </c>
      <c r="AV26" s="41">
        <f t="shared" si="23"/>
        <v>9.4</v>
      </c>
      <c r="AW26" s="41">
        <f t="shared" si="24"/>
        <v>1</v>
      </c>
      <c r="AX26" s="43">
        <f t="shared" si="25"/>
        <v>8.9</v>
      </c>
      <c r="AY26" s="41">
        <f t="shared" si="26"/>
        <v>0</v>
      </c>
      <c r="AZ26" s="149">
        <f t="shared" si="64"/>
        <v>0.5</v>
      </c>
      <c r="BA26" s="43">
        <f t="shared" si="27"/>
        <v>0</v>
      </c>
      <c r="BB26" s="41">
        <f t="shared" si="28"/>
        <v>9.6999999999999993</v>
      </c>
      <c r="BC26" s="41">
        <f>IF('Indicador Datos'!P29="No data","x",ROUND(IF('Indicador Datos'!P29&gt;BC$36,10,IF('Indicador Datos'!P29&lt;BC$37,0,10-(BC$36-'Indicador Datos'!P29)/(BC$36-BC$37)*10)),1))</f>
        <v>0.4</v>
      </c>
      <c r="BD26" s="41">
        <f t="shared" si="29"/>
        <v>5.0999999999999996</v>
      </c>
      <c r="BE26" s="41">
        <f t="shared" si="30"/>
        <v>8.1</v>
      </c>
      <c r="BF26" s="41">
        <f>IF('Indicador Datos'!M29="No data","x", ROUND(IF('Indicador Datos'!M29&gt;BF$36,0,IF('Indicador Datos'!M29&lt;BF$37,10,(BF$36-'Indicador Datos'!M29)/(BF$36-BF$37)*10)),1))</f>
        <v>3.9</v>
      </c>
      <c r="BG26" s="43">
        <f t="shared" si="65"/>
        <v>6.3</v>
      </c>
      <c r="BH26" s="41">
        <f>ROUND(IF('Indicador Datos'!Q29=0,0,IF(LOG('Indicador Datos'!Q29)&gt;BH$36,10,IF(LOG('Indicador Datos'!Q29)&lt;BH$37,0,10-(BH$36-LOG('Indicador Datos'!Q29))/(BH$36-BH$37)*10))),1)</f>
        <v>9.4</v>
      </c>
      <c r="BI26" s="41">
        <f>ROUND(IF('Indicador Datos'!R29=0,0,IF(LOG('Indicador Datos'!R29)&gt;BI$36,10,IF(LOG('Indicador Datos'!R29)&lt;BI$37,0,10-(BI$36-LOG('Indicador Datos'!R29))/(BI$36-BI$37)*10))),1)</f>
        <v>10</v>
      </c>
      <c r="BJ26" s="41">
        <f t="shared" si="31"/>
        <v>9.7999999999999989</v>
      </c>
      <c r="BK26" s="42">
        <f>'Indicador Datos'!Q29/'Indicador Datos'!$CU29</f>
        <v>0.17210128530595056</v>
      </c>
      <c r="BL26" s="42">
        <f>'Indicador Datos'!R29/'Indicador Datos'!$CU29</f>
        <v>9.1282273645374529E-2</v>
      </c>
      <c r="BM26" s="41">
        <f t="shared" si="32"/>
        <v>2.9</v>
      </c>
      <c r="BN26" s="41">
        <f t="shared" si="33"/>
        <v>1.1000000000000001</v>
      </c>
      <c r="BO26" s="41">
        <f t="shared" si="34"/>
        <v>1.7</v>
      </c>
      <c r="BP26" s="41">
        <f t="shared" si="35"/>
        <v>7.6</v>
      </c>
      <c r="BQ26" s="41">
        <f>ROUND(IF('Indicador Datos'!S29=0,0,IF(LOG('Indicador Datos'!S29)&gt;BQ$36,10,IF(LOG('Indicador Datos'!S29)&lt;BQ$37,0,10-(BQ$36-LOG('Indicador Datos'!S29))/(BQ$36-BQ$37)*10))),1)</f>
        <v>9.1999999999999993</v>
      </c>
      <c r="BR26" s="41">
        <f>ROUND(IF('Indicador Datos'!T29=0,0,IF(LOG('Indicador Datos'!T29)&gt;BR$36,10,IF(LOG('Indicador Datos'!T29)&lt;BR$37,0,10-(BR$36-LOG('Indicador Datos'!T29))/(BR$36-BR$37)*10))),1)</f>
        <v>8.6999999999999993</v>
      </c>
      <c r="BS26" s="41">
        <f t="shared" si="36"/>
        <v>8.8666666666666654</v>
      </c>
      <c r="BT26" s="42">
        <f>'Indicador Datos'!S29/'Indicador Datos'!$CU29</f>
        <v>0.12395270142769496</v>
      </c>
      <c r="BU26" s="42">
        <f>'Indicador Datos'!T29/'Indicador Datos'!$CU29</f>
        <v>6.3951044206317698E-2</v>
      </c>
      <c r="BV26" s="41">
        <f t="shared" si="66"/>
        <v>2.1</v>
      </c>
      <c r="BW26" s="41">
        <f t="shared" si="67"/>
        <v>0.8</v>
      </c>
      <c r="BX26" s="41">
        <f t="shared" si="38"/>
        <v>1.2333333333333334</v>
      </c>
      <c r="BY26" s="41">
        <f t="shared" si="39"/>
        <v>6.4</v>
      </c>
      <c r="BZ26" s="41">
        <f t="shared" si="40"/>
        <v>7</v>
      </c>
      <c r="CA26" s="41">
        <f>ROUND(IF('Indicador Datos'!U29=0,0,IF(LOG('Indicador Datos'!U29)&gt;CA$36,10,IF(LOG('Indicador Datos'!U29)&lt;CA$37,0,10-(CA$36-LOG('Indicador Datos'!U29))/(CA$36-CA$37)*10))),1)</f>
        <v>10</v>
      </c>
      <c r="CB26" s="42">
        <f>'Indicador Datos'!U29/'Indicador Datos'!$CU29</f>
        <v>0.57067663784943901</v>
      </c>
      <c r="CC26" s="41">
        <f t="shared" si="41"/>
        <v>5.7</v>
      </c>
      <c r="CD26" s="41">
        <f t="shared" si="42"/>
        <v>8.6999999999999993</v>
      </c>
      <c r="CE26" s="41">
        <f>ROUND(IF('Indicador Datos'!V29=0,0,IF(LOG('Indicador Datos'!V29)&gt;CE$36,10,IF(LOG('Indicador Datos'!V29)&lt;CE$37,0,10-(CE$36-LOG('Indicador Datos'!V29))/(CE$36-CE$37)*10))),1)</f>
        <v>10</v>
      </c>
      <c r="CF26" s="42">
        <f>'Indicador Datos'!V29/'Indicador Datos'!$CU29</f>
        <v>0.82048428532756312</v>
      </c>
      <c r="CG26" s="41">
        <f t="shared" si="43"/>
        <v>8.1999999999999993</v>
      </c>
      <c r="CH26" s="41">
        <f t="shared" si="44"/>
        <v>9.3000000000000007</v>
      </c>
      <c r="CI26" s="41">
        <f>ROUND(IF('Indicador Datos'!W29=0,0,IF(LOG('Indicador Datos'!W29)&gt;CI$36,10,IF(LOG('Indicador Datos'!W29)&lt;CI$37,0,10-(CI$36-LOG('Indicador Datos'!W29))/(CI$36-CI$37)*10))),1)</f>
        <v>10</v>
      </c>
      <c r="CJ26" s="42">
        <f>'Indicador Datos'!W29/'Indicador Datos'!$CU29</f>
        <v>0.84320739389881172</v>
      </c>
      <c r="CK26" s="41">
        <f t="shared" si="45"/>
        <v>8.4</v>
      </c>
      <c r="CL26" s="41">
        <f t="shared" si="46"/>
        <v>9.4</v>
      </c>
      <c r="CM26" s="41">
        <f t="shared" si="47"/>
        <v>8.8000000000000007</v>
      </c>
      <c r="CN26" s="41">
        <f>IF('Indicador Datos'!Y29="No data","x",ROUND(IF('Indicador Datos'!Y29&gt;CN$36,10,IF('Indicador Datos'!Y29&lt;CN$37,0,10-(CN$36-'Indicador Datos'!Y29)/(CN$36-CN$37)*10)),1))</f>
        <v>8.6999999999999993</v>
      </c>
      <c r="CO26" s="41">
        <f>IF('Indicador Datos'!BL29="No data","x",ROUND(IF('Indicador Datos'!BL29&gt;CO$36,10,IF('Indicador Datos'!BL29&lt;CO$37,0,10-(CO$36-'Indicador Datos'!BL29)/(CO$36-CO$37)*10)),1))</f>
        <v>4.7</v>
      </c>
      <c r="CP26" s="41">
        <f>IF('Indicador Datos'!X29="No data","x",ROUND(IF('Indicador Datos'!X29&gt;CP$36,10,IF('Indicador Datos'!X29&lt;CP$37,0,10-(CP$36-'Indicador Datos'!X29)/(CP$36-CP$37)*10)),1))</f>
        <v>3.6</v>
      </c>
      <c r="CQ26" s="41">
        <f>IF('Indicador Datos'!AD29="No data","x",ROUND(IF('Indicador Datos'!AD29&gt;CQ$36,10,IF('Indicador Datos'!AD29&lt;CQ$37,0,10-(CQ$36-'Indicador Datos'!AD29)/(CQ$36-CQ$37)*10)),1))</f>
        <v>2.7</v>
      </c>
      <c r="CR26" s="41">
        <f>IF('Indicador Datos'!CJ29="No data","x",ROUND(IF('Indicador Datos'!CJ29&gt;CR$36,0,IF('Indicador Datos'!CJ29&lt;CR$37,10,(CR$36-'Indicador Datos'!CJ29)/(CR$36-CR$37)*10)),1))</f>
        <v>3.9</v>
      </c>
      <c r="CS26" s="41">
        <f>IF('Indicador Datos'!CK29="No data","x",ROUND(IF('Indicador Datos'!CK29&gt;CS$36,0,IF('Indicador Datos'!CK29&lt;CS$37,10,(CS$36-'Indicador Datos'!CK29)/(CS$36-CS$37)*10)),1))</f>
        <v>1.8</v>
      </c>
      <c r="CT26" s="41" t="str">
        <f>IF('Indicador Datos'!AB29="No data","x",ROUND(IF('Indicador Datos'!AB29&gt;CT$36,0,IF('Indicador Datos'!AB29&lt;CT$37,10,(CT$36-'Indicador Datos'!AB29)/(CT$36-CT$37)*10)),1))</f>
        <v>x</v>
      </c>
      <c r="CU26" s="235">
        <f>IF('Indicador Datos'!Z29="No data","x",ROUND(IF('Indicador Datos'!Z29&gt;CU$36,10,IF('Indicador Datos'!Z29&lt;CU$37,0,10-(CU$36-'Indicador Datos'!Z29)/(CU$36-CU$37)*10)),1))</f>
        <v>1.1000000000000001</v>
      </c>
      <c r="CV26" s="235">
        <f>IF('Indicador Datos'!AA29="No data","x",IF('Indicador Datos'!AA29=0,0,(ROUND(IF(LOG('Indicador Datos'!AA29)&gt;CV$36,10,IF(LOG('Indicador Datos'!AA29)&lt;CV$37,0,10-(CV$36-LOG('Indicador Datos'!AA29))/(CV$36-CV$37)*10)),1))))</f>
        <v>9.1</v>
      </c>
      <c r="CW26" s="41">
        <f t="shared" si="48"/>
        <v>6.6</v>
      </c>
      <c r="CX26" s="235">
        <f>IF('Indicador Datos'!CL29="No data","x",ROUND(IF('Indicador Datos'!CL29&gt;CX$36,0,IF('Indicador Datos'!CL29&lt;CX$37,10,(CX$36-'Indicador Datos'!CL29)/(CX$36-CX$37)*10)),1))</f>
        <v>4.8</v>
      </c>
      <c r="CY26" s="235">
        <f>IF('Indicador Datos'!CM29="No data","x",ROUND(IF('Indicador Datos'!CM29&gt;CY$36,0,IF('Indicador Datos'!CM29&lt;CY$37,10,(CY$36-'Indicador Datos'!CM29)/(CY$36-CY$37)*10)),1))</f>
        <v>1.2</v>
      </c>
      <c r="CZ26" s="41">
        <f t="shared" si="49"/>
        <v>3</v>
      </c>
      <c r="DA26" s="41">
        <f>IF('Indicador Datos'!AC29="No data","x",ROUND(IF('Indicador Datos'!AC29&gt;DA$36,0,IF('Indicador Datos'!AC29&lt;DA$37,10,(DA$36-'Indicador Datos'!AC29)/(DA$36-DA$37)*10)),1))</f>
        <v>2</v>
      </c>
      <c r="DB26" s="41">
        <f t="shared" si="50"/>
        <v>2</v>
      </c>
      <c r="DC26" s="41">
        <f t="shared" si="51"/>
        <v>6.2</v>
      </c>
      <c r="DD26" s="41">
        <f t="shared" si="52"/>
        <v>2.9</v>
      </c>
      <c r="DE26" s="41">
        <f t="shared" si="53"/>
        <v>5.0999999999999996</v>
      </c>
      <c r="DF26" s="41">
        <f t="shared" si="54"/>
        <v>4.9000000000000004</v>
      </c>
      <c r="DG26" s="41">
        <f t="shared" si="55"/>
        <v>3.8</v>
      </c>
      <c r="DH26" s="41">
        <f t="shared" si="56"/>
        <v>3.6</v>
      </c>
      <c r="DI26" s="41">
        <f t="shared" si="57"/>
        <v>4.4000000000000004</v>
      </c>
      <c r="DJ26" s="43">
        <f t="shared" si="58"/>
        <v>7.2</v>
      </c>
      <c r="DK26" s="44">
        <f t="shared" si="59"/>
        <v>5.6</v>
      </c>
      <c r="DL26" s="41">
        <f>ROUND(IF('Indicador Datos'!AE29=0,0,IF('Indicador Datos'!AE29&gt;DL$36,10,IF('Indicador Datos'!AE29&lt;DL$37,0,10-(DL$36-'Indicador Datos'!AE29)/(DL$36-DL$37)*10))),1)</f>
        <v>10</v>
      </c>
      <c r="DM26" s="41">
        <f>ROUND(IF('Indicador Datos'!AF29=0,0,IF(LOG('Indicador Datos'!AF29)&gt;LOG(DM$36),10,IF(LOG('Indicador Datos'!AF29)&lt;LOG(DM$37),0,10-(LOG(DM$36)-LOG('Indicador Datos'!AF29))/(LOG(DM$36)-LOG(DM$37))*10))),1)</f>
        <v>9.8000000000000007</v>
      </c>
      <c r="DN26" s="41">
        <f t="shared" si="60"/>
        <v>9.9</v>
      </c>
      <c r="DO26" s="41">
        <f>'Indicador Datos'!AG29</f>
        <v>0</v>
      </c>
      <c r="DP26" s="41">
        <f>'Indicador Datos'!AH29</f>
        <v>4</v>
      </c>
      <c r="DQ26" s="41">
        <f t="shared" si="61"/>
        <v>7</v>
      </c>
      <c r="DR26" s="125">
        <f t="shared" si="68"/>
        <v>7</v>
      </c>
      <c r="DS26" s="41">
        <f>IF('Indicador Datos'!AI29="No data","x",ROUND(IF('Indicador Datos'!AI29&gt;DS$36,10,IF('Indicador Datos'!AI29&lt;DS$37,0,10-(DS$36-'Indicador Datos'!AI29)/(DS$36-DS$37)*10)),1))</f>
        <v>10</v>
      </c>
      <c r="DT26" s="41">
        <f>IF('Indicador Datos'!AJ29="No data","x",ROUND(IF(LOG('Indicador Datos'!AJ29)&gt;DT$36,10,IF(LOG('Indicador Datos'!AJ29)&lt;DT$37,0,10-(DT$36-LOG('Indicador Datos'!AJ29))/(DT$36-DT$37)*10)),1))</f>
        <v>10</v>
      </c>
      <c r="DU26" s="125">
        <f t="shared" si="62"/>
        <v>10</v>
      </c>
      <c r="DV26" s="42">
        <f>IF('Indicador Datos'!AK29="No data", "x",'Indicador Datos'!AK29/'Indicador Datos'!CT29)</f>
        <v>1.8753892540262081E-5</v>
      </c>
      <c r="DW26" s="41">
        <f t="shared" si="69"/>
        <v>0.3</v>
      </c>
      <c r="DX26" s="41">
        <f>IF('Indicador Datos'!AK29="No data","x",ROUND(IF(LOG('Indicador Datos'!AK29)&gt;DX$36,10,IF(LOG('Indicador Datos'!AK29)&lt;DX$37,0,10-(DX$36-LOG('Indicador Datos'!AK29))/(DX$36-DX$37)*10)),1))</f>
        <v>8.6999999999999993</v>
      </c>
      <c r="DY26" s="43">
        <f t="shared" si="70"/>
        <v>6</v>
      </c>
      <c r="DZ26" s="44">
        <f t="shared" si="71"/>
        <v>8.3000000000000007</v>
      </c>
    </row>
    <row r="27" spans="1:130" s="3" customFormat="1" x14ac:dyDescent="0.25">
      <c r="A27" s="94" t="s">
        <v>14</v>
      </c>
      <c r="B27" s="83" t="s">
        <v>13</v>
      </c>
      <c r="C27" s="41">
        <f>ROUND(IF('Indicador Datos'!D30=0,0.1,IF(LOG('Indicador Datos'!D30)&gt;C$36,10,IF(LOG('Indicador Datos'!D30)&lt;C$37,0,10-(C$36-LOG('Indicador Datos'!D30))/(C$36-C$37)*10))),1)</f>
        <v>8.9</v>
      </c>
      <c r="D27" s="41">
        <f>ROUND(IF('Indicador Datos'!E30=0,0.1,IF(LOG('Indicador Datos'!E30)&gt;D$36,10,IF(LOG('Indicador Datos'!E30)&lt;D$37,0,10-(D$36-LOG('Indicador Datos'!E30))/(D$36-D$37)*10))),1)</f>
        <v>10</v>
      </c>
      <c r="E27" s="41">
        <f t="shared" si="0"/>
        <v>9.5</v>
      </c>
      <c r="F27" s="41">
        <f>ROUND(IF('Indicador Datos'!F30="No data",0.1,IF('Indicador Datos'!F30=0,0,IF(LOG('Indicador Datos'!F30)&gt;F$36,10,IF(LOG('Indicador Datos'!F30)&lt;F$37,0,10-(F$36-LOG('Indicador Datos'!F30))/(F$36-F$37)*10)))),1)</f>
        <v>7.3</v>
      </c>
      <c r="G27" s="41">
        <f>ROUND(IF('Indicador Datos'!G30=0,0,IF(LOG('Indicador Datos'!G30)&gt;G$36,10,IF(LOG('Indicador Datos'!G30)&lt;G$37,0,10-(G$36-LOG('Indicador Datos'!G30))/(G$36-G$37)*10))),1)</f>
        <v>10</v>
      </c>
      <c r="H27" s="41">
        <f>ROUND(IF('Indicador Datos'!H30=0,0,IF(LOG('Indicador Datos'!H30)&gt;H$36,10,IF(LOG('Indicador Datos'!H30)&lt;H$37,0,10-(H$36-LOG('Indicador Datos'!H30))/(H$36-H$37)*10))),1)</f>
        <v>0</v>
      </c>
      <c r="I27" s="41">
        <f>ROUND(IF('Indicador Datos'!I30=0,0,IF(LOG('Indicador Datos'!I30)&gt;I$36,10,IF(LOG('Indicador Datos'!I30)&lt;I$37,0,10-(I$36-LOG('Indicador Datos'!I30))/(I$36-I$37)*10))),1)</f>
        <v>0</v>
      </c>
      <c r="J27" s="41">
        <f t="shared" si="1"/>
        <v>0</v>
      </c>
      <c r="K27" s="41">
        <f>ROUND(IF('Indicador Datos'!J30=0,0,IF(LOG('Indicador Datos'!J30)&gt;K$36,10,IF(LOG('Indicador Datos'!J30)&lt;K$37,0,10-(K$36-LOG('Indicador Datos'!J30))/(K$36-K$37)*10))),1)</f>
        <v>0</v>
      </c>
      <c r="L27" s="41">
        <f t="shared" si="2"/>
        <v>0</v>
      </c>
      <c r="M27" s="41">
        <f>ROUND(IF('Indicador Datos'!K30=0,0,IF(LOG('Indicador Datos'!K30)&gt;M$36,10,IF(LOG('Indicador Datos'!K30)&lt;M$37,0,10-(M$36-LOG('Indicador Datos'!K30))/(M$36-M$37)*10))),1)</f>
        <v>0</v>
      </c>
      <c r="N27" s="122">
        <f>IF('Indicador Datos'!N30="No data","x",ROUND(IF('Indicador Datos'!N30=0,0,IF(LOG('Indicador Datos'!N30)&gt;N$36,10,IF(LOG('Indicador Datos'!N30)&lt;N$37,0.1,10-(N$36-LOG('Indicador Datos'!N30))/(N$36-N$37)*10))),1))</f>
        <v>8.3000000000000007</v>
      </c>
      <c r="O27" s="122">
        <f>IF('Indicador Datos'!O30="No data","x",ROUND(IF('Indicador Datos'!O30=0,0,IF(LOG('Indicador Datos'!O30)&gt;O$36,10,IF(LOG('Indicador Datos'!O30)&lt;O$37,0.1,10-(O$36-LOG('Indicador Datos'!O30))/(O$36-O$37)*10))),1))</f>
        <v>8</v>
      </c>
      <c r="P27" s="122">
        <f t="shared" si="3"/>
        <v>8.1999999999999993</v>
      </c>
      <c r="Q27" s="42">
        <f>'Indicador Datos'!D30/'Indicador Datos'!$CU30</f>
        <v>2.0780861844420947E-3</v>
      </c>
      <c r="R27" s="42">
        <f>'Indicador Datos'!E30/'Indicador Datos'!$CU30</f>
        <v>2.05352713571716E-3</v>
      </c>
      <c r="S27" s="42">
        <f>IF(F27=0.1,0,'Indicador Datos'!F30/'Indicador Datos'!$CU30)</f>
        <v>4.5945077329242424E-3</v>
      </c>
      <c r="T27" s="42">
        <f>'Indicador Datos'!G30/'Indicador Datos'!$CU30</f>
        <v>6.6272751298237413E-5</v>
      </c>
      <c r="U27" s="42">
        <f>'Indicador Datos'!H30/'Indicador Datos'!$CU30</f>
        <v>0</v>
      </c>
      <c r="V27" s="42">
        <f>'Indicador Datos'!I30/'Indicador Datos'!$CU30</f>
        <v>0</v>
      </c>
      <c r="W27" s="42">
        <f>'Indicador Datos'!J30/'Indicador Datos'!$CU30</f>
        <v>0</v>
      </c>
      <c r="X27" s="42">
        <f>'Indicador Datos'!K30/'Indicador Datos'!$CU30</f>
        <v>0</v>
      </c>
      <c r="Y27" s="42">
        <f>IF('Indicador Datos'!N30="No data","x",'Indicador Datos'!N30/'Indicador Datos'!$CU30)</f>
        <v>0.11685554771697046</v>
      </c>
      <c r="Z27" s="42">
        <f>IF('Indicador Datos'!O30="No data","x",'Indicador Datos'!O30/'Indicador Datos'!$CU30)</f>
        <v>8.7776210989426381E-2</v>
      </c>
      <c r="AA27" s="41">
        <f t="shared" si="4"/>
        <v>10</v>
      </c>
      <c r="AB27" s="41">
        <f t="shared" si="5"/>
        <v>10</v>
      </c>
      <c r="AC27" s="41">
        <f t="shared" si="6"/>
        <v>10</v>
      </c>
      <c r="AD27" s="41">
        <f t="shared" si="7"/>
        <v>6.6</v>
      </c>
      <c r="AE27" s="41">
        <f t="shared" si="8"/>
        <v>9.4</v>
      </c>
      <c r="AF27" s="41">
        <f t="shared" si="9"/>
        <v>0</v>
      </c>
      <c r="AG27" s="41">
        <f t="shared" si="10"/>
        <v>0</v>
      </c>
      <c r="AH27" s="41">
        <f t="shared" si="11"/>
        <v>0</v>
      </c>
      <c r="AI27" s="41">
        <f t="shared" si="12"/>
        <v>0</v>
      </c>
      <c r="AJ27" s="41">
        <f t="shared" si="13"/>
        <v>0</v>
      </c>
      <c r="AK27" s="41">
        <f t="shared" si="14"/>
        <v>0</v>
      </c>
      <c r="AL27" s="41">
        <f>ROUND(IF('Indicador Datos'!L30=0,0,IF('Indicador Datos'!L30&gt;AL$36,10,IF('Indicador Datos'!L30&lt;AL$37,0,10-(AL$36-'Indicador Datos'!L30)/(AL$36-AL$37)*10))),1)</f>
        <v>1.5</v>
      </c>
      <c r="AM27" s="41">
        <f t="shared" si="15"/>
        <v>5.8</v>
      </c>
      <c r="AN27" s="41">
        <f t="shared" si="16"/>
        <v>4.4000000000000004</v>
      </c>
      <c r="AO27" s="41">
        <f t="shared" si="63"/>
        <v>5.0999999999999996</v>
      </c>
      <c r="AP27" s="41">
        <f t="shared" si="17"/>
        <v>9.5</v>
      </c>
      <c r="AQ27" s="41">
        <f t="shared" si="18"/>
        <v>10</v>
      </c>
      <c r="AR27" s="41">
        <f t="shared" si="19"/>
        <v>0</v>
      </c>
      <c r="AS27" s="41">
        <f t="shared" si="20"/>
        <v>0</v>
      </c>
      <c r="AT27" s="41">
        <f t="shared" si="21"/>
        <v>0</v>
      </c>
      <c r="AU27" s="41">
        <f t="shared" si="22"/>
        <v>0</v>
      </c>
      <c r="AV27" s="41">
        <f t="shared" si="23"/>
        <v>0</v>
      </c>
      <c r="AW27" s="41">
        <f t="shared" si="24"/>
        <v>9.8000000000000007</v>
      </c>
      <c r="AX27" s="43">
        <f t="shared" si="25"/>
        <v>7</v>
      </c>
      <c r="AY27" s="41">
        <f t="shared" si="26"/>
        <v>9.6999999999999993</v>
      </c>
      <c r="AZ27" s="149">
        <f t="shared" si="64"/>
        <v>9.8000000000000007</v>
      </c>
      <c r="BA27" s="43">
        <f t="shared" si="27"/>
        <v>0</v>
      </c>
      <c r="BB27" s="41">
        <f t="shared" si="28"/>
        <v>0.8</v>
      </c>
      <c r="BC27" s="41" t="str">
        <f>IF('Indicador Datos'!P30="No data","x",ROUND(IF('Indicador Datos'!P30&gt;BC$36,10,IF('Indicador Datos'!P30&lt;BC$37,0,10-(BC$36-'Indicador Datos'!P30)/(BC$36-BC$37)*10)),1))</f>
        <v>x</v>
      </c>
      <c r="BD27" s="41">
        <f t="shared" si="29"/>
        <v>0.8</v>
      </c>
      <c r="BE27" s="41">
        <f t="shared" si="30"/>
        <v>6.9</v>
      </c>
      <c r="BF27" s="41">
        <f>IF('Indicador Datos'!M30="No data","x", ROUND(IF('Indicador Datos'!M30&gt;BF$36,0,IF('Indicador Datos'!M30&lt;BF$37,10,(BF$36-'Indicador Datos'!M30)/(BF$36-BF$37)*10)),1))</f>
        <v>0</v>
      </c>
      <c r="BG27" s="43">
        <f t="shared" si="65"/>
        <v>3.7</v>
      </c>
      <c r="BH27" s="41">
        <f>ROUND(IF('Indicador Datos'!Q30=0,0,IF(LOG('Indicador Datos'!Q30)&gt;BH$36,10,IF(LOG('Indicador Datos'!Q30)&lt;BH$37,0,10-(BH$36-LOG('Indicador Datos'!Q30))/(BH$36-BH$37)*10))),1)</f>
        <v>0</v>
      </c>
      <c r="BI27" s="41">
        <f>ROUND(IF('Indicador Datos'!R30=0,0,IF(LOG('Indicador Datos'!R30)&gt;BI$36,10,IF(LOG('Indicador Datos'!R30)&lt;BI$37,0,10-(BI$36-LOG('Indicador Datos'!R30))/(BI$36-BI$37)*10))),1)</f>
        <v>0</v>
      </c>
      <c r="BJ27" s="41">
        <f t="shared" si="31"/>
        <v>0</v>
      </c>
      <c r="BK27" s="42">
        <f>'Indicador Datos'!Q30/'Indicador Datos'!$CU30</f>
        <v>0</v>
      </c>
      <c r="BL27" s="42">
        <f>'Indicador Datos'!R30/'Indicador Datos'!$CU30</f>
        <v>0</v>
      </c>
      <c r="BM27" s="41">
        <f t="shared" si="32"/>
        <v>0</v>
      </c>
      <c r="BN27" s="41">
        <f t="shared" si="33"/>
        <v>0</v>
      </c>
      <c r="BO27" s="41">
        <f t="shared" si="34"/>
        <v>0</v>
      </c>
      <c r="BP27" s="41">
        <f t="shared" si="35"/>
        <v>0</v>
      </c>
      <c r="BQ27" s="41">
        <f>ROUND(IF('Indicador Datos'!S30=0,0,IF(LOG('Indicador Datos'!S30)&gt;BQ$36,10,IF(LOG('Indicador Datos'!S30)&lt;BQ$37,0,10-(BQ$36-LOG('Indicador Datos'!S30))/(BQ$36-BQ$37)*10))),1)</f>
        <v>0</v>
      </c>
      <c r="BR27" s="41">
        <f>ROUND(IF('Indicador Datos'!T30=0,0,IF(LOG('Indicador Datos'!T30)&gt;BR$36,10,IF(LOG('Indicador Datos'!T30)&lt;BR$37,0,10-(BR$36-LOG('Indicador Datos'!T30))/(BR$36-BR$37)*10))),1)</f>
        <v>0</v>
      </c>
      <c r="BS27" s="41">
        <f t="shared" si="36"/>
        <v>0</v>
      </c>
      <c r="BT27" s="42">
        <f>'Indicador Datos'!S30/'Indicador Datos'!$CU30</f>
        <v>0</v>
      </c>
      <c r="BU27" s="42">
        <f>'Indicador Datos'!T30/'Indicador Datos'!$CU30</f>
        <v>0</v>
      </c>
      <c r="BV27" s="41">
        <f t="shared" si="66"/>
        <v>0</v>
      </c>
      <c r="BW27" s="41">
        <f t="shared" si="67"/>
        <v>0</v>
      </c>
      <c r="BX27" s="41">
        <f t="shared" si="38"/>
        <v>0</v>
      </c>
      <c r="BY27" s="41">
        <f t="shared" si="39"/>
        <v>0</v>
      </c>
      <c r="BZ27" s="41">
        <f t="shared" si="40"/>
        <v>0</v>
      </c>
      <c r="CA27" s="41">
        <f>ROUND(IF('Indicador Datos'!U30=0,0,IF(LOG('Indicador Datos'!U30)&gt;CA$36,10,IF(LOG('Indicador Datos'!U30)&lt;CA$37,0,10-(CA$36-LOG('Indicador Datos'!U30))/(CA$36-CA$37)*10))),1)</f>
        <v>0</v>
      </c>
      <c r="CB27" s="42">
        <f>'Indicador Datos'!U30/'Indicador Datos'!$CU30</f>
        <v>0</v>
      </c>
      <c r="CC27" s="41">
        <f t="shared" si="41"/>
        <v>0</v>
      </c>
      <c r="CD27" s="41">
        <f t="shared" si="42"/>
        <v>0</v>
      </c>
      <c r="CE27" s="41">
        <f>ROUND(IF('Indicador Datos'!V30=0,0,IF(LOG('Indicador Datos'!V30)&gt;CE$36,10,IF(LOG('Indicador Datos'!V30)&lt;CE$37,0,10-(CE$36-LOG('Indicador Datos'!V30))/(CE$36-CE$37)*10))),1)</f>
        <v>6.8</v>
      </c>
      <c r="CF27" s="42">
        <f>'Indicador Datos'!V30/'Indicador Datos'!$CU30</f>
        <v>3.141165591338594E-2</v>
      </c>
      <c r="CG27" s="41">
        <f t="shared" si="43"/>
        <v>0.3</v>
      </c>
      <c r="CH27" s="41">
        <f t="shared" si="44"/>
        <v>4.3</v>
      </c>
      <c r="CI27" s="41">
        <f>ROUND(IF('Indicador Datos'!W30=0,0,IF(LOG('Indicador Datos'!W30)&gt;CI$36,10,IF(LOG('Indicador Datos'!W30)&lt;CI$37,0,10-(CI$36-LOG('Indicador Datos'!W30))/(CI$36-CI$37)*10))),1)</f>
        <v>3.7</v>
      </c>
      <c r="CJ27" s="42">
        <f>'Indicador Datos'!W30/'Indicador Datos'!$CU30</f>
        <v>2.2972171077314868E-4</v>
      </c>
      <c r="CK27" s="41">
        <f t="shared" si="45"/>
        <v>0</v>
      </c>
      <c r="CL27" s="41">
        <f t="shared" si="46"/>
        <v>2</v>
      </c>
      <c r="CM27" s="41">
        <f t="shared" si="47"/>
        <v>1.8</v>
      </c>
      <c r="CN27" s="41">
        <f>IF('Indicador Datos'!Y30="No data","x",ROUND(IF('Indicador Datos'!Y30&gt;CN$36,10,IF('Indicador Datos'!Y30&lt;CN$37,0,10-(CN$36-'Indicador Datos'!Y30)/(CN$36-CN$37)*10)),1))</f>
        <v>8.8000000000000007</v>
      </c>
      <c r="CO27" s="41">
        <f>IF('Indicador Datos'!BL30="No data","x",ROUND(IF('Indicador Datos'!BL30&gt;CO$36,10,IF('Indicador Datos'!BL30&lt;CO$37,0,10-(CO$36-'Indicador Datos'!BL30)/(CO$36-CO$37)*10)),1))</f>
        <v>2.6</v>
      </c>
      <c r="CP27" s="41">
        <f>IF('Indicador Datos'!X30="No data","x",ROUND(IF('Indicador Datos'!X30&gt;CP$36,10,IF('Indicador Datos'!X30&lt;CP$37,0,10-(CP$36-'Indicador Datos'!X30)/(CP$36-CP$37)*10)),1))</f>
        <v>4.9000000000000004</v>
      </c>
      <c r="CQ27" s="41">
        <f>IF('Indicador Datos'!AD30="No data","x",ROUND(IF('Indicador Datos'!AD30&gt;CQ$36,10,IF('Indicador Datos'!AD30&lt;CQ$37,0,10-(CQ$36-'Indicador Datos'!AD30)/(CQ$36-CQ$37)*10)),1))</f>
        <v>1.8</v>
      </c>
      <c r="CR27" s="41">
        <f>IF('Indicador Datos'!CJ30="No data","x",ROUND(IF('Indicador Datos'!CJ30&gt;CR$36,0,IF('Indicador Datos'!CJ30&lt;CR$37,10,(CR$36-'Indicador Datos'!CJ30)/(CR$36-CR$37)*10)),1))</f>
        <v>0</v>
      </c>
      <c r="CS27" s="41">
        <f>IF('Indicador Datos'!CK30="No data","x",ROUND(IF('Indicador Datos'!CK30&gt;CS$36,0,IF('Indicador Datos'!CK30&lt;CS$37,10,(CS$36-'Indicador Datos'!CK30)/(CS$36-CS$37)*10)),1))</f>
        <v>0.2</v>
      </c>
      <c r="CT27" s="41" t="str">
        <f>IF('Indicador Datos'!AB30="No data","x",ROUND(IF('Indicador Datos'!AB30&gt;CT$36,0,IF('Indicador Datos'!AB30&lt;CT$37,10,(CT$36-'Indicador Datos'!AB30)/(CT$36-CT$37)*10)),1))</f>
        <v>x</v>
      </c>
      <c r="CU27" s="235">
        <f>IF('Indicador Datos'!Z30="No data","x",ROUND(IF('Indicador Datos'!Z30&gt;CU$36,10,IF('Indicador Datos'!Z30&lt;CU$37,0,10-(CU$36-'Indicador Datos'!Z30)/(CU$36-CU$37)*10)),1))</f>
        <v>0</v>
      </c>
      <c r="CV27" s="235">
        <f>IF('Indicador Datos'!AA30="No data","x",IF('Indicador Datos'!AA30=0,0,(ROUND(IF(LOG('Indicador Datos'!AA30)&gt;CV$36,10,IF(LOG('Indicador Datos'!AA30)&lt;CV$37,0,10-(CV$36-LOG('Indicador Datos'!AA30))/(CV$36-CV$37)*10)),1))))</f>
        <v>0</v>
      </c>
      <c r="CW27" s="41">
        <f t="shared" si="48"/>
        <v>0</v>
      </c>
      <c r="CX27" s="235">
        <f>IF('Indicador Datos'!CL30="No data","x",ROUND(IF('Indicador Datos'!CL30&gt;CX$36,0,IF('Indicador Datos'!CL30&lt;CX$37,10,(CX$36-'Indicador Datos'!CL30)/(CX$36-CX$37)*10)),1))</f>
        <v>1</v>
      </c>
      <c r="CY27" s="235">
        <f>IF('Indicador Datos'!CM30="No data","x",ROUND(IF('Indicador Datos'!CM30&gt;CY$36,0,IF('Indicador Datos'!CM30&lt;CY$37,10,(CY$36-'Indicador Datos'!CM30)/(CY$36-CY$37)*10)),1))</f>
        <v>0.9</v>
      </c>
      <c r="CZ27" s="41">
        <f t="shared" si="49"/>
        <v>1</v>
      </c>
      <c r="DA27" s="41">
        <f>IF('Indicador Datos'!AC30="No data","x",ROUND(IF('Indicador Datos'!AC30&gt;DA$36,0,IF('Indicador Datos'!AC30&lt;DA$37,10,(DA$36-'Indicador Datos'!AC30)/(DA$36-DA$37)*10)),1))</f>
        <v>0</v>
      </c>
      <c r="DB27" s="41">
        <f t="shared" si="50"/>
        <v>0</v>
      </c>
      <c r="DC27" s="41">
        <f t="shared" si="51"/>
        <v>6.9</v>
      </c>
      <c r="DD27" s="41">
        <f t="shared" si="52"/>
        <v>0.4</v>
      </c>
      <c r="DE27" s="41">
        <f t="shared" si="53"/>
        <v>4.7</v>
      </c>
      <c r="DF27" s="41">
        <f t="shared" si="54"/>
        <v>4.5</v>
      </c>
      <c r="DG27" s="41">
        <f t="shared" si="55"/>
        <v>0.3</v>
      </c>
      <c r="DH27" s="41">
        <f t="shared" si="56"/>
        <v>1.6</v>
      </c>
      <c r="DI27" s="41">
        <f t="shared" si="57"/>
        <v>3.3</v>
      </c>
      <c r="DJ27" s="43">
        <f t="shared" si="58"/>
        <v>2.6</v>
      </c>
      <c r="DK27" s="44">
        <f t="shared" si="59"/>
        <v>5.9</v>
      </c>
      <c r="DL27" s="41">
        <f>ROUND(IF('Indicador Datos'!AE30=0,0,IF('Indicador Datos'!AE30&gt;DL$36,10,IF('Indicador Datos'!AE30&lt;DL$37,0,10-(DL$36-'Indicador Datos'!AE30)/(DL$36-DL$37)*10))),1)</f>
        <v>2.2999999999999998</v>
      </c>
      <c r="DM27" s="41">
        <f>ROUND(IF('Indicador Datos'!AF30=0,0,IF(LOG('Indicador Datos'!AF30)&gt;LOG(DM$36),10,IF(LOG('Indicador Datos'!AF30)&lt;LOG(DM$37),0,10-(LOG(DM$36)-LOG('Indicador Datos'!AF30))/(LOG(DM$36)-LOG(DM$37))*10))),1)</f>
        <v>5.7</v>
      </c>
      <c r="DN27" s="41">
        <f t="shared" si="60"/>
        <v>4.2</v>
      </c>
      <c r="DO27" s="41">
        <f>'Indicador Datos'!AG30</f>
        <v>0</v>
      </c>
      <c r="DP27" s="41">
        <f>'Indicador Datos'!AH30</f>
        <v>0</v>
      </c>
      <c r="DQ27" s="41">
        <f t="shared" si="61"/>
        <v>0</v>
      </c>
      <c r="DR27" s="125">
        <f t="shared" si="68"/>
        <v>2.9</v>
      </c>
      <c r="DS27" s="41">
        <f>IF('Indicador Datos'!AI30="No data","x",ROUND(IF('Indicador Datos'!AI30&gt;DS$36,10,IF('Indicador Datos'!AI30&lt;DS$37,0,10-(DS$36-'Indicador Datos'!AI30)/(DS$36-DS$37)*10)),1))</f>
        <v>1.4</v>
      </c>
      <c r="DT27" s="41">
        <f>IF('Indicador Datos'!AJ30="No data","x",ROUND(IF(LOG('Indicador Datos'!AJ30)&gt;DT$36,10,IF(LOG('Indicador Datos'!AJ30)&lt;DT$37,0,10-(DT$36-LOG('Indicador Datos'!AJ30))/(DT$36-DT$37)*10)),1))</f>
        <v>6.4</v>
      </c>
      <c r="DU27" s="125">
        <f t="shared" si="62"/>
        <v>4.3</v>
      </c>
      <c r="DV27" s="42">
        <f>IF('Indicador Datos'!AK30="No data", "x",'Indicador Datos'!AK30/'Indicador Datos'!CT30)</f>
        <v>1.9997852473362359E-5</v>
      </c>
      <c r="DW27" s="41">
        <f t="shared" si="69"/>
        <v>0.3</v>
      </c>
      <c r="DX27" s="41">
        <f>IF('Indicador Datos'!AK30="No data","x",ROUND(IF(LOG('Indicador Datos'!AK30)&gt;DX$36,10,IF(LOG('Indicador Datos'!AK30)&lt;DX$37,0,10-(DX$36-LOG('Indicador Datos'!AK30))/(DX$36-DX$37)*10)),1))</f>
        <v>5.3</v>
      </c>
      <c r="DY27" s="43">
        <f t="shared" si="70"/>
        <v>3.2</v>
      </c>
      <c r="DZ27" s="44">
        <f t="shared" si="71"/>
        <v>3.5</v>
      </c>
    </row>
    <row r="28" spans="1:130" s="3" customFormat="1" x14ac:dyDescent="0.25">
      <c r="A28" s="94" t="s">
        <v>16</v>
      </c>
      <c r="B28" s="83" t="s">
        <v>15</v>
      </c>
      <c r="C28" s="41">
        <f>ROUND(IF('Indicador Datos'!D31=0,0.1,IF(LOG('Indicador Datos'!D31)&gt;C$36,10,IF(LOG('Indicador Datos'!D31)&lt;C$37,0,10-(C$36-LOG('Indicador Datos'!D31))/(C$36-C$37)*10))),1)</f>
        <v>9.9</v>
      </c>
      <c r="D28" s="41">
        <f>ROUND(IF('Indicador Datos'!E31=0,0.1,IF(LOG('Indicador Datos'!E31)&gt;D$36,10,IF(LOG('Indicador Datos'!E31)&lt;D$37,0,10-(D$36-LOG('Indicador Datos'!E31))/(D$36-D$37)*10))),1)</f>
        <v>10</v>
      </c>
      <c r="E28" s="41">
        <f t="shared" si="0"/>
        <v>10</v>
      </c>
      <c r="F28" s="41">
        <f>ROUND(IF('Indicador Datos'!F31="No data",0.1,IF('Indicador Datos'!F31=0,0,IF(LOG('Indicador Datos'!F31)&gt;F$36,10,IF(LOG('Indicador Datos'!F31)&lt;F$37,0,10-(F$36-LOG('Indicador Datos'!F31))/(F$36-F$37)*10)))),1)</f>
        <v>8.6</v>
      </c>
      <c r="G28" s="41">
        <f>ROUND(IF('Indicador Datos'!G31=0,0,IF(LOG('Indicador Datos'!G31)&gt;G$36,10,IF(LOG('Indicador Datos'!G31)&lt;G$37,0,10-(G$36-LOG('Indicador Datos'!G31))/(G$36-G$37)*10))),1)</f>
        <v>10</v>
      </c>
      <c r="H28" s="41">
        <f>ROUND(IF('Indicador Datos'!H31=0,0,IF(LOG('Indicador Datos'!H31)&gt;H$36,10,IF(LOG('Indicador Datos'!H31)&lt;H$37,0,10-(H$36-LOG('Indicador Datos'!H31))/(H$36-H$37)*10))),1)</f>
        <v>7.4</v>
      </c>
      <c r="I28" s="41">
        <f>ROUND(IF('Indicador Datos'!I31=0,0,IF(LOG('Indicador Datos'!I31)&gt;I$36,10,IF(LOG('Indicador Datos'!I31)&lt;I$37,0,10-(I$36-LOG('Indicador Datos'!I31))/(I$36-I$37)*10))),1)</f>
        <v>5.6</v>
      </c>
      <c r="J28" s="41">
        <f t="shared" si="1"/>
        <v>6.6</v>
      </c>
      <c r="K28" s="41">
        <f>ROUND(IF('Indicador Datos'!J31=0,0,IF(LOG('Indicador Datos'!J31)&gt;K$36,10,IF(LOG('Indicador Datos'!J31)&lt;K$37,0,10-(K$36-LOG('Indicador Datos'!J31))/(K$36-K$37)*10))),1)</f>
        <v>9.1</v>
      </c>
      <c r="L28" s="41">
        <f t="shared" si="2"/>
        <v>8.1</v>
      </c>
      <c r="M28" s="41">
        <f>ROUND(IF('Indicador Datos'!K31=0,0,IF(LOG('Indicador Datos'!K31)&gt;M$36,10,IF(LOG('Indicador Datos'!K31)&lt;M$37,0,10-(M$36-LOG('Indicador Datos'!K31))/(M$36-M$37)*10))),1)</f>
        <v>6.1</v>
      </c>
      <c r="N28" s="122">
        <f>IF('Indicador Datos'!N31="No data","x",ROUND(IF('Indicador Datos'!N31=0,0,IF(LOG('Indicador Datos'!N31)&gt;N$36,10,IF(LOG('Indicador Datos'!N31)&lt;N$37,0.1,10-(N$36-LOG('Indicador Datos'!N31))/(N$36-N$37)*10))),1))</f>
        <v>8</v>
      </c>
      <c r="O28" s="122">
        <f>IF('Indicador Datos'!O31="No data","x",ROUND(IF('Indicador Datos'!O31=0,0,IF(LOG('Indicador Datos'!O31)&gt;O$36,10,IF(LOG('Indicador Datos'!O31)&lt;O$37,0.1,10-(O$36-LOG('Indicador Datos'!O31))/(O$36-O$37)*10))),1))</f>
        <v>8.8000000000000007</v>
      </c>
      <c r="P28" s="122">
        <f t="shared" si="3"/>
        <v>8.4</v>
      </c>
      <c r="Q28" s="42">
        <f>'Indicador Datos'!D31/'Indicador Datos'!$CU31</f>
        <v>1.9612117860595486E-3</v>
      </c>
      <c r="R28" s="42">
        <f>'Indicador Datos'!E31/'Indicador Datos'!$CU31</f>
        <v>7.7249544016491807E-4</v>
      </c>
      <c r="S28" s="42">
        <f>IF(F28=0.1,0,'Indicador Datos'!F31/'Indicador Datos'!$CU31)</f>
        <v>5.5967477112226528E-3</v>
      </c>
      <c r="T28" s="42">
        <f>'Indicador Datos'!G31/'Indicador Datos'!$CU31</f>
        <v>1.0648566371145215E-5</v>
      </c>
      <c r="U28" s="42">
        <f>'Indicador Datos'!H31/'Indicador Datos'!$CU31</f>
        <v>3.4187734471221134E-4</v>
      </c>
      <c r="V28" s="42">
        <f>'Indicador Datos'!I31/'Indicador Datos'!$CU31</f>
        <v>1.7444518787941166E-6</v>
      </c>
      <c r="W28" s="42">
        <f>'Indicador Datos'!J31/'Indicador Datos'!$CU31</f>
        <v>8.8996486258205822E-4</v>
      </c>
      <c r="X28" s="42">
        <f>'Indicador Datos'!K31/'Indicador Datos'!$CU31</f>
        <v>5.9283434056724721E-5</v>
      </c>
      <c r="Y28" s="42">
        <f>IF('Indicador Datos'!N31="No data","x",'Indicador Datos'!N31/'Indicador Datos'!$CU31)</f>
        <v>3.3416040329335352E-2</v>
      </c>
      <c r="Z28" s="42">
        <f>IF('Indicador Datos'!O31="No data","x",'Indicador Datos'!O31/'Indicador Datos'!$CU31)</f>
        <v>6.6578554233292661E-2</v>
      </c>
      <c r="AA28" s="41">
        <f t="shared" si="4"/>
        <v>9.8000000000000007</v>
      </c>
      <c r="AB28" s="41">
        <f t="shared" si="5"/>
        <v>10</v>
      </c>
      <c r="AC28" s="41">
        <f t="shared" si="6"/>
        <v>9.9</v>
      </c>
      <c r="AD28" s="41">
        <f t="shared" si="7"/>
        <v>8</v>
      </c>
      <c r="AE28" s="41">
        <f t="shared" si="8"/>
        <v>6.8</v>
      </c>
      <c r="AF28" s="41">
        <f t="shared" si="9"/>
        <v>0.2</v>
      </c>
      <c r="AG28" s="41">
        <f t="shared" si="10"/>
        <v>0</v>
      </c>
      <c r="AH28" s="41">
        <f t="shared" si="11"/>
        <v>0.1</v>
      </c>
      <c r="AI28" s="41">
        <f t="shared" si="12"/>
        <v>2.2000000000000002</v>
      </c>
      <c r="AJ28" s="41">
        <f t="shared" si="13"/>
        <v>1.2</v>
      </c>
      <c r="AK28" s="41">
        <f t="shared" si="14"/>
        <v>0.1</v>
      </c>
      <c r="AL28" s="41">
        <f>ROUND(IF('Indicador Datos'!L31=0,0,IF('Indicador Datos'!L31&gt;AL$36,10,IF('Indicador Datos'!L31&lt;AL$37,0,10-(AL$36-'Indicador Datos'!L31)/(AL$36-AL$37)*10))),1)</f>
        <v>2.9</v>
      </c>
      <c r="AM28" s="41">
        <f t="shared" si="15"/>
        <v>1.7</v>
      </c>
      <c r="AN28" s="41">
        <f t="shared" si="16"/>
        <v>3.3</v>
      </c>
      <c r="AO28" s="41">
        <f t="shared" si="63"/>
        <v>2.5</v>
      </c>
      <c r="AP28" s="41">
        <f t="shared" si="17"/>
        <v>9.9</v>
      </c>
      <c r="AQ28" s="41">
        <f t="shared" si="18"/>
        <v>10</v>
      </c>
      <c r="AR28" s="41">
        <f t="shared" si="19"/>
        <v>3.8</v>
      </c>
      <c r="AS28" s="41">
        <f t="shared" si="20"/>
        <v>2.8</v>
      </c>
      <c r="AT28" s="41">
        <f t="shared" si="21"/>
        <v>3.3</v>
      </c>
      <c r="AU28" s="41">
        <f t="shared" si="22"/>
        <v>5.7</v>
      </c>
      <c r="AV28" s="41">
        <f t="shared" si="23"/>
        <v>3.7</v>
      </c>
      <c r="AW28" s="41">
        <f t="shared" si="24"/>
        <v>10</v>
      </c>
      <c r="AX28" s="43">
        <f t="shared" si="25"/>
        <v>8.3000000000000007</v>
      </c>
      <c r="AY28" s="41">
        <f t="shared" si="26"/>
        <v>8.9</v>
      </c>
      <c r="AZ28" s="149">
        <f t="shared" si="64"/>
        <v>9.5</v>
      </c>
      <c r="BA28" s="43">
        <f t="shared" si="27"/>
        <v>5.6</v>
      </c>
      <c r="BB28" s="41">
        <f t="shared" si="28"/>
        <v>3.3</v>
      </c>
      <c r="BC28" s="41">
        <f>IF('Indicador Datos'!P31="No data","x",ROUND(IF('Indicador Datos'!P31&gt;BC$36,10,IF('Indicador Datos'!P31&lt;BC$37,0,10-(BC$36-'Indicador Datos'!P31)/(BC$36-BC$37)*10)),1))</f>
        <v>0.3</v>
      </c>
      <c r="BD28" s="41">
        <f t="shared" si="29"/>
        <v>1.8</v>
      </c>
      <c r="BE28" s="41">
        <f t="shared" si="30"/>
        <v>6.3</v>
      </c>
      <c r="BF28" s="41">
        <f>IF('Indicador Datos'!M31="No data","x", ROUND(IF('Indicador Datos'!M31&gt;BF$36,0,IF('Indicador Datos'!M31&lt;BF$37,10,(BF$36-'Indicador Datos'!M31)/(BF$36-BF$37)*10)),1))</f>
        <v>3.7</v>
      </c>
      <c r="BG28" s="43">
        <f t="shared" si="65"/>
        <v>4.5</v>
      </c>
      <c r="BH28" s="41">
        <f>ROUND(IF('Indicador Datos'!Q31=0,0,IF(LOG('Indicador Datos'!Q31)&gt;BH$36,10,IF(LOG('Indicador Datos'!Q31)&lt;BH$37,0,10-(BH$36-LOG('Indicador Datos'!Q31))/(BH$36-BH$37)*10))),1)</f>
        <v>8.9</v>
      </c>
      <c r="BI28" s="41">
        <f>ROUND(IF('Indicador Datos'!R31=0,0,IF(LOG('Indicador Datos'!R31)&gt;BI$36,10,IF(LOG('Indicador Datos'!R31)&lt;BI$37,0,10-(BI$36-LOG('Indicador Datos'!R31))/(BI$36-BI$37)*10))),1)</f>
        <v>10</v>
      </c>
      <c r="BJ28" s="41">
        <f t="shared" si="31"/>
        <v>9.6333333333333329</v>
      </c>
      <c r="BK28" s="42">
        <f>'Indicador Datos'!Q31/'Indicador Datos'!$CU31</f>
        <v>0.35219321211942634</v>
      </c>
      <c r="BL28" s="42">
        <f>'Indicador Datos'!R31/'Indicador Datos'!$CU31</f>
        <v>0.22900885547593111</v>
      </c>
      <c r="BM28" s="41">
        <f t="shared" si="32"/>
        <v>5.9</v>
      </c>
      <c r="BN28" s="41">
        <f t="shared" si="33"/>
        <v>2.9</v>
      </c>
      <c r="BO28" s="41">
        <f t="shared" si="34"/>
        <v>3.9000000000000004</v>
      </c>
      <c r="BP28" s="41">
        <f t="shared" si="35"/>
        <v>7.8</v>
      </c>
      <c r="BQ28" s="41">
        <f>ROUND(IF('Indicador Datos'!S31=0,0,IF(LOG('Indicador Datos'!S31)&gt;BQ$36,10,IF(LOG('Indicador Datos'!S31)&lt;BQ$37,0,10-(BQ$36-LOG('Indicador Datos'!S31))/(BQ$36-BQ$37)*10))),1)</f>
        <v>8.6</v>
      </c>
      <c r="BR28" s="41">
        <f>ROUND(IF('Indicador Datos'!T31=0,0,IF(LOG('Indicador Datos'!T31)&gt;BR$36,10,IF(LOG('Indicador Datos'!T31)&lt;BR$37,0,10-(BR$36-LOG('Indicador Datos'!T31))/(BR$36-BR$37)*10))),1)</f>
        <v>8.3000000000000007</v>
      </c>
      <c r="BS28" s="41">
        <f t="shared" si="36"/>
        <v>8.4</v>
      </c>
      <c r="BT28" s="42">
        <f>'Indicador Datos'!S31/'Indicador Datos'!$CU31</f>
        <v>0.23152376374482891</v>
      </c>
      <c r="BU28" s="42">
        <f>'Indicador Datos'!T31/'Indicador Datos'!$CU31</f>
        <v>0.14416152069374691</v>
      </c>
      <c r="BV28" s="41">
        <f t="shared" si="66"/>
        <v>3.9</v>
      </c>
      <c r="BW28" s="41">
        <f t="shared" si="67"/>
        <v>1.8</v>
      </c>
      <c r="BX28" s="41">
        <f t="shared" si="38"/>
        <v>2.5</v>
      </c>
      <c r="BY28" s="41">
        <f t="shared" si="39"/>
        <v>6.3</v>
      </c>
      <c r="BZ28" s="41">
        <f t="shared" si="40"/>
        <v>7.1</v>
      </c>
      <c r="CA28" s="41">
        <f>ROUND(IF('Indicador Datos'!U31=0,0,IF(LOG('Indicador Datos'!U31)&gt;CA$36,10,IF(LOG('Indicador Datos'!U31)&lt;CA$37,0,10-(CA$36-LOG('Indicador Datos'!U31))/(CA$36-CA$37)*10))),1)</f>
        <v>9.1999999999999993</v>
      </c>
      <c r="CB28" s="42">
        <f>'Indicador Datos'!U31/'Indicador Datos'!$CU31</f>
        <v>0.60795178225362745</v>
      </c>
      <c r="CC28" s="41">
        <f t="shared" si="41"/>
        <v>6.1</v>
      </c>
      <c r="CD28" s="41">
        <f t="shared" si="42"/>
        <v>8</v>
      </c>
      <c r="CE28" s="41">
        <f>ROUND(IF('Indicador Datos'!V31=0,0,IF(LOG('Indicador Datos'!V31)&gt;CE$36,10,IF(LOG('Indicador Datos'!V31)&lt;CE$37,0,10-(CE$36-LOG('Indicador Datos'!V31))/(CE$36-CE$37)*10))),1)</f>
        <v>9.3000000000000007</v>
      </c>
      <c r="CF28" s="42">
        <f>'Indicador Datos'!V31/'Indicador Datos'!$CU31</f>
        <v>0.62622145857998024</v>
      </c>
      <c r="CG28" s="41">
        <f t="shared" si="43"/>
        <v>6.3</v>
      </c>
      <c r="CH28" s="41">
        <f t="shared" si="44"/>
        <v>8.1999999999999993</v>
      </c>
      <c r="CI28" s="41">
        <f>ROUND(IF('Indicador Datos'!W31=0,0,IF(LOG('Indicador Datos'!W31)&gt;CI$36,10,IF(LOG('Indicador Datos'!W31)&lt;CI$37,0,10-(CI$36-LOG('Indicador Datos'!W31))/(CI$36-CI$37)*10))),1)</f>
        <v>9.3000000000000007</v>
      </c>
      <c r="CJ28" s="42">
        <f>'Indicador Datos'!W31/'Indicador Datos'!$CU31</f>
        <v>0.70911536092914595</v>
      </c>
      <c r="CK28" s="41">
        <f t="shared" si="45"/>
        <v>7.1</v>
      </c>
      <c r="CL28" s="41">
        <f t="shared" si="46"/>
        <v>8.4</v>
      </c>
      <c r="CM28" s="41">
        <f t="shared" si="47"/>
        <v>8</v>
      </c>
      <c r="CN28" s="41">
        <f>IF('Indicador Datos'!Y31="No data","x",ROUND(IF('Indicador Datos'!Y31&gt;CN$36,10,IF('Indicador Datos'!Y31&lt;CN$37,0,10-(CN$36-'Indicador Datos'!Y31)/(CN$36-CN$37)*10)),1))</f>
        <v>8.1</v>
      </c>
      <c r="CO28" s="41">
        <f>IF('Indicador Datos'!BL31="No data","x",ROUND(IF('Indicador Datos'!BL31&gt;CO$36,10,IF('Indicador Datos'!BL31&lt;CO$37,0,10-(CO$36-'Indicador Datos'!BL31)/(CO$36-CO$37)*10)),1))</f>
        <v>8</v>
      </c>
      <c r="CP28" s="41">
        <f>IF('Indicador Datos'!X31="No data","x",ROUND(IF('Indicador Datos'!X31&gt;CP$36,10,IF('Indicador Datos'!X31&lt;CP$37,0,10-(CP$36-'Indicador Datos'!X31)/(CP$36-CP$37)*10)),1))</f>
        <v>6.4</v>
      </c>
      <c r="CQ28" s="41">
        <f>IF('Indicador Datos'!AD31="No data","x",ROUND(IF('Indicador Datos'!AD31&gt;CQ$36,10,IF('Indicador Datos'!AD31&lt;CQ$37,0,10-(CQ$36-'Indicador Datos'!AD31)/(CQ$36-CQ$37)*10)),1))</f>
        <v>3.4</v>
      </c>
      <c r="CR28" s="41">
        <f>IF('Indicador Datos'!CJ31="No data","x",ROUND(IF('Indicador Datos'!CJ31&gt;CR$36,0,IF('Indicador Datos'!CJ31&lt;CR$37,10,(CR$36-'Indicador Datos'!CJ31)/(CR$36-CR$37)*10)),1))</f>
        <v>3.5</v>
      </c>
      <c r="CS28" s="41">
        <f>IF('Indicador Datos'!CK31="No data","x",ROUND(IF('Indicador Datos'!CK31&gt;CS$36,0,IF('Indicador Datos'!CK31&lt;CS$37,10,(CS$36-'Indicador Datos'!CK31)/(CS$36-CS$37)*10)),1))</f>
        <v>2.7</v>
      </c>
      <c r="CT28" s="41">
        <f>IF('Indicador Datos'!AB31="No data","x",ROUND(IF('Indicador Datos'!AB31&gt;CT$36,0,IF('Indicador Datos'!AB31&lt;CT$37,10,(CT$36-'Indicador Datos'!AB31)/(CT$36-CT$37)*10)),1))</f>
        <v>6.9</v>
      </c>
      <c r="CU28" s="235">
        <f>IF('Indicador Datos'!Z31="No data","x",ROUND(IF('Indicador Datos'!Z31&gt;CU$36,10,IF('Indicador Datos'!Z31&lt;CU$37,0,10-(CU$36-'Indicador Datos'!Z31)/(CU$36-CU$37)*10)),1))</f>
        <v>3.1</v>
      </c>
      <c r="CV28" s="235">
        <f>IF('Indicador Datos'!AA31="No data","x",IF('Indicador Datos'!AA31=0,0,(ROUND(IF(LOG('Indicador Datos'!AA31)&gt;CV$36,10,IF(LOG('Indicador Datos'!AA31)&lt;CV$37,0,10-(CV$36-LOG('Indicador Datos'!AA31))/(CV$36-CV$37)*10)),1))))</f>
        <v>8.8000000000000007</v>
      </c>
      <c r="CW28" s="41">
        <f t="shared" si="48"/>
        <v>6.8</v>
      </c>
      <c r="CX28" s="235">
        <f>IF('Indicador Datos'!CL31="No data","x",ROUND(IF('Indicador Datos'!CL31&gt;CX$36,0,IF('Indicador Datos'!CL31&lt;CX$37,10,(CX$36-'Indicador Datos'!CL31)/(CX$36-CX$37)*10)),1))</f>
        <v>7.4</v>
      </c>
      <c r="CY28" s="235">
        <f>IF('Indicador Datos'!CM31="No data","x",ROUND(IF('Indicador Datos'!CM31&gt;CY$36,0,IF('Indicador Datos'!CM31&lt;CY$37,10,(CY$36-'Indicador Datos'!CM31)/(CY$36-CY$37)*10)),1))</f>
        <v>5.6</v>
      </c>
      <c r="CZ28" s="41">
        <f t="shared" si="49"/>
        <v>6.5</v>
      </c>
      <c r="DA28" s="41">
        <f>IF('Indicador Datos'!AC31="No data","x",ROUND(IF('Indicador Datos'!AC31&gt;DA$36,0,IF('Indicador Datos'!AC31&lt;DA$37,10,(DA$36-'Indicador Datos'!AC31)/(DA$36-DA$37)*10)),1))</f>
        <v>2</v>
      </c>
      <c r="DB28" s="41">
        <f t="shared" si="50"/>
        <v>2</v>
      </c>
      <c r="DC28" s="41">
        <f t="shared" si="51"/>
        <v>7.3</v>
      </c>
      <c r="DD28" s="41">
        <f t="shared" si="52"/>
        <v>4.9000000000000004</v>
      </c>
      <c r="DE28" s="41">
        <f t="shared" si="53"/>
        <v>6.5</v>
      </c>
      <c r="DF28" s="41">
        <f t="shared" si="54"/>
        <v>6.5</v>
      </c>
      <c r="DG28" s="41">
        <f t="shared" si="55"/>
        <v>5.3</v>
      </c>
      <c r="DH28" s="41">
        <f t="shared" si="56"/>
        <v>4.5999999999999996</v>
      </c>
      <c r="DI28" s="41">
        <f t="shared" si="57"/>
        <v>5.6</v>
      </c>
      <c r="DJ28" s="43">
        <f t="shared" si="58"/>
        <v>7</v>
      </c>
      <c r="DK28" s="44">
        <f t="shared" si="59"/>
        <v>7.4</v>
      </c>
      <c r="DL28" s="41">
        <f>ROUND(IF('Indicador Datos'!AE31=0,0,IF('Indicador Datos'!AE31&gt;DL$36,10,IF('Indicador Datos'!AE31&lt;DL$37,0,10-(DL$36-'Indicador Datos'!AE31)/(DL$36-DL$37)*10))),1)</f>
        <v>10</v>
      </c>
      <c r="DM28" s="41">
        <f>ROUND(IF('Indicador Datos'!AF31=0,0,IF(LOG('Indicador Datos'!AF31)&gt;LOG(DM$36),10,IF(LOG('Indicador Datos'!AF31)&lt;LOG(DM$37),0,10-(LOG(DM$36)-LOG('Indicador Datos'!AF31))/(LOG(DM$36)-LOG(DM$37))*10))),1)</f>
        <v>8.3000000000000007</v>
      </c>
      <c r="DN28" s="41">
        <f t="shared" si="60"/>
        <v>9.3000000000000007</v>
      </c>
      <c r="DO28" s="41">
        <f>'Indicador Datos'!AG31</f>
        <v>0</v>
      </c>
      <c r="DP28" s="41">
        <f>'Indicador Datos'!AH31</f>
        <v>4</v>
      </c>
      <c r="DQ28" s="41">
        <f t="shared" si="61"/>
        <v>7</v>
      </c>
      <c r="DR28" s="125">
        <f t="shared" si="68"/>
        <v>7</v>
      </c>
      <c r="DS28" s="41">
        <f>IF('Indicador Datos'!AI31="No data","x",ROUND(IF('Indicador Datos'!AI31&gt;DS$36,10,IF('Indicador Datos'!AI31&lt;DS$37,0,10-(DS$36-'Indicador Datos'!AI31)/(DS$36-DS$37)*10)),1))</f>
        <v>8.3000000000000007</v>
      </c>
      <c r="DT28" s="41">
        <f>IF('Indicador Datos'!AJ31="No data","x",ROUND(IF(LOG('Indicador Datos'!AJ31)&gt;DT$36,10,IF(LOG('Indicador Datos'!AJ31)&lt;DT$37,0,10-(DT$36-LOG('Indicador Datos'!AJ31))/(DT$36-DT$37)*10)),1))</f>
        <v>9.1</v>
      </c>
      <c r="DU28" s="125">
        <f t="shared" si="62"/>
        <v>8.6999999999999993</v>
      </c>
      <c r="DV28" s="42">
        <f>IF('Indicador Datos'!AK31="No data", "x",'Indicador Datos'!AK31/'Indicador Datos'!CT31)</f>
        <v>5.4885390766044038E-4</v>
      </c>
      <c r="DW28" s="41">
        <f t="shared" si="69"/>
        <v>9.1</v>
      </c>
      <c r="DX28" s="41">
        <f>IF('Indicador Datos'!AK31="No data","x",ROUND(IF(LOG('Indicador Datos'!AK31)&gt;DX$36,10,IF(LOG('Indicador Datos'!AK31)&lt;DX$37,0,10-(DX$36-LOG('Indicador Datos'!AK31))/(DX$36-DX$37)*10)),1))</f>
        <v>10</v>
      </c>
      <c r="DY28" s="43">
        <f>IF(AND(DW28="x", DX28="x"), "x", ROUND((10-GEOMEAN(((10-DW28)/10*9+1),((10-DX28)/10*9+1)))/9*10,1))</f>
        <v>9.6</v>
      </c>
      <c r="DZ28" s="44">
        <f t="shared" si="71"/>
        <v>8.6</v>
      </c>
    </row>
    <row r="29" spans="1:130" s="3" customFormat="1" x14ac:dyDescent="0.25">
      <c r="A29" s="94" t="s">
        <v>26</v>
      </c>
      <c r="B29" s="83" t="s">
        <v>25</v>
      </c>
      <c r="C29" s="41">
        <f>ROUND(IF('Indicador Datos'!D32=0,0.1,IF(LOG('Indicador Datos'!D32)&gt;C$36,10,IF(LOG('Indicador Datos'!D32)&lt;C$37,0,10-(C$36-LOG('Indicador Datos'!D32))/(C$36-C$37)*10))),1)</f>
        <v>8.8000000000000007</v>
      </c>
      <c r="D29" s="41">
        <f>ROUND(IF('Indicador Datos'!E32=0,0.1,IF(LOG('Indicador Datos'!E32)&gt;D$36,10,IF(LOG('Indicador Datos'!E32)&lt;D$37,0,10-(D$36-LOG('Indicador Datos'!E32))/(D$36-D$37)*10))),1)</f>
        <v>10</v>
      </c>
      <c r="E29" s="41">
        <f t="shared" si="0"/>
        <v>9.5</v>
      </c>
      <c r="F29" s="41">
        <f>ROUND(IF('Indicador Datos'!F32="No data",0.1,IF('Indicador Datos'!F32=0,0,IF(LOG('Indicador Datos'!F32)&gt;F$36,10,IF(LOG('Indicador Datos'!F32)&lt;F$37,0,10-(F$36-LOG('Indicador Datos'!F32))/(F$36-F$37)*10)))),1)</f>
        <v>7.8</v>
      </c>
      <c r="G29" s="41">
        <f>ROUND(IF('Indicador Datos'!G32=0,0,IF(LOG('Indicador Datos'!G32)&gt;G$36,10,IF(LOG('Indicador Datos'!G32)&lt;G$37,0,10-(G$36-LOG('Indicador Datos'!G32))/(G$36-G$37)*10))),1)</f>
        <v>10</v>
      </c>
      <c r="H29" s="41">
        <f>ROUND(IF('Indicador Datos'!H32=0,0,IF(LOG('Indicador Datos'!H32)&gt;H$36,10,IF(LOG('Indicador Datos'!H32)&lt;H$37,0,10-(H$36-LOG('Indicador Datos'!H32))/(H$36-H$37)*10))),1)</f>
        <v>0</v>
      </c>
      <c r="I29" s="41">
        <f>ROUND(IF('Indicador Datos'!I32=0,0,IF(LOG('Indicador Datos'!I32)&gt;I$36,10,IF(LOG('Indicador Datos'!I32)&lt;I$37,0,10-(I$36-LOG('Indicador Datos'!I32))/(I$36-I$37)*10))),1)</f>
        <v>0</v>
      </c>
      <c r="J29" s="41">
        <f t="shared" si="1"/>
        <v>0</v>
      </c>
      <c r="K29" s="41">
        <f>ROUND(IF('Indicador Datos'!J32=0,0,IF(LOG('Indicador Datos'!J32)&gt;K$36,10,IF(LOG('Indicador Datos'!J32)&lt;K$37,0,10-(K$36-LOG('Indicador Datos'!J32))/(K$36-K$37)*10))),1)</f>
        <v>0</v>
      </c>
      <c r="L29" s="41">
        <f t="shared" si="2"/>
        <v>0</v>
      </c>
      <c r="M29" s="41">
        <f>ROUND(IF('Indicador Datos'!K32=0,0,IF(LOG('Indicador Datos'!K32)&gt;M$36,10,IF(LOG('Indicador Datos'!K32)&lt;M$37,0,10-(M$36-LOG('Indicador Datos'!K32))/(M$36-M$37)*10))),1)</f>
        <v>6.5</v>
      </c>
      <c r="N29" s="122">
        <f>IF('Indicador Datos'!N32="No data","x",ROUND(IF('Indicador Datos'!N32=0,0,IF(LOG('Indicador Datos'!N32)&gt;N$36,10,IF(LOG('Indicador Datos'!N32)&lt;N$37,0.1,10-(N$36-LOG('Indicador Datos'!N32))/(N$36-N$37)*10))),1))</f>
        <v>7.4</v>
      </c>
      <c r="O29" s="122">
        <f>IF('Indicador Datos'!O32="No data","x",ROUND(IF('Indicador Datos'!O32=0,0,IF(LOG('Indicador Datos'!O32)&gt;O$36,10,IF(LOG('Indicador Datos'!O32)&lt;O$37,0.1,10-(O$36-LOG('Indicador Datos'!O32))/(O$36-O$37)*10))),1))</f>
        <v>8</v>
      </c>
      <c r="P29" s="122">
        <f t="shared" si="3"/>
        <v>7.7</v>
      </c>
      <c r="Q29" s="42">
        <f>'Indicador Datos'!D32/'Indicador Datos'!$CU32</f>
        <v>2.0842489049792347E-3</v>
      </c>
      <c r="R29" s="42">
        <f>'Indicador Datos'!E32/'Indicador Datos'!$CU32</f>
        <v>2.0340075545288131E-3</v>
      </c>
      <c r="S29" s="42">
        <f>IF(F29=0.1,0,'Indicador Datos'!F32/'Indicador Datos'!$CU32)</f>
        <v>7.8841468334929967E-3</v>
      </c>
      <c r="T29" s="42">
        <f>'Indicador Datos'!G32/'Indicador Datos'!$CU32</f>
        <v>7.6009693298424635E-5</v>
      </c>
      <c r="U29" s="42">
        <f>'Indicador Datos'!H32/'Indicador Datos'!$CU32</f>
        <v>0</v>
      </c>
      <c r="V29" s="42">
        <f>'Indicador Datos'!I32/'Indicador Datos'!$CU32</f>
        <v>0</v>
      </c>
      <c r="W29" s="42">
        <f>'Indicador Datos'!J32/'Indicador Datos'!$CU32</f>
        <v>0</v>
      </c>
      <c r="X29" s="42">
        <f>'Indicador Datos'!K32/'Indicador Datos'!$CU32</f>
        <v>2.5595054042225709E-4</v>
      </c>
      <c r="Y29" s="42">
        <f>IF('Indicador Datos'!N32="No data","x",'Indicador Datos'!N32/'Indicador Datos'!$CU32)</f>
        <v>5.8812455136663534E-2</v>
      </c>
      <c r="Z29" s="42">
        <f>IF('Indicador Datos'!O32="No data","x",'Indicador Datos'!O32/'Indicador Datos'!$CU32)</f>
        <v>0.10234429763189705</v>
      </c>
      <c r="AA29" s="41">
        <f t="shared" si="4"/>
        <v>10</v>
      </c>
      <c r="AB29" s="41">
        <f t="shared" si="5"/>
        <v>10</v>
      </c>
      <c r="AC29" s="41">
        <f t="shared" si="6"/>
        <v>10</v>
      </c>
      <c r="AD29" s="41">
        <f t="shared" si="7"/>
        <v>10</v>
      </c>
      <c r="AE29" s="41">
        <f t="shared" si="8"/>
        <v>9.6</v>
      </c>
      <c r="AF29" s="41">
        <f t="shared" si="9"/>
        <v>0</v>
      </c>
      <c r="AG29" s="41">
        <f t="shared" si="10"/>
        <v>0</v>
      </c>
      <c r="AH29" s="41">
        <f t="shared" si="11"/>
        <v>0</v>
      </c>
      <c r="AI29" s="41">
        <f t="shared" si="12"/>
        <v>0</v>
      </c>
      <c r="AJ29" s="41">
        <f t="shared" si="13"/>
        <v>0</v>
      </c>
      <c r="AK29" s="41">
        <f t="shared" si="14"/>
        <v>0.4</v>
      </c>
      <c r="AL29" s="41">
        <f>ROUND(IF('Indicador Datos'!L32=0,0,IF('Indicador Datos'!L32&gt;AL$36,10,IF('Indicador Datos'!L32&lt;AL$37,0,10-(AL$36-'Indicador Datos'!L32)/(AL$36-AL$37)*10))),1)</f>
        <v>4.3</v>
      </c>
      <c r="AM29" s="41">
        <f t="shared" si="15"/>
        <v>2.9</v>
      </c>
      <c r="AN29" s="41">
        <f t="shared" si="16"/>
        <v>5.0999999999999996</v>
      </c>
      <c r="AO29" s="41">
        <f t="shared" si="63"/>
        <v>4.0999999999999996</v>
      </c>
      <c r="AP29" s="41">
        <f t="shared" si="17"/>
        <v>9.4</v>
      </c>
      <c r="AQ29" s="41">
        <f t="shared" si="18"/>
        <v>10</v>
      </c>
      <c r="AR29" s="41">
        <f t="shared" si="19"/>
        <v>0</v>
      </c>
      <c r="AS29" s="41">
        <f t="shared" si="20"/>
        <v>0</v>
      </c>
      <c r="AT29" s="41">
        <f t="shared" si="21"/>
        <v>0</v>
      </c>
      <c r="AU29" s="41">
        <f t="shared" si="22"/>
        <v>0</v>
      </c>
      <c r="AV29" s="41">
        <f t="shared" si="23"/>
        <v>4.0999999999999996</v>
      </c>
      <c r="AW29" s="41">
        <f t="shared" si="24"/>
        <v>9.8000000000000007</v>
      </c>
      <c r="AX29" s="43">
        <f t="shared" si="25"/>
        <v>9.1999999999999993</v>
      </c>
      <c r="AY29" s="41">
        <f t="shared" si="26"/>
        <v>9.8000000000000007</v>
      </c>
      <c r="AZ29" s="149">
        <f t="shared" si="64"/>
        <v>9.8000000000000007</v>
      </c>
      <c r="BA29" s="43">
        <f t="shared" si="27"/>
        <v>0</v>
      </c>
      <c r="BB29" s="41">
        <f t="shared" si="28"/>
        <v>4.2</v>
      </c>
      <c r="BC29" s="41" t="str">
        <f>IF('Indicador Datos'!P32="No data","x",ROUND(IF('Indicador Datos'!P32&gt;BC$36,10,IF('Indicador Datos'!P32&lt;BC$37,0,10-(BC$36-'Indicador Datos'!P32)/(BC$36-BC$37)*10)),1))</f>
        <v>x</v>
      </c>
      <c r="BD29" s="41">
        <f t="shared" si="29"/>
        <v>4.2</v>
      </c>
      <c r="BE29" s="41">
        <f t="shared" si="30"/>
        <v>6.2</v>
      </c>
      <c r="BF29" s="41">
        <f>IF('Indicador Datos'!M32="No data","x", ROUND(IF('Indicador Datos'!M32&gt;BF$36,0,IF('Indicador Datos'!M32&lt;BF$37,10,(BF$36-'Indicador Datos'!M32)/(BF$36-BF$37)*10)),1))</f>
        <v>5.7</v>
      </c>
      <c r="BG29" s="43">
        <f t="shared" si="65"/>
        <v>5.6</v>
      </c>
      <c r="BH29" s="41">
        <f>ROUND(IF('Indicador Datos'!Q32=0,0,IF(LOG('Indicador Datos'!Q32)&gt;BH$36,10,IF(LOG('Indicador Datos'!Q32)&lt;BH$37,0,10-(BH$36-LOG('Indicador Datos'!Q32))/(BH$36-BH$37)*10))),1)</f>
        <v>7.6</v>
      </c>
      <c r="BI29" s="41">
        <f>ROUND(IF('Indicador Datos'!R32=0,0,IF(LOG('Indicador Datos'!R32)&gt;BI$36,10,IF(LOG('Indicador Datos'!R32)&lt;BI$37,0,10-(BI$36-LOG('Indicador Datos'!R32))/(BI$36-BI$37)*10))),1)</f>
        <v>9.4</v>
      </c>
      <c r="BJ29" s="41">
        <f t="shared" si="31"/>
        <v>8.7999999999999989</v>
      </c>
      <c r="BK29" s="42">
        <f>'Indicador Datos'!Q32/'Indicador Datos'!$CU32</f>
        <v>0.1376885096166619</v>
      </c>
      <c r="BL29" s="42">
        <f>'Indicador Datos'!R32/'Indicador Datos'!$CU32</f>
        <v>0.27340459612360957</v>
      </c>
      <c r="BM29" s="41">
        <f t="shared" si="32"/>
        <v>2.2999999999999998</v>
      </c>
      <c r="BN29" s="41">
        <f t="shared" si="33"/>
        <v>3.4</v>
      </c>
      <c r="BO29" s="41">
        <f t="shared" si="34"/>
        <v>3.0333333333333332</v>
      </c>
      <c r="BP29" s="41">
        <f t="shared" si="35"/>
        <v>6.8</v>
      </c>
      <c r="BQ29" s="41">
        <f>ROUND(IF('Indicador Datos'!S32=0,0,IF(LOG('Indicador Datos'!S32)&gt;BQ$36,10,IF(LOG('Indicador Datos'!S32)&lt;BQ$37,0,10-(BQ$36-LOG('Indicador Datos'!S32))/(BQ$36-BQ$37)*10))),1)</f>
        <v>7.9</v>
      </c>
      <c r="BR29" s="41">
        <f>ROUND(IF('Indicador Datos'!T32=0,0,IF(LOG('Indicador Datos'!T32)&gt;BR$36,10,IF(LOG('Indicador Datos'!T32)&lt;BR$37,0,10-(BR$36-LOG('Indicador Datos'!T32))/(BR$36-BR$37)*10))),1)</f>
        <v>7.6</v>
      </c>
      <c r="BS29" s="41">
        <f t="shared" si="36"/>
        <v>7.7</v>
      </c>
      <c r="BT29" s="42">
        <f>'Indicador Datos'!S32/'Indicador Datos'!$CU32</f>
        <v>0.21729662103794539</v>
      </c>
      <c r="BU29" s="42">
        <f>'Indicador Datos'!T32/'Indicador Datos'!$CU32</f>
        <v>0.13445163014731987</v>
      </c>
      <c r="BV29" s="41">
        <f t="shared" si="66"/>
        <v>3.6</v>
      </c>
      <c r="BW29" s="41">
        <f t="shared" si="67"/>
        <v>1.7</v>
      </c>
      <c r="BX29" s="41">
        <f t="shared" si="38"/>
        <v>2.3333333333333335</v>
      </c>
      <c r="BY29" s="41">
        <f t="shared" si="39"/>
        <v>5.6</v>
      </c>
      <c r="BZ29" s="41">
        <f t="shared" si="40"/>
        <v>6.2</v>
      </c>
      <c r="CA29" s="41">
        <f>ROUND(IF('Indicador Datos'!U32=0,0,IF(LOG('Indicador Datos'!U32)&gt;CA$36,10,IF(LOG('Indicador Datos'!U32)&lt;CA$37,0,10-(CA$36-LOG('Indicador Datos'!U32))/(CA$36-CA$37)*10))),1)</f>
        <v>8.4</v>
      </c>
      <c r="CB29" s="42">
        <f>'Indicador Datos'!U32/'Indicador Datos'!$CU32</f>
        <v>0.45259740875004051</v>
      </c>
      <c r="CC29" s="41">
        <f t="shared" si="41"/>
        <v>4.5</v>
      </c>
      <c r="CD29" s="41">
        <f t="shared" si="42"/>
        <v>6.9</v>
      </c>
      <c r="CE29" s="41">
        <f>ROUND(IF('Indicador Datos'!V32=0,0,IF(LOG('Indicador Datos'!V32)&gt;CE$36,10,IF(LOG('Indicador Datos'!V32)&lt;CE$37,0,10-(CE$36-LOG('Indicador Datos'!V32))/(CE$36-CE$37)*10))),1)</f>
        <v>8.4</v>
      </c>
      <c r="CF29" s="42">
        <f>'Indicador Datos'!V32/'Indicador Datos'!$CU32</f>
        <v>0.45589717607718916</v>
      </c>
      <c r="CG29" s="41">
        <f t="shared" si="43"/>
        <v>4.5999999999999996</v>
      </c>
      <c r="CH29" s="41">
        <f t="shared" si="44"/>
        <v>6.9</v>
      </c>
      <c r="CI29" s="41">
        <f>ROUND(IF('Indicador Datos'!W32=0,0,IF(LOG('Indicador Datos'!W32)&gt;CI$36,10,IF(LOG('Indicador Datos'!W32)&lt;CI$37,0,10-(CI$36-LOG('Indicador Datos'!W32))/(CI$36-CI$37)*10))),1)</f>
        <v>8.5</v>
      </c>
      <c r="CJ29" s="42">
        <f>'Indicador Datos'!W32/'Indicador Datos'!$CU32</f>
        <v>0.58922064232252735</v>
      </c>
      <c r="CK29" s="41">
        <f t="shared" si="45"/>
        <v>5.9</v>
      </c>
      <c r="CL29" s="41">
        <f t="shared" si="46"/>
        <v>7.4</v>
      </c>
      <c r="CM29" s="41">
        <f t="shared" si="47"/>
        <v>6.9</v>
      </c>
      <c r="CN29" s="41">
        <f>IF('Indicador Datos'!Y32="No data","x",ROUND(IF('Indicador Datos'!Y32&gt;CN$36,10,IF('Indicador Datos'!Y32&lt;CN$37,0,10-(CN$36-'Indicador Datos'!Y32)/(CN$36-CN$37)*10)),1))</f>
        <v>6.4</v>
      </c>
      <c r="CO29" s="41">
        <f>IF('Indicador Datos'!BL32="No data","x",ROUND(IF('Indicador Datos'!BL32&gt;CO$36,10,IF('Indicador Datos'!BL32&lt;CO$37,0,10-(CO$36-'Indicador Datos'!BL32)/(CO$36-CO$37)*10)),1))</f>
        <v>5.8</v>
      </c>
      <c r="CP29" s="41">
        <f>IF('Indicador Datos'!X32="No data","x",ROUND(IF('Indicador Datos'!X32&gt;CP$36,10,IF('Indicador Datos'!X32&lt;CP$37,0,10-(CP$36-'Indicador Datos'!X32)/(CP$36-CP$37)*10)),1))</f>
        <v>6.7</v>
      </c>
      <c r="CQ29" s="41">
        <f>IF('Indicador Datos'!AD32="No data","x",ROUND(IF('Indicador Datos'!AD32&gt;CQ$36,10,IF('Indicador Datos'!AD32&lt;CQ$37,0,10-(CQ$36-'Indicador Datos'!AD32)/(CQ$36-CQ$37)*10)),1))</f>
        <v>6.5</v>
      </c>
      <c r="CR29" s="41">
        <f>IF('Indicador Datos'!CJ32="No data","x",ROUND(IF('Indicador Datos'!CJ32&gt;CR$36,0,IF('Indicador Datos'!CJ32&lt;CR$37,10,(CR$36-'Indicador Datos'!CJ32)/(CR$36-CR$37)*10)),1))</f>
        <v>4</v>
      </c>
      <c r="CS29" s="41">
        <f>IF('Indicador Datos'!CK32="No data","x",ROUND(IF('Indicador Datos'!CK32&gt;CS$36,0,IF('Indicador Datos'!CK32&lt;CS$37,10,(CS$36-'Indicador Datos'!CK32)/(CS$36-CS$37)*10)),1))</f>
        <v>6</v>
      </c>
      <c r="CT29" s="41">
        <f>IF('Indicador Datos'!AB32="No data","x",ROUND(IF('Indicador Datos'!AB32&gt;CT$36,0,IF('Indicador Datos'!AB32&lt;CT$37,10,(CT$36-'Indicador Datos'!AB32)/(CT$36-CT$37)*10)),1))</f>
        <v>3.9</v>
      </c>
      <c r="CU29" s="235">
        <f>IF('Indicador Datos'!Z32="No data","x",ROUND(IF('Indicador Datos'!Z32&gt;CU$36,10,IF('Indicador Datos'!Z32&lt;CU$37,0,10-(CU$36-'Indicador Datos'!Z32)/(CU$36-CU$37)*10)),1))</f>
        <v>2.1</v>
      </c>
      <c r="CV29" s="235">
        <f>IF('Indicador Datos'!AA32="No data","x",IF('Indicador Datos'!AA32=0,0,(ROUND(IF(LOG('Indicador Datos'!AA32)&gt;CV$36,10,IF(LOG('Indicador Datos'!AA32)&lt;CV$37,0,10-(CV$36-LOG('Indicador Datos'!AA32))/(CV$36-CV$37)*10)),1))))</f>
        <v>7.9</v>
      </c>
      <c r="CW29" s="41">
        <f t="shared" si="48"/>
        <v>5.7</v>
      </c>
      <c r="CX29" s="235">
        <f>IF('Indicador Datos'!CL32="No data","x",ROUND(IF('Indicador Datos'!CL32&gt;CX$36,0,IF('Indicador Datos'!CL32&lt;CX$37,10,(CX$36-'Indicador Datos'!CL32)/(CX$36-CX$37)*10)),1))</f>
        <v>0.6</v>
      </c>
      <c r="CY29" s="235">
        <f>IF('Indicador Datos'!CM32="No data","x",ROUND(IF('Indicador Datos'!CM32&gt;CY$36,0,IF('Indicador Datos'!CM32&lt;CY$37,10,(CY$36-'Indicador Datos'!CM32)/(CY$36-CY$37)*10)),1))</f>
        <v>4.3</v>
      </c>
      <c r="CZ29" s="41">
        <f t="shared" si="49"/>
        <v>2.5</v>
      </c>
      <c r="DA29" s="41">
        <f>IF('Indicador Datos'!AC32="No data","x",ROUND(IF('Indicador Datos'!AC32&gt;DA$36,0,IF('Indicador Datos'!AC32&lt;DA$37,10,(DA$36-'Indicador Datos'!AC32)/(DA$36-DA$37)*10)),1))</f>
        <v>4</v>
      </c>
      <c r="DB29" s="41">
        <f t="shared" si="50"/>
        <v>4</v>
      </c>
      <c r="DC29" s="41">
        <f t="shared" si="51"/>
        <v>6.6</v>
      </c>
      <c r="DD29" s="41">
        <f t="shared" si="52"/>
        <v>4.0999999999999996</v>
      </c>
      <c r="DE29" s="41">
        <f t="shared" si="53"/>
        <v>5.8</v>
      </c>
      <c r="DF29" s="41">
        <f t="shared" si="54"/>
        <v>6.4</v>
      </c>
      <c r="DG29" s="41">
        <f t="shared" si="55"/>
        <v>4.4000000000000004</v>
      </c>
      <c r="DH29" s="41">
        <f t="shared" si="56"/>
        <v>4.9000000000000004</v>
      </c>
      <c r="DI29" s="41">
        <f t="shared" si="57"/>
        <v>5.4</v>
      </c>
      <c r="DJ29" s="43">
        <f t="shared" si="58"/>
        <v>6.2</v>
      </c>
      <c r="DK29" s="44">
        <f t="shared" si="59"/>
        <v>7.3</v>
      </c>
      <c r="DL29" s="41">
        <f>ROUND(IF('Indicador Datos'!AE32=0,0,IF('Indicador Datos'!AE32&gt;DL$36,10,IF('Indicador Datos'!AE32&lt;DL$37,0,10-(DL$36-'Indicador Datos'!AE32)/(DL$36-DL$37)*10))),1)</f>
        <v>1.8</v>
      </c>
      <c r="DM29" s="41">
        <f>ROUND(IF('Indicador Datos'!AF32=0,0,IF(LOG('Indicador Datos'!AF32)&gt;LOG(DM$36),10,IF(LOG('Indicador Datos'!AF32)&lt;LOG(DM$37),0,10-(LOG(DM$36)-LOG('Indicador Datos'!AF32))/(LOG(DM$36)-LOG(DM$37))*10))),1)</f>
        <v>0</v>
      </c>
      <c r="DN29" s="41">
        <f t="shared" si="60"/>
        <v>0.9</v>
      </c>
      <c r="DO29" s="41">
        <f>'Indicador Datos'!AG32</f>
        <v>0</v>
      </c>
      <c r="DP29" s="41">
        <f>'Indicador Datos'!AH32</f>
        <v>0</v>
      </c>
      <c r="DQ29" s="41">
        <f t="shared" si="61"/>
        <v>0</v>
      </c>
      <c r="DR29" s="125">
        <f t="shared" si="68"/>
        <v>0.6</v>
      </c>
      <c r="DS29" s="41">
        <f>IF('Indicador Datos'!AI32="No data","x",ROUND(IF('Indicador Datos'!AI32&gt;DS$36,10,IF('Indicador Datos'!AI32&lt;DS$37,0,10-(DS$36-'Indicador Datos'!AI32)/(DS$36-DS$37)*10)),1))</f>
        <v>1.9</v>
      </c>
      <c r="DT29" s="41">
        <f>IF('Indicador Datos'!AJ32="No data","x",ROUND(IF(LOG('Indicador Datos'!AJ32)&gt;DT$36,10,IF(LOG('Indicador Datos'!AJ32)&lt;DT$37,0,10-(DT$36-LOG('Indicador Datos'!AJ32))/(DT$36-DT$37)*10)),1))</f>
        <v>6.6</v>
      </c>
      <c r="DU29" s="125">
        <f t="shared" si="62"/>
        <v>4.7</v>
      </c>
      <c r="DV29" s="42">
        <f>IF('Indicador Datos'!AK32="No data", "x",'Indicador Datos'!AK32/'Indicador Datos'!CT32)</f>
        <v>2.7340242759483509E-4</v>
      </c>
      <c r="DW29" s="41">
        <f t="shared" si="69"/>
        <v>4.5999999999999996</v>
      </c>
      <c r="DX29" s="41">
        <f>IF('Indicador Datos'!AK32="No data","x",ROUND(IF(LOG('Indicador Datos'!AK32)&gt;DX$36,10,IF(LOG('Indicador Datos'!AK32)&lt;DX$37,0,10-(DX$36-LOG('Indicador Datos'!AK32))/(DX$36-DX$37)*10)),1))</f>
        <v>8.9</v>
      </c>
      <c r="DY29" s="43">
        <f t="shared" si="70"/>
        <v>7.3</v>
      </c>
      <c r="DZ29" s="44">
        <f t="shared" si="71"/>
        <v>4.8</v>
      </c>
    </row>
    <row r="30" spans="1:130" s="3" customFormat="1" x14ac:dyDescent="0.25">
      <c r="A30" s="94" t="s">
        <v>34</v>
      </c>
      <c r="B30" s="83" t="s">
        <v>33</v>
      </c>
      <c r="C30" s="41">
        <f>ROUND(IF('Indicador Datos'!D33=0,0.1,IF(LOG('Indicador Datos'!D33)&gt;C$36,10,IF(LOG('Indicador Datos'!D33)&lt;C$37,0,10-(C$36-LOG('Indicador Datos'!D33))/(C$36-C$37)*10))),1)</f>
        <v>0.1</v>
      </c>
      <c r="D30" s="41">
        <f>ROUND(IF('Indicador Datos'!E33=0,0.1,IF(LOG('Indicador Datos'!E33)&gt;D$36,10,IF(LOG('Indicador Datos'!E33)&lt;D$37,0,10-(D$36-LOG('Indicador Datos'!E33))/(D$36-D$37)*10))),1)</f>
        <v>0.1</v>
      </c>
      <c r="E30" s="41">
        <f t="shared" si="0"/>
        <v>0.1</v>
      </c>
      <c r="F30" s="41">
        <f>ROUND(IF('Indicador Datos'!F33="No data",0.1,IF('Indicador Datos'!F33=0,0,IF(LOG('Indicador Datos'!F33)&gt;F$36,10,IF(LOG('Indicador Datos'!F33)&lt;F$37,0,10-(F$36-LOG('Indicador Datos'!F33))/(F$36-F$37)*10)))),1)</f>
        <v>4.4000000000000004</v>
      </c>
      <c r="G30" s="41">
        <f>ROUND(IF('Indicador Datos'!G33=0,0,IF(LOG('Indicador Datos'!G33)&gt;G$36,10,IF(LOG('Indicador Datos'!G33)&lt;G$37,0,10-(G$36-LOG('Indicador Datos'!G33))/(G$36-G$37)*10))),1)</f>
        <v>7.4</v>
      </c>
      <c r="H30" s="41">
        <f>ROUND(IF('Indicador Datos'!H33=0,0,IF(LOG('Indicador Datos'!H33)&gt;H$36,10,IF(LOG('Indicador Datos'!H33)&lt;H$37,0,10-(H$36-LOG('Indicador Datos'!H33))/(H$36-H$37)*10))),1)</f>
        <v>0</v>
      </c>
      <c r="I30" s="41">
        <f>ROUND(IF('Indicador Datos'!I33=0,0,IF(LOG('Indicador Datos'!I33)&gt;I$36,10,IF(LOG('Indicador Datos'!I33)&lt;I$37,0,10-(I$36-LOG('Indicador Datos'!I33))/(I$36-I$37)*10))),1)</f>
        <v>0</v>
      </c>
      <c r="J30" s="41">
        <f t="shared" si="1"/>
        <v>0</v>
      </c>
      <c r="K30" s="41">
        <f>ROUND(IF('Indicador Datos'!J33=0,0,IF(LOG('Indicador Datos'!J33)&gt;K$36,10,IF(LOG('Indicador Datos'!J33)&lt;K$37,0,10-(K$36-LOG('Indicador Datos'!J33))/(K$36-K$37)*10))),1)</f>
        <v>0</v>
      </c>
      <c r="L30" s="41">
        <f t="shared" si="2"/>
        <v>0</v>
      </c>
      <c r="M30" s="41">
        <f>ROUND(IF('Indicador Datos'!K33=0,0,IF(LOG('Indicador Datos'!K33)&gt;M$36,10,IF(LOG('Indicador Datos'!K33)&lt;M$37,0,10-(M$36-LOG('Indicador Datos'!K33))/(M$36-M$37)*10))),1)</f>
        <v>8.1</v>
      </c>
      <c r="N30" s="122">
        <f>IF('Indicador Datos'!N33="No data","x",ROUND(IF('Indicador Datos'!N33=0,0,IF(LOG('Indicador Datos'!N33)&gt;N$36,10,IF(LOG('Indicador Datos'!N33)&lt;N$37,0.1,10-(N$36-LOG('Indicador Datos'!N33))/(N$36-N$37)*10))),1))</f>
        <v>3.8</v>
      </c>
      <c r="O30" s="122">
        <f>IF('Indicador Datos'!O33="No data","x",ROUND(IF('Indicador Datos'!O33=0,0,IF(LOG('Indicador Datos'!O33)&gt;O$36,10,IF(LOG('Indicador Datos'!O33)&lt;O$37,0.1,10-(O$36-LOG('Indicador Datos'!O33))/(O$36-O$37)*10))),1))</f>
        <v>5.3</v>
      </c>
      <c r="P30" s="122">
        <f t="shared" si="3"/>
        <v>4.5999999999999996</v>
      </c>
      <c r="Q30" s="42">
        <f>'Indicador Datos'!D33/'Indicador Datos'!$CU33</f>
        <v>0</v>
      </c>
      <c r="R30" s="42">
        <f>'Indicador Datos'!E33/'Indicador Datos'!$CU33</f>
        <v>0</v>
      </c>
      <c r="S30" s="42">
        <f>IF(F30=0.1,0,'Indicador Datos'!F33/'Indicador Datos'!$CU33)</f>
        <v>7.7362736544027743E-3</v>
      </c>
      <c r="T30" s="42">
        <f>'Indicador Datos'!G33/'Indicador Datos'!$CU33</f>
        <v>1.1980021107407447E-5</v>
      </c>
      <c r="U30" s="42">
        <f>'Indicador Datos'!H33/'Indicador Datos'!$CU33</f>
        <v>0</v>
      </c>
      <c r="V30" s="42">
        <f>'Indicador Datos'!I33/'Indicador Datos'!$CU33</f>
        <v>0</v>
      </c>
      <c r="W30" s="42">
        <f>'Indicador Datos'!J33/'Indicador Datos'!$CU33</f>
        <v>0</v>
      </c>
      <c r="X30" s="42">
        <f>'Indicador Datos'!K33/'Indicador Datos'!$CU33</f>
        <v>2.2659115369745353E-2</v>
      </c>
      <c r="Y30" s="42">
        <f>IF('Indicador Datos'!N33="No data","x",'Indicador Datos'!N33/'Indicador Datos'!$CU33)</f>
        <v>4.269678477758853E-2</v>
      </c>
      <c r="Z30" s="42">
        <f>IF('Indicador Datos'!O33="No data","x",'Indicador Datos'!O33/'Indicador Datos'!$CU33)</f>
        <v>0.17968464279370122</v>
      </c>
      <c r="AA30" s="41">
        <f t="shared" si="4"/>
        <v>0</v>
      </c>
      <c r="AB30" s="41">
        <f t="shared" si="5"/>
        <v>0</v>
      </c>
      <c r="AC30" s="41">
        <f t="shared" si="6"/>
        <v>0</v>
      </c>
      <c r="AD30" s="41">
        <f t="shared" si="7"/>
        <v>10</v>
      </c>
      <c r="AE30" s="41">
        <f t="shared" si="8"/>
        <v>6.9</v>
      </c>
      <c r="AF30" s="41">
        <f t="shared" si="9"/>
        <v>0</v>
      </c>
      <c r="AG30" s="41">
        <f t="shared" si="10"/>
        <v>0</v>
      </c>
      <c r="AH30" s="41">
        <f t="shared" si="11"/>
        <v>0</v>
      </c>
      <c r="AI30" s="41">
        <f t="shared" si="12"/>
        <v>0</v>
      </c>
      <c r="AJ30" s="41">
        <f t="shared" si="13"/>
        <v>0</v>
      </c>
      <c r="AK30" s="41">
        <f t="shared" si="14"/>
        <v>10</v>
      </c>
      <c r="AL30" s="41">
        <f>ROUND(IF('Indicador Datos'!L33=0,0,IF('Indicador Datos'!L33&gt;AL$36,10,IF('Indicador Datos'!L33&lt;AL$37,0,10-(AL$36-'Indicador Datos'!L33)/(AL$36-AL$37)*10))),1)</f>
        <v>4.3</v>
      </c>
      <c r="AM30" s="41">
        <f t="shared" si="15"/>
        <v>2.1</v>
      </c>
      <c r="AN30" s="41">
        <f t="shared" si="16"/>
        <v>9</v>
      </c>
      <c r="AO30" s="41">
        <f t="shared" si="63"/>
        <v>6.7</v>
      </c>
      <c r="AP30" s="41">
        <f t="shared" si="17"/>
        <v>0.1</v>
      </c>
      <c r="AQ30" s="41">
        <f t="shared" si="18"/>
        <v>0.1</v>
      </c>
      <c r="AR30" s="41">
        <f t="shared" si="19"/>
        <v>0</v>
      </c>
      <c r="AS30" s="41">
        <f t="shared" si="20"/>
        <v>0</v>
      </c>
      <c r="AT30" s="41">
        <f t="shared" si="21"/>
        <v>0</v>
      </c>
      <c r="AU30" s="41">
        <f t="shared" si="22"/>
        <v>0</v>
      </c>
      <c r="AV30" s="41">
        <f t="shared" si="23"/>
        <v>9.3000000000000007</v>
      </c>
      <c r="AW30" s="41">
        <f t="shared" si="24"/>
        <v>0.1</v>
      </c>
      <c r="AX30" s="43">
        <f t="shared" si="25"/>
        <v>8.4</v>
      </c>
      <c r="AY30" s="41">
        <f t="shared" si="26"/>
        <v>7.2</v>
      </c>
      <c r="AZ30" s="149">
        <f t="shared" si="64"/>
        <v>4.5</v>
      </c>
      <c r="BA30" s="43">
        <f t="shared" si="27"/>
        <v>0</v>
      </c>
      <c r="BB30" s="41">
        <f t="shared" si="28"/>
        <v>6.8</v>
      </c>
      <c r="BC30" s="41">
        <f>IF('Indicador Datos'!P33="No data","x",ROUND(IF('Indicador Datos'!P33&gt;BC$36,10,IF('Indicador Datos'!P33&lt;BC$37,0,10-(BC$36-'Indicador Datos'!P33)/(BC$36-BC$37)*10)),1))</f>
        <v>0.5</v>
      </c>
      <c r="BD30" s="41">
        <f t="shared" si="29"/>
        <v>3.7</v>
      </c>
      <c r="BE30" s="41">
        <f t="shared" si="30"/>
        <v>5.8</v>
      </c>
      <c r="BF30" s="41">
        <f>IF('Indicador Datos'!M33="No data","x", ROUND(IF('Indicador Datos'!M33&gt;BF$36,0,IF('Indicador Datos'!M33&lt;BF$37,10,(BF$36-'Indicador Datos'!M33)/(BF$36-BF$37)*10)),1))</f>
        <v>0.3</v>
      </c>
      <c r="BG30" s="43">
        <f t="shared" si="65"/>
        <v>3.9</v>
      </c>
      <c r="BH30" s="41">
        <f>ROUND(IF('Indicador Datos'!Q33=0,0,IF(LOG('Indicador Datos'!Q33)&gt;BH$36,10,IF(LOG('Indicador Datos'!Q33)&lt;BH$37,0,10-(BH$36-LOG('Indicador Datos'!Q33))/(BH$36-BH$37)*10))),1)</f>
        <v>5.6</v>
      </c>
      <c r="BI30" s="41">
        <f>ROUND(IF('Indicador Datos'!R33=0,0,IF(LOG('Indicador Datos'!R33)&gt;BI$36,10,IF(LOG('Indicador Datos'!R33)&lt;BI$37,0,10-(BI$36-LOG('Indicador Datos'!R33))/(BI$36-BI$37)*10))),1)</f>
        <v>8</v>
      </c>
      <c r="BJ30" s="41">
        <f t="shared" si="31"/>
        <v>7.2</v>
      </c>
      <c r="BK30" s="42">
        <f>'Indicador Datos'!Q33/'Indicador Datos'!$CU33</f>
        <v>0.11703508845257625</v>
      </c>
      <c r="BL30" s="42">
        <f>'Indicador Datos'!R33/'Indicador Datos'!$CU33</f>
        <v>0.78537841819834697</v>
      </c>
      <c r="BM30" s="41">
        <f t="shared" si="32"/>
        <v>2</v>
      </c>
      <c r="BN30" s="41">
        <f t="shared" si="33"/>
        <v>9.8000000000000007</v>
      </c>
      <c r="BO30" s="41">
        <f t="shared" si="34"/>
        <v>7.2</v>
      </c>
      <c r="BP30" s="41">
        <f t="shared" si="35"/>
        <v>7.2</v>
      </c>
      <c r="BQ30" s="41">
        <f>ROUND(IF('Indicador Datos'!S33=0,0,IF(LOG('Indicador Datos'!S33)&gt;BQ$36,10,IF(LOG('Indicador Datos'!S33)&lt;BQ$37,0,10-(BQ$36-LOG('Indicador Datos'!S33))/(BQ$36-BQ$37)*10))),1)</f>
        <v>5.6</v>
      </c>
      <c r="BR30" s="41">
        <f>ROUND(IF('Indicador Datos'!T33=0,0,IF(LOG('Indicador Datos'!T33)&gt;BR$36,10,IF(LOG('Indicador Datos'!T33)&lt;BR$37,0,10-(BR$36-LOG('Indicador Datos'!T33))/(BR$36-BR$37)*10))),1)</f>
        <v>6.8</v>
      </c>
      <c r="BS30" s="41">
        <f t="shared" si="36"/>
        <v>6.3999999999999995</v>
      </c>
      <c r="BT30" s="42">
        <f>'Indicador Datos'!S33/'Indicador Datos'!$CU33</f>
        <v>0.11703508845257625</v>
      </c>
      <c r="BU30" s="42">
        <f>'Indicador Datos'!T33/'Indicador Datos'!$CU33</f>
        <v>0.7853327028975664</v>
      </c>
      <c r="BV30" s="41">
        <f t="shared" si="66"/>
        <v>2</v>
      </c>
      <c r="BW30" s="41">
        <f t="shared" si="67"/>
        <v>9.8000000000000007</v>
      </c>
      <c r="BX30" s="41">
        <f t="shared" si="38"/>
        <v>7.2</v>
      </c>
      <c r="BY30" s="41">
        <f t="shared" si="39"/>
        <v>6.8</v>
      </c>
      <c r="BZ30" s="41">
        <f t="shared" si="40"/>
        <v>7</v>
      </c>
      <c r="CA30" s="41">
        <f>ROUND(IF('Indicador Datos'!U33=0,0,IF(LOG('Indicador Datos'!U33)&gt;CA$36,10,IF(LOG('Indicador Datos'!U33)&lt;CA$37,0,10-(CA$36-LOG('Indicador Datos'!U33))/(CA$36-CA$37)*10))),1)</f>
        <v>6.8</v>
      </c>
      <c r="CB30" s="42">
        <f>'Indicador Datos'!U33/'Indicador Datos'!$CU33</f>
        <v>0.70792755561592879</v>
      </c>
      <c r="CC30" s="41">
        <f t="shared" si="41"/>
        <v>7.1</v>
      </c>
      <c r="CD30" s="41">
        <f t="shared" si="42"/>
        <v>7</v>
      </c>
      <c r="CE30" s="41">
        <f>ROUND(IF('Indicador Datos'!V33=0,0,IF(LOG('Indicador Datos'!V33)&gt;CE$36,10,IF(LOG('Indicador Datos'!V33)&lt;CE$37,0,10-(CE$36-LOG('Indicador Datos'!V33))/(CE$36-CE$37)*10))),1)</f>
        <v>7</v>
      </c>
      <c r="CF30" s="42">
        <f>'Indicador Datos'!V33/'Indicador Datos'!$CU33</f>
        <v>0.98338195384322002</v>
      </c>
      <c r="CG30" s="41">
        <f t="shared" si="43"/>
        <v>9.8000000000000007</v>
      </c>
      <c r="CH30" s="41">
        <f t="shared" si="44"/>
        <v>8.8000000000000007</v>
      </c>
      <c r="CI30" s="41">
        <f>ROUND(IF('Indicador Datos'!W33=0,0,IF(LOG('Indicador Datos'!W33)&gt;CI$36,10,IF(LOG('Indicador Datos'!W33)&lt;CI$37,0,10-(CI$36-LOG('Indicador Datos'!W33))/(CI$36-CI$37)*10))),1)</f>
        <v>6.9</v>
      </c>
      <c r="CJ30" s="42">
        <f>'Indicador Datos'!W33/'Indicador Datos'!$CU33</f>
        <v>0.90027324572366019</v>
      </c>
      <c r="CK30" s="41">
        <f t="shared" si="45"/>
        <v>9</v>
      </c>
      <c r="CL30" s="41">
        <f t="shared" si="46"/>
        <v>8.1</v>
      </c>
      <c r="CM30" s="41">
        <f t="shared" si="47"/>
        <v>7.8</v>
      </c>
      <c r="CN30" s="41">
        <f>IF('Indicador Datos'!Y33="No data","x",ROUND(IF('Indicador Datos'!Y33&gt;CN$36,10,IF('Indicador Datos'!Y33&lt;CN$37,0,10-(CN$36-'Indicador Datos'!Y33)/(CN$36-CN$37)*10)),1))</f>
        <v>2.7</v>
      </c>
      <c r="CO30" s="41">
        <f>IF('Indicador Datos'!BL33="No data","x",ROUND(IF('Indicador Datos'!BL33&gt;CO$36,10,IF('Indicador Datos'!BL33&lt;CO$37,0,10-(CO$36-'Indicador Datos'!BL33)/(CO$36-CO$37)*10)),1))</f>
        <v>9.3000000000000007</v>
      </c>
      <c r="CP30" s="41">
        <f>IF('Indicador Datos'!X33="No data","x",ROUND(IF('Indicador Datos'!X33&gt;CP$36,10,IF('Indicador Datos'!X33&lt;CP$37,0,10-(CP$36-'Indicador Datos'!X33)/(CP$36-CP$37)*10)),1))</f>
        <v>2.5</v>
      </c>
      <c r="CQ30" s="41">
        <f>IF('Indicador Datos'!AD33="No data","x",ROUND(IF('Indicador Datos'!AD33&gt;CQ$36,10,IF('Indicador Datos'!AD33&lt;CQ$37,0,10-(CQ$36-'Indicador Datos'!AD33)/(CQ$36-CQ$37)*10)),1))</f>
        <v>6.5</v>
      </c>
      <c r="CR30" s="41">
        <f>IF('Indicador Datos'!CJ33="No data","x",ROUND(IF('Indicador Datos'!CJ33&gt;CR$36,0,IF('Indicador Datos'!CJ33&lt;CR$37,10,(CR$36-'Indicador Datos'!CJ33)/(CR$36-CR$37)*10)),1))</f>
        <v>4.7</v>
      </c>
      <c r="CS30" s="41">
        <f>IF('Indicador Datos'!CK33="No data","x",ROUND(IF('Indicador Datos'!CK33&gt;CS$36,0,IF('Indicador Datos'!CK33&lt;CS$37,10,(CS$36-'Indicador Datos'!CK33)/(CS$36-CS$37)*10)),1))</f>
        <v>4.5</v>
      </c>
      <c r="CT30" s="41">
        <f>IF('Indicador Datos'!AB33="No data","x",ROUND(IF('Indicador Datos'!AB33&gt;CT$36,0,IF('Indicador Datos'!AB33&lt;CT$37,10,(CT$36-'Indicador Datos'!AB33)/(CT$36-CT$37)*10)),1))</f>
        <v>4.5999999999999996</v>
      </c>
      <c r="CU30" s="235">
        <f>IF('Indicador Datos'!Z33="No data","x",ROUND(IF('Indicador Datos'!Z33&gt;CU$36,10,IF('Indicador Datos'!Z33&lt;CU$37,0,10-(CU$36-'Indicador Datos'!Z33)/(CU$36-CU$37)*10)),1))</f>
        <v>0.6</v>
      </c>
      <c r="CV30" s="235">
        <f>IF('Indicador Datos'!AA33="No data","x",IF('Indicador Datos'!AA33=0,0,(ROUND(IF(LOG('Indicador Datos'!AA33)&gt;CV$36,10,IF(LOG('Indicador Datos'!AA33)&lt;CV$37,0,10-(CV$36-LOG('Indicador Datos'!AA33))/(CV$36-CV$37)*10)),1))))</f>
        <v>5.3</v>
      </c>
      <c r="CW30" s="41">
        <f t="shared" si="48"/>
        <v>3.3</v>
      </c>
      <c r="CX30" s="235">
        <f>IF('Indicador Datos'!CL33="No data","x",ROUND(IF('Indicador Datos'!CL33&gt;CX$36,0,IF('Indicador Datos'!CL33&lt;CX$37,10,(CX$36-'Indicador Datos'!CL33)/(CX$36-CX$37)*10)),1))</f>
        <v>4.9000000000000004</v>
      </c>
      <c r="CY30" s="235">
        <f>IF('Indicador Datos'!CM33="No data","x",ROUND(IF('Indicador Datos'!CM33&gt;CY$36,0,IF('Indicador Datos'!CM33&lt;CY$37,10,(CY$36-'Indicador Datos'!CM33)/(CY$36-CY$37)*10)),1))</f>
        <v>0.5</v>
      </c>
      <c r="CZ30" s="41">
        <f t="shared" si="49"/>
        <v>2.7</v>
      </c>
      <c r="DA30" s="41" t="str">
        <f>IF('Indicador Datos'!AC33="No data","x",ROUND(IF('Indicador Datos'!AC33&gt;DA$36,0,IF('Indicador Datos'!AC33&lt;DA$37,10,(DA$36-'Indicador Datos'!AC33)/(DA$36-DA$37)*10)),1))</f>
        <v>x</v>
      </c>
      <c r="DB30" s="41" t="str">
        <f t="shared" si="50"/>
        <v>x</v>
      </c>
      <c r="DC30" s="41">
        <f t="shared" si="51"/>
        <v>2.6</v>
      </c>
      <c r="DD30" s="41">
        <f t="shared" si="52"/>
        <v>4.0999999999999996</v>
      </c>
      <c r="DE30" s="41">
        <f t="shared" si="53"/>
        <v>3.1</v>
      </c>
      <c r="DF30" s="41">
        <f t="shared" si="54"/>
        <v>5.3</v>
      </c>
      <c r="DG30" s="41">
        <f t="shared" si="55"/>
        <v>4</v>
      </c>
      <c r="DH30" s="41">
        <f t="shared" si="56"/>
        <v>4.7</v>
      </c>
      <c r="DI30" s="41">
        <f t="shared" si="57"/>
        <v>3.9</v>
      </c>
      <c r="DJ30" s="43">
        <f t="shared" si="58"/>
        <v>6.2</v>
      </c>
      <c r="DK30" s="44">
        <f t="shared" si="59"/>
        <v>5.2</v>
      </c>
      <c r="DL30" s="41">
        <f>ROUND(IF('Indicador Datos'!AE33=0,0,IF('Indicador Datos'!AE33&gt;DL$36,10,IF('Indicador Datos'!AE33&lt;DL$37,0,10-(DL$36-'Indicador Datos'!AE33)/(DL$36-DL$37)*10))),1)</f>
        <v>1.3</v>
      </c>
      <c r="DM30" s="41">
        <f>ROUND(IF('Indicador Datos'!AF33=0,0,IF(LOG('Indicador Datos'!AF33)&gt;LOG(DM$36),10,IF(LOG('Indicador Datos'!AF33)&lt;LOG(DM$37),0,10-(LOG(DM$36)-LOG('Indicador Datos'!AF33))/(LOG(DM$36)-LOG(DM$37))*10))),1)</f>
        <v>1</v>
      </c>
      <c r="DN30" s="41">
        <f t="shared" si="60"/>
        <v>1.2</v>
      </c>
      <c r="DO30" s="41">
        <f>'Indicador Datos'!AG33</f>
        <v>0</v>
      </c>
      <c r="DP30" s="41">
        <f>'Indicador Datos'!AH33</f>
        <v>0</v>
      </c>
      <c r="DQ30" s="41">
        <f t="shared" si="61"/>
        <v>0</v>
      </c>
      <c r="DR30" s="125">
        <f t="shared" si="68"/>
        <v>0.8</v>
      </c>
      <c r="DS30" s="41">
        <f>IF('Indicador Datos'!AI33="No data","x",ROUND(IF('Indicador Datos'!AI33&gt;DS$36,10,IF('Indicador Datos'!AI33&lt;DS$37,0,10-(DS$36-'Indicador Datos'!AI33)/(DS$36-DS$37)*10)),1))</f>
        <v>4.9000000000000004</v>
      </c>
      <c r="DT30" s="41">
        <f>IF('Indicador Datos'!AJ33="No data","x",ROUND(IF(LOG('Indicador Datos'!AJ33)&gt;DT$36,10,IF(LOG('Indicador Datos'!AJ33)&lt;DT$37,0,10-(DT$36-LOG('Indicador Datos'!AJ33))/(DT$36-DT$37)*10)),1))</f>
        <v>4.5999999999999996</v>
      </c>
      <c r="DU30" s="125">
        <f t="shared" si="62"/>
        <v>4.8</v>
      </c>
      <c r="DV30" s="42">
        <f>IF('Indicador Datos'!AK33="No data", "x",'Indicador Datos'!AK33/'Indicador Datos'!CT33)</f>
        <v>3.7430934815240651E-4</v>
      </c>
      <c r="DW30" s="41">
        <f t="shared" si="69"/>
        <v>6.2</v>
      </c>
      <c r="DX30" s="41">
        <f>IF('Indicador Datos'!AK33="No data","x",ROUND(IF(LOG('Indicador Datos'!AK33)&gt;DX$36,10,IF(LOG('Indicador Datos'!AK33)&lt;DX$37,0,10-(DX$36-LOG('Indicador Datos'!AK33))/(DX$36-DX$37)*10)),1))</f>
        <v>4.9000000000000004</v>
      </c>
      <c r="DY30" s="43">
        <f t="shared" si="70"/>
        <v>5.6</v>
      </c>
      <c r="DZ30" s="44">
        <f t="shared" si="71"/>
        <v>4</v>
      </c>
    </row>
    <row r="31" spans="1:130" s="3" customFormat="1" x14ac:dyDescent="0.25">
      <c r="A31" s="94" t="s">
        <v>48</v>
      </c>
      <c r="B31" s="83" t="s">
        <v>47</v>
      </c>
      <c r="C31" s="41">
        <f>ROUND(IF('Indicador Datos'!D34=0,0.1,IF(LOG('Indicador Datos'!D34)&gt;C$36,10,IF(LOG('Indicador Datos'!D34)&lt;C$37,0,10-(C$36-LOG('Indicador Datos'!D34))/(C$36-C$37)*10))),1)</f>
        <v>0</v>
      </c>
      <c r="D31" s="41">
        <f>ROUND(IF('Indicador Datos'!E34=0,0.1,IF(LOG('Indicador Datos'!E34)&gt;D$36,10,IF(LOG('Indicador Datos'!E34)&lt;D$37,0,10-(D$36-LOG('Indicador Datos'!E34))/(D$36-D$37)*10))),1)</f>
        <v>0.1</v>
      </c>
      <c r="E31" s="41">
        <f t="shared" si="0"/>
        <v>0.1</v>
      </c>
      <c r="F31" s="41">
        <f>ROUND(IF('Indicador Datos'!F34="No data",0.1,IF('Indicador Datos'!F34=0,0,IF(LOG('Indicador Datos'!F34)&gt;F$36,10,IF(LOG('Indicador Datos'!F34)&lt;F$37,0,10-(F$36-LOG('Indicador Datos'!F34))/(F$36-F$37)*10)))),1)</f>
        <v>6.2</v>
      </c>
      <c r="G31" s="41">
        <f>ROUND(IF('Indicador Datos'!G34=0,0,IF(LOG('Indicador Datos'!G34)&gt;G$36,10,IF(LOG('Indicador Datos'!G34)&lt;G$37,0,10-(G$36-LOG('Indicador Datos'!G34))/(G$36-G$37)*10))),1)</f>
        <v>0</v>
      </c>
      <c r="H31" s="41">
        <f>ROUND(IF('Indicador Datos'!H34=0,0,IF(LOG('Indicador Datos'!H34)&gt;H$36,10,IF(LOG('Indicador Datos'!H34)&lt;H$37,0,10-(H$36-LOG('Indicador Datos'!H34))/(H$36-H$37)*10))),1)</f>
        <v>0</v>
      </c>
      <c r="I31" s="41">
        <f>ROUND(IF('Indicador Datos'!I34=0,0,IF(LOG('Indicador Datos'!I34)&gt;I$36,10,IF(LOG('Indicador Datos'!I34)&lt;I$37,0,10-(I$36-LOG('Indicador Datos'!I34))/(I$36-I$37)*10))),1)</f>
        <v>0</v>
      </c>
      <c r="J31" s="41">
        <f t="shared" si="1"/>
        <v>0</v>
      </c>
      <c r="K31" s="41">
        <f>ROUND(IF('Indicador Datos'!J34=0,0,IF(LOG('Indicador Datos'!J34)&gt;K$36,10,IF(LOG('Indicador Datos'!J34)&lt;K$37,0,10-(K$36-LOG('Indicador Datos'!J34))/(K$36-K$37)*10))),1)</f>
        <v>0</v>
      </c>
      <c r="L31" s="41">
        <f t="shared" si="2"/>
        <v>0</v>
      </c>
      <c r="M31" s="41">
        <f>ROUND(IF('Indicador Datos'!K34=0,0,IF(LOG('Indicador Datos'!K34)&gt;M$36,10,IF(LOG('Indicador Datos'!K34)&lt;M$37,0,10-(M$36-LOG('Indicador Datos'!K34))/(M$36-M$37)*10))),1)</f>
        <v>9.3000000000000007</v>
      </c>
      <c r="N31" s="122">
        <f>IF('Indicador Datos'!N34="No data","x",ROUND(IF('Indicador Datos'!N34=0,0,IF(LOG('Indicador Datos'!N34)&gt;N$36,10,IF(LOG('Indicador Datos'!N34)&lt;N$37,0.1,10-(N$36-LOG('Indicador Datos'!N34))/(N$36-N$37)*10))),1))</f>
        <v>6.7</v>
      </c>
      <c r="O31" s="122">
        <f>IF('Indicador Datos'!O34="No data","x",ROUND(IF('Indicador Datos'!O34=0,0,IF(LOG('Indicador Datos'!O34)&gt;O$36,10,IF(LOG('Indicador Datos'!O34)&lt;O$37,0.1,10-(O$36-LOG('Indicador Datos'!O34))/(O$36-O$37)*10))),1))</f>
        <v>7.3</v>
      </c>
      <c r="P31" s="122">
        <f t="shared" si="3"/>
        <v>7</v>
      </c>
      <c r="Q31" s="42">
        <f>'Indicador Datos'!D34/'Indicador Datos'!$CU34</f>
        <v>1.2169526670892242E-7</v>
      </c>
      <c r="R31" s="42">
        <f>'Indicador Datos'!E34/'Indicador Datos'!$CU34</f>
        <v>0</v>
      </c>
      <c r="S31" s="42">
        <f>IF(F31=0.1,0,'Indicador Datos'!F34/'Indicador Datos'!$CU34)</f>
        <v>4.4146435577070934E-3</v>
      </c>
      <c r="T31" s="42">
        <f>'Indicador Datos'!G34/'Indicador Datos'!$CU34</f>
        <v>0</v>
      </c>
      <c r="U31" s="42">
        <f>'Indicador Datos'!H34/'Indicador Datos'!$CU34</f>
        <v>0</v>
      </c>
      <c r="V31" s="42">
        <f>'Indicador Datos'!I34/'Indicador Datos'!$CU34</f>
        <v>0</v>
      </c>
      <c r="W31" s="42">
        <f>'Indicador Datos'!J34/'Indicador Datos'!$CU34</f>
        <v>0</v>
      </c>
      <c r="X31" s="42">
        <f>'Indicador Datos'!K34/'Indicador Datos'!$CU34</f>
        <v>7.6729101078007915E-3</v>
      </c>
      <c r="Y31" s="42">
        <f>IF('Indicador Datos'!N34="No data","x",'Indicador Datos'!N34/'Indicador Datos'!$CU34)</f>
        <v>7.0782580639119158E-2</v>
      </c>
      <c r="Z31" s="42">
        <f>IF('Indicador Datos'!O34="No data","x",'Indicador Datos'!O34/'Indicador Datos'!$CU34)</f>
        <v>0.12344992744903684</v>
      </c>
      <c r="AA31" s="41">
        <f t="shared" si="4"/>
        <v>0</v>
      </c>
      <c r="AB31" s="41">
        <f t="shared" si="5"/>
        <v>0</v>
      </c>
      <c r="AC31" s="41">
        <f t="shared" si="6"/>
        <v>0</v>
      </c>
      <c r="AD31" s="41">
        <f t="shared" si="7"/>
        <v>6.3</v>
      </c>
      <c r="AE31" s="41">
        <f t="shared" si="8"/>
        <v>0</v>
      </c>
      <c r="AF31" s="41">
        <f t="shared" si="9"/>
        <v>0</v>
      </c>
      <c r="AG31" s="41">
        <f t="shared" si="10"/>
        <v>0</v>
      </c>
      <c r="AH31" s="41">
        <f t="shared" si="11"/>
        <v>0</v>
      </c>
      <c r="AI31" s="41">
        <f t="shared" si="12"/>
        <v>0</v>
      </c>
      <c r="AJ31" s="41">
        <f t="shared" si="13"/>
        <v>0</v>
      </c>
      <c r="AK31" s="41">
        <f t="shared" si="14"/>
        <v>10</v>
      </c>
      <c r="AL31" s="41">
        <f>ROUND(IF('Indicador Datos'!L34=0,0,IF('Indicador Datos'!L34&gt;AL$36,10,IF('Indicador Datos'!L34&lt;AL$37,0,10-(AL$36-'Indicador Datos'!L34)/(AL$36-AL$37)*10))),1)</f>
        <v>10</v>
      </c>
      <c r="AM31" s="41">
        <f t="shared" si="15"/>
        <v>3.5</v>
      </c>
      <c r="AN31" s="41">
        <f t="shared" si="16"/>
        <v>6.2</v>
      </c>
      <c r="AO31" s="41">
        <f t="shared" si="63"/>
        <v>5</v>
      </c>
      <c r="AP31" s="41">
        <f t="shared" si="17"/>
        <v>0</v>
      </c>
      <c r="AQ31" s="41">
        <f t="shared" si="18"/>
        <v>0.1</v>
      </c>
      <c r="AR31" s="41">
        <f t="shared" si="19"/>
        <v>0</v>
      </c>
      <c r="AS31" s="41">
        <f t="shared" si="20"/>
        <v>0</v>
      </c>
      <c r="AT31" s="41">
        <f t="shared" si="21"/>
        <v>0</v>
      </c>
      <c r="AU31" s="41">
        <f t="shared" si="22"/>
        <v>0</v>
      </c>
      <c r="AV31" s="41">
        <f t="shared" si="23"/>
        <v>9.6999999999999993</v>
      </c>
      <c r="AW31" s="41">
        <f t="shared" si="24"/>
        <v>0.1</v>
      </c>
      <c r="AX31" s="43">
        <f t="shared" si="25"/>
        <v>6.3</v>
      </c>
      <c r="AY31" s="41">
        <f t="shared" si="26"/>
        <v>0</v>
      </c>
      <c r="AZ31" s="149">
        <f t="shared" si="64"/>
        <v>0.1</v>
      </c>
      <c r="BA31" s="43">
        <f t="shared" si="27"/>
        <v>0</v>
      </c>
      <c r="BB31" s="41">
        <f t="shared" si="28"/>
        <v>9.9</v>
      </c>
      <c r="BC31" s="41">
        <f>IF('Indicador Datos'!P34="No data","x",ROUND(IF('Indicador Datos'!P34&gt;BC$36,10,IF('Indicador Datos'!P34&lt;BC$37,0,10-(BC$36-'Indicador Datos'!P34)/(BC$36-BC$37)*10)),1))</f>
        <v>0.5</v>
      </c>
      <c r="BD31" s="41">
        <f t="shared" si="29"/>
        <v>5.2</v>
      </c>
      <c r="BE31" s="41">
        <f t="shared" si="30"/>
        <v>6.1</v>
      </c>
      <c r="BF31" s="41">
        <f>IF('Indicador Datos'!M34="No data","x", ROUND(IF('Indicador Datos'!M34&gt;BF$36,0,IF('Indicador Datos'!M34&lt;BF$37,10,(BF$36-'Indicador Datos'!M34)/(BF$36-BF$37)*10)),1))</f>
        <v>10</v>
      </c>
      <c r="BG31" s="43">
        <f t="shared" si="65"/>
        <v>6.9</v>
      </c>
      <c r="BH31" s="41">
        <f>ROUND(IF('Indicador Datos'!Q34=0,0,IF(LOG('Indicador Datos'!Q34)&gt;BH$36,10,IF(LOG('Indicador Datos'!Q34)&lt;BH$37,0,10-(BH$36-LOG('Indicador Datos'!Q34))/(BH$36-BH$37)*10))),1)</f>
        <v>5.9</v>
      </c>
      <c r="BI31" s="41">
        <f>ROUND(IF('Indicador Datos'!R34=0,0,IF(LOG('Indicador Datos'!R34)&gt;BI$36,10,IF(LOG('Indicador Datos'!R34)&lt;BI$37,0,10-(BI$36-LOG('Indicador Datos'!R34))/(BI$36-BI$37)*10))),1)</f>
        <v>8.3000000000000007</v>
      </c>
      <c r="BJ31" s="41">
        <f t="shared" si="31"/>
        <v>7.5</v>
      </c>
      <c r="BK31" s="42">
        <f>'Indicador Datos'!Q34/'Indicador Datos'!$CU34</f>
        <v>2.1282220074578102E-2</v>
      </c>
      <c r="BL31" s="42">
        <f>'Indicador Datos'!R34/'Indicador Datos'!$CU34</f>
        <v>0.14561943538039937</v>
      </c>
      <c r="BM31" s="41">
        <f t="shared" si="32"/>
        <v>0.4</v>
      </c>
      <c r="BN31" s="41">
        <f t="shared" si="33"/>
        <v>1.8</v>
      </c>
      <c r="BO31" s="41">
        <f t="shared" si="34"/>
        <v>1.3333333333333333</v>
      </c>
      <c r="BP31" s="41">
        <f t="shared" si="35"/>
        <v>5.2</v>
      </c>
      <c r="BQ31" s="41">
        <f>ROUND(IF('Indicador Datos'!S34=0,0,IF(LOG('Indicador Datos'!S34)&gt;BQ$36,10,IF(LOG('Indicador Datos'!S34)&lt;BQ$37,0,10-(BQ$36-LOG('Indicador Datos'!S34))/(BQ$36-BQ$37)*10))),1)</f>
        <v>0</v>
      </c>
      <c r="BR31" s="41">
        <f>ROUND(IF('Indicador Datos'!T34=0,0,IF(LOG('Indicador Datos'!T34)&gt;BR$36,10,IF(LOG('Indicador Datos'!T34)&lt;BR$37,0,10-(BR$36-LOG('Indicador Datos'!T34))/(BR$36-BR$37)*10))),1)</f>
        <v>0</v>
      </c>
      <c r="BS31" s="41">
        <f t="shared" si="36"/>
        <v>0</v>
      </c>
      <c r="BT31" s="42">
        <f>'Indicador Datos'!S34/'Indicador Datos'!$CU34</f>
        <v>7.5526715763060001E-7</v>
      </c>
      <c r="BU31" s="42">
        <f>'Indicador Datos'!T34/'Indicador Datos'!$CU34</f>
        <v>0</v>
      </c>
      <c r="BV31" s="41">
        <f t="shared" si="66"/>
        <v>0</v>
      </c>
      <c r="BW31" s="41">
        <f t="shared" si="67"/>
        <v>0</v>
      </c>
      <c r="BX31" s="41">
        <f t="shared" si="38"/>
        <v>0</v>
      </c>
      <c r="BY31" s="41">
        <f t="shared" si="39"/>
        <v>0</v>
      </c>
      <c r="BZ31" s="41">
        <f t="shared" si="40"/>
        <v>3</v>
      </c>
      <c r="CA31" s="41">
        <f>ROUND(IF('Indicador Datos'!U34=0,0,IF(LOG('Indicador Datos'!U34)&gt;CA$36,10,IF(LOG('Indicador Datos'!U34)&lt;CA$37,0,10-(CA$36-LOG('Indicador Datos'!U34))/(CA$36-CA$37)*10))),1)</f>
        <v>8.1999999999999993</v>
      </c>
      <c r="CB31" s="42">
        <f>'Indicador Datos'!U34/'Indicador Datos'!$CU34</f>
        <v>0.81518174597827786</v>
      </c>
      <c r="CC31" s="41">
        <f t="shared" si="41"/>
        <v>8.1999999999999993</v>
      </c>
      <c r="CD31" s="41">
        <f t="shared" si="42"/>
        <v>8.1999999999999993</v>
      </c>
      <c r="CE31" s="41">
        <f>ROUND(IF('Indicador Datos'!V34=0,0,IF(LOG('Indicador Datos'!V34)&gt;CE$36,10,IF(LOG('Indicador Datos'!V34)&lt;CE$37,0,10-(CE$36-LOG('Indicador Datos'!V34))/(CE$36-CE$37)*10))),1)</f>
        <v>8.3000000000000007</v>
      </c>
      <c r="CF31" s="42">
        <f>'Indicador Datos'!V34/'Indicador Datos'!$CU34</f>
        <v>0.99395666876882693</v>
      </c>
      <c r="CG31" s="41">
        <f t="shared" si="43"/>
        <v>9.9</v>
      </c>
      <c r="CH31" s="41">
        <f t="shared" si="44"/>
        <v>9.3000000000000007</v>
      </c>
      <c r="CI31" s="41">
        <f>ROUND(IF('Indicador Datos'!W34=0,0,IF(LOG('Indicador Datos'!W34)&gt;CI$36,10,IF(LOG('Indicador Datos'!W34)&lt;CI$37,0,10-(CI$36-LOG('Indicador Datos'!W34))/(CI$36-CI$37)*10))),1)</f>
        <v>8.1999999999999993</v>
      </c>
      <c r="CJ31" s="42">
        <f>'Indicador Datos'!W34/'Indicador Datos'!$CU34</f>
        <v>0.86559227701416919</v>
      </c>
      <c r="CK31" s="41">
        <f t="shared" si="45"/>
        <v>8.6999999999999993</v>
      </c>
      <c r="CL31" s="41">
        <f t="shared" si="46"/>
        <v>8.5</v>
      </c>
      <c r="CM31" s="41">
        <f t="shared" si="47"/>
        <v>7.9</v>
      </c>
      <c r="CN31" s="41">
        <f>IF('Indicador Datos'!Y34="No data","x",ROUND(IF('Indicador Datos'!Y34&gt;CN$36,10,IF('Indicador Datos'!Y34&lt;CN$37,0,10-(CN$36-'Indicador Datos'!Y34)/(CN$36-CN$37)*10)),1))</f>
        <v>6.2</v>
      </c>
      <c r="CO31" s="41">
        <f>IF('Indicador Datos'!BL34="No data","x",ROUND(IF('Indicador Datos'!BL34&gt;CO$36,10,IF('Indicador Datos'!BL34&lt;CO$37,0,10-(CO$36-'Indicador Datos'!BL34)/(CO$36-CO$37)*10)),1))</f>
        <v>5</v>
      </c>
      <c r="CP31" s="41">
        <f>IF('Indicador Datos'!X34="No data","x",ROUND(IF('Indicador Datos'!X34&gt;CP$36,10,IF('Indicador Datos'!X34&lt;CP$37,0,10-(CP$36-'Indicador Datos'!X34)/(CP$36-CP$37)*10)),1))</f>
        <v>5.8</v>
      </c>
      <c r="CQ31" s="41">
        <f>IF('Indicador Datos'!AD34="No data","x",ROUND(IF('Indicador Datos'!AD34&gt;CQ$36,10,IF('Indicador Datos'!AD34&lt;CQ$37,0,10-(CQ$36-'Indicador Datos'!AD34)/(CQ$36-CQ$37)*10)),1))</f>
        <v>7</v>
      </c>
      <c r="CR31" s="41">
        <f>IF('Indicador Datos'!CJ34="No data","x",ROUND(IF('Indicador Datos'!CJ34&gt;CR$36,0,IF('Indicador Datos'!CJ34&lt;CR$37,10,(CR$36-'Indicador Datos'!CJ34)/(CR$36-CR$37)*10)),1))</f>
        <v>3.4</v>
      </c>
      <c r="CS31" s="41">
        <f>IF('Indicador Datos'!CK34="No data","x",ROUND(IF('Indicador Datos'!CK34&gt;CS$36,0,IF('Indicador Datos'!CK34&lt;CS$37,10,(CS$36-'Indicador Datos'!CK34)/(CS$36-CS$37)*10)),1))</f>
        <v>0.4</v>
      </c>
      <c r="CT31" s="41">
        <f>IF('Indicador Datos'!AB34="No data","x",ROUND(IF('Indicador Datos'!AB34&gt;CT$36,0,IF('Indicador Datos'!AB34&lt;CT$37,10,(CT$36-'Indicador Datos'!AB34)/(CT$36-CT$37)*10)),1))</f>
        <v>4.0999999999999996</v>
      </c>
      <c r="CU31" s="235">
        <f>IF('Indicador Datos'!Z34="No data","x",ROUND(IF('Indicador Datos'!Z34&gt;CU$36,10,IF('Indicador Datos'!Z34&lt;CU$37,0,10-(CU$36-'Indicador Datos'!Z34)/(CU$36-CU$37)*10)),1))</f>
        <v>0.7</v>
      </c>
      <c r="CV31" s="235">
        <f>IF('Indicador Datos'!AA34="No data","x",IF('Indicador Datos'!AA34=0,0,(ROUND(IF(LOG('Indicador Datos'!AA34)&gt;CV$36,10,IF(LOG('Indicador Datos'!AA34)&lt;CV$37,0,10-(CV$36-LOG('Indicador Datos'!AA34))/(CV$36-CV$37)*10)),1))))</f>
        <v>6.6</v>
      </c>
      <c r="CW31" s="41">
        <f t="shared" si="48"/>
        <v>4.3</v>
      </c>
      <c r="CX31" s="235">
        <f>IF('Indicador Datos'!CL34="No data","x",ROUND(IF('Indicador Datos'!CL34&gt;CX$36,0,IF('Indicador Datos'!CL34&lt;CX$37,10,(CX$36-'Indicador Datos'!CL34)/(CX$36-CX$37)*10)),1))</f>
        <v>1</v>
      </c>
      <c r="CY31" s="235">
        <f>IF('Indicador Datos'!CM34="No data","x",ROUND(IF('Indicador Datos'!CM34&gt;CY$36,0,IF('Indicador Datos'!CM34&lt;CY$37,10,(CY$36-'Indicador Datos'!CM34)/(CY$36-CY$37)*10)),1))</f>
        <v>5.9</v>
      </c>
      <c r="CZ31" s="41">
        <f t="shared" si="49"/>
        <v>3.5</v>
      </c>
      <c r="DA31" s="41">
        <f>IF('Indicador Datos'!AC34="No data","x",ROUND(IF('Indicador Datos'!AC34&gt;DA$36,0,IF('Indicador Datos'!AC34&lt;DA$37,10,(DA$36-'Indicador Datos'!AC34)/(DA$36-DA$37)*10)),1))</f>
        <v>2</v>
      </c>
      <c r="DB31" s="41">
        <f t="shared" si="50"/>
        <v>2</v>
      </c>
      <c r="DC31" s="41">
        <f t="shared" si="51"/>
        <v>6</v>
      </c>
      <c r="DD31" s="41">
        <f t="shared" si="52"/>
        <v>2.9</v>
      </c>
      <c r="DE31" s="41">
        <f t="shared" si="53"/>
        <v>5</v>
      </c>
      <c r="DF31" s="41">
        <f t="shared" si="54"/>
        <v>6</v>
      </c>
      <c r="DG31" s="41">
        <f t="shared" si="55"/>
        <v>3.1</v>
      </c>
      <c r="DH31" s="41">
        <f t="shared" si="56"/>
        <v>3.7</v>
      </c>
      <c r="DI31" s="41">
        <f t="shared" si="57"/>
        <v>4.4000000000000004</v>
      </c>
      <c r="DJ31" s="43">
        <f t="shared" si="58"/>
        <v>6.5</v>
      </c>
      <c r="DK31" s="44">
        <f t="shared" si="59"/>
        <v>4.5999999999999996</v>
      </c>
      <c r="DL31" s="41">
        <f>ROUND(IF('Indicador Datos'!AE34=0,0,IF('Indicador Datos'!AE34&gt;DL$36,10,IF('Indicador Datos'!AE34&lt;DL$37,0,10-(DL$36-'Indicador Datos'!AE34)/(DL$36-DL$37)*10))),1)</f>
        <v>4.0999999999999996</v>
      </c>
      <c r="DM31" s="41">
        <f>ROUND(IF('Indicador Datos'!AF34=0,0,IF(LOG('Indicador Datos'!AF34)&gt;LOG(DM$36),10,IF(LOG('Indicador Datos'!AF34)&lt;LOG(DM$37),0,10-(LOG(DM$36)-LOG('Indicador Datos'!AF34))/(LOG(DM$36)-LOG(DM$37))*10))),1)</f>
        <v>3.1</v>
      </c>
      <c r="DN31" s="41">
        <f t="shared" si="60"/>
        <v>3.6</v>
      </c>
      <c r="DO31" s="41">
        <f>'Indicador Datos'!AG34</f>
        <v>0</v>
      </c>
      <c r="DP31" s="41">
        <f>'Indicador Datos'!AH34</f>
        <v>0</v>
      </c>
      <c r="DQ31" s="41">
        <f t="shared" si="61"/>
        <v>0</v>
      </c>
      <c r="DR31" s="125">
        <f t="shared" si="68"/>
        <v>2.5</v>
      </c>
      <c r="DS31" s="41">
        <f>IF('Indicador Datos'!AI34="No data","x",ROUND(IF('Indicador Datos'!AI34&gt;DS$36,10,IF('Indicador Datos'!AI34&lt;DS$37,0,10-(DS$36-'Indicador Datos'!AI34)/(DS$36-DS$37)*10)),1))</f>
        <v>3</v>
      </c>
      <c r="DT31" s="41">
        <f>IF('Indicador Datos'!AJ34="No data","x",ROUND(IF(LOG('Indicador Datos'!AJ34)&gt;DT$36,10,IF(LOG('Indicador Datos'!AJ34)&lt;DT$37,0,10-(DT$36-LOG('Indicador Datos'!AJ34))/(DT$36-DT$37)*10)),1))</f>
        <v>6.2</v>
      </c>
      <c r="DU31" s="125">
        <f t="shared" si="62"/>
        <v>4.8</v>
      </c>
      <c r="DV31" s="42">
        <f>IF('Indicador Datos'!AK34="No data", "x",'Indicador Datos'!AK34/'Indicador Datos'!CT34)</f>
        <v>1.9021556675934708E-5</v>
      </c>
      <c r="DW31" s="41">
        <f t="shared" si="69"/>
        <v>0.3</v>
      </c>
      <c r="DX31" s="41">
        <f>IF('Indicador Datos'!AK34="No data","x",ROUND(IF(LOG('Indicador Datos'!AK34)&gt;DX$36,10,IF(LOG('Indicador Datos'!AK34)&lt;DX$37,0,10-(DX$36-LOG('Indicador Datos'!AK34))/(DX$36-DX$37)*10)),1))</f>
        <v>3.8</v>
      </c>
      <c r="DY31" s="43">
        <f t="shared" si="70"/>
        <v>2.2000000000000002</v>
      </c>
      <c r="DZ31" s="44">
        <f t="shared" si="71"/>
        <v>3.3</v>
      </c>
    </row>
    <row r="32" spans="1:130" s="3" customFormat="1" x14ac:dyDescent="0.25">
      <c r="A32" s="94" t="s">
        <v>50</v>
      </c>
      <c r="B32" s="83" t="s">
        <v>49</v>
      </c>
      <c r="C32" s="41">
        <f>ROUND(IF('Indicador Datos'!D35=0,0.1,IF(LOG('Indicador Datos'!D35)&gt;C$36,10,IF(LOG('Indicador Datos'!D35)&lt;C$37,0,10-(C$36-LOG('Indicador Datos'!D35))/(C$36-C$37)*10))),1)</f>
        <v>9.5</v>
      </c>
      <c r="D32" s="41">
        <f>ROUND(IF('Indicador Datos'!E35=0,0.1,IF(LOG('Indicador Datos'!E35)&gt;D$36,10,IF(LOG('Indicador Datos'!E35)&lt;D$37,0,10-(D$36-LOG('Indicador Datos'!E35))/(D$36-D$37)*10))),1)</f>
        <v>10</v>
      </c>
      <c r="E32" s="41">
        <f t="shared" si="0"/>
        <v>9.8000000000000007</v>
      </c>
      <c r="F32" s="41">
        <f>ROUND(IF('Indicador Datos'!F35="No data",0.1,IF('Indicador Datos'!F35=0,0,IF(LOG('Indicador Datos'!F35)&gt;F$36,10,IF(LOG('Indicador Datos'!F35)&lt;F$37,0,10-(F$36-LOG('Indicador Datos'!F35))/(F$36-F$37)*10)))),1)</f>
        <v>8.1</v>
      </c>
      <c r="G32" s="41">
        <f>ROUND(IF('Indicador Datos'!G35=0,0,IF(LOG('Indicador Datos'!G35)&gt;G$36,10,IF(LOG('Indicador Datos'!G35)&lt;G$37,0,10-(G$36-LOG('Indicador Datos'!G35))/(G$36-G$37)*10))),1)</f>
        <v>10</v>
      </c>
      <c r="H32" s="41">
        <f>ROUND(IF('Indicador Datos'!H35=0,0,IF(LOG('Indicador Datos'!H35)&gt;H$36,10,IF(LOG('Indicador Datos'!H35)&lt;H$37,0,10-(H$36-LOG('Indicador Datos'!H35))/(H$36-H$37)*10))),1)</f>
        <v>0</v>
      </c>
      <c r="I32" s="41">
        <f>ROUND(IF('Indicador Datos'!I35=0,0,IF(LOG('Indicador Datos'!I35)&gt;I$36,10,IF(LOG('Indicador Datos'!I35)&lt;I$37,0,10-(I$36-LOG('Indicador Datos'!I35))/(I$36-I$37)*10))),1)</f>
        <v>0</v>
      </c>
      <c r="J32" s="41">
        <f t="shared" si="1"/>
        <v>0</v>
      </c>
      <c r="K32" s="41">
        <f>ROUND(IF('Indicador Datos'!J35=0,0,IF(LOG('Indicador Datos'!J35)&gt;K$36,10,IF(LOG('Indicador Datos'!J35)&lt;K$37,0,10-(K$36-LOG('Indicador Datos'!J35))/(K$36-K$37)*10))),1)</f>
        <v>0</v>
      </c>
      <c r="L32" s="41">
        <f t="shared" si="2"/>
        <v>0</v>
      </c>
      <c r="M32" s="41">
        <f>ROUND(IF('Indicador Datos'!K35=0,0,IF(LOG('Indicador Datos'!K35)&gt;M$36,10,IF(LOG('Indicador Datos'!K35)&lt;M$37,0,10-(M$36-LOG('Indicador Datos'!K35))/(M$36-M$37)*10))),1)</f>
        <v>9.9</v>
      </c>
      <c r="N32" s="122">
        <f>IF('Indicador Datos'!N35="No data","x",ROUND(IF('Indicador Datos'!N35=0,0,IF(LOG('Indicador Datos'!N35)&gt;N$36,10,IF(LOG('Indicador Datos'!N35)&lt;N$37,0.1,10-(N$36-LOG('Indicador Datos'!N35))/(N$36-N$37)*10))),1))</f>
        <v>9.1</v>
      </c>
      <c r="O32" s="122">
        <f>IF('Indicador Datos'!O35="No data","x",ROUND(IF('Indicador Datos'!O35=0,0,IF(LOG('Indicador Datos'!O35)&gt;O$36,10,IF(LOG('Indicador Datos'!O35)&lt;O$37,0.1,10-(O$36-LOG('Indicador Datos'!O35))/(O$36-O$37)*10))),1))</f>
        <v>9.1</v>
      </c>
      <c r="P32" s="122">
        <f t="shared" si="3"/>
        <v>9.1</v>
      </c>
      <c r="Q32" s="42">
        <f>'Indicador Datos'!D35/'Indicador Datos'!$CU35</f>
        <v>2.045963214224658E-3</v>
      </c>
      <c r="R32" s="42">
        <f>'Indicador Datos'!E35/'Indicador Datos'!$CU35</f>
        <v>1.7765266430686192E-3</v>
      </c>
      <c r="S32" s="42">
        <f>IF(F32=0.1,0,'Indicador Datos'!F35/'Indicador Datos'!$CU35)</f>
        <v>5.5722701303168821E-3</v>
      </c>
      <c r="T32" s="42">
        <f>'Indicador Datos'!G35/'Indicador Datos'!$CU35</f>
        <v>7.2386841849673313E-5</v>
      </c>
      <c r="U32" s="42">
        <f>'Indicador Datos'!H35/'Indicador Datos'!$CU35</f>
        <v>0</v>
      </c>
      <c r="V32" s="42">
        <f>'Indicador Datos'!I35/'Indicador Datos'!$CU35</f>
        <v>0</v>
      </c>
      <c r="W32" s="42">
        <f>'Indicador Datos'!J35/'Indicador Datos'!$CU35</f>
        <v>0</v>
      </c>
      <c r="X32" s="42">
        <f>'Indicador Datos'!K35/'Indicador Datos'!$CU35</f>
        <v>3.0249691279428384E-3</v>
      </c>
      <c r="Y32" s="42">
        <f>IF('Indicador Datos'!N35="No data","x",'Indicador Datos'!N35/'Indicador Datos'!$CU35)</f>
        <v>0.13694899063729024</v>
      </c>
      <c r="Z32" s="42">
        <f>IF('Indicador Datos'!O35="No data","x",'Indicador Datos'!O35/'Indicador Datos'!$CU35)</f>
        <v>0.13938432985028379</v>
      </c>
      <c r="AA32" s="41">
        <f t="shared" si="4"/>
        <v>10</v>
      </c>
      <c r="AB32" s="41">
        <f t="shared" si="5"/>
        <v>10</v>
      </c>
      <c r="AC32" s="41">
        <f t="shared" si="6"/>
        <v>10</v>
      </c>
      <c r="AD32" s="41">
        <f t="shared" si="7"/>
        <v>8</v>
      </c>
      <c r="AE32" s="41">
        <f t="shared" si="8"/>
        <v>9.5</v>
      </c>
      <c r="AF32" s="41">
        <f t="shared" si="9"/>
        <v>0</v>
      </c>
      <c r="AG32" s="41">
        <f t="shared" si="10"/>
        <v>0</v>
      </c>
      <c r="AH32" s="41">
        <f t="shared" si="11"/>
        <v>0</v>
      </c>
      <c r="AI32" s="41">
        <f t="shared" si="12"/>
        <v>0</v>
      </c>
      <c r="AJ32" s="41">
        <f t="shared" si="13"/>
        <v>0</v>
      </c>
      <c r="AK32" s="41">
        <f t="shared" si="14"/>
        <v>4.3</v>
      </c>
      <c r="AL32" s="41">
        <f>ROUND(IF('Indicador Datos'!L35=0,0,IF('Indicador Datos'!L35&gt;AL$36,10,IF('Indicador Datos'!L35&lt;AL$37,0,10-(AL$36-'Indicador Datos'!L35)/(AL$36-AL$37)*10))),1)</f>
        <v>7.2</v>
      </c>
      <c r="AM32" s="41">
        <f t="shared" si="15"/>
        <v>6.8</v>
      </c>
      <c r="AN32" s="41">
        <f t="shared" si="16"/>
        <v>7</v>
      </c>
      <c r="AO32" s="41">
        <f t="shared" si="63"/>
        <v>6.9</v>
      </c>
      <c r="AP32" s="41">
        <f t="shared" si="17"/>
        <v>9.8000000000000007</v>
      </c>
      <c r="AQ32" s="41">
        <f t="shared" si="18"/>
        <v>10</v>
      </c>
      <c r="AR32" s="41">
        <f t="shared" si="19"/>
        <v>0</v>
      </c>
      <c r="AS32" s="41">
        <f t="shared" si="20"/>
        <v>0</v>
      </c>
      <c r="AT32" s="41">
        <f t="shared" si="21"/>
        <v>0</v>
      </c>
      <c r="AU32" s="41">
        <f t="shared" si="22"/>
        <v>0</v>
      </c>
      <c r="AV32" s="41">
        <f t="shared" si="23"/>
        <v>8.1999999999999993</v>
      </c>
      <c r="AW32" s="41">
        <f t="shared" si="24"/>
        <v>9.9</v>
      </c>
      <c r="AX32" s="43">
        <f t="shared" si="25"/>
        <v>8.1</v>
      </c>
      <c r="AY32" s="41">
        <f t="shared" si="26"/>
        <v>9.8000000000000007</v>
      </c>
      <c r="AZ32" s="149">
        <f t="shared" si="64"/>
        <v>9.9</v>
      </c>
      <c r="BA32" s="43">
        <f t="shared" si="27"/>
        <v>0</v>
      </c>
      <c r="BB32" s="41">
        <f t="shared" si="28"/>
        <v>7.7</v>
      </c>
      <c r="BC32" s="41">
        <f>IF('Indicador Datos'!P35="No data","x",ROUND(IF('Indicador Datos'!P35&gt;BC$36,10,IF('Indicador Datos'!P35&lt;BC$37,0,10-(BC$36-'Indicador Datos'!P35)/(BC$36-BC$37)*10)),1))</f>
        <v>0.6</v>
      </c>
      <c r="BD32" s="41">
        <f t="shared" si="29"/>
        <v>4.2</v>
      </c>
      <c r="BE32" s="41">
        <f t="shared" si="30"/>
        <v>8.1999999999999993</v>
      </c>
      <c r="BF32" s="41">
        <f>IF('Indicador Datos'!M35="No data","x", ROUND(IF('Indicador Datos'!M35&gt;BF$36,0,IF('Indicador Datos'!M35&lt;BF$37,10,(BF$36-'Indicador Datos'!M35)/(BF$36-BF$37)*10)),1))</f>
        <v>2</v>
      </c>
      <c r="BG32" s="43">
        <f t="shared" si="65"/>
        <v>5.7</v>
      </c>
      <c r="BH32" s="41">
        <f>ROUND(IF('Indicador Datos'!Q35=0,0,IF(LOG('Indicador Datos'!Q35)&gt;BH$36,10,IF(LOG('Indicador Datos'!Q35)&lt;BH$37,0,10-(BH$36-LOG('Indicador Datos'!Q35))/(BH$36-BH$37)*10))),1)</f>
        <v>8.1999999999999993</v>
      </c>
      <c r="BI32" s="41">
        <f>ROUND(IF('Indicador Datos'!R35=0,0,IF(LOG('Indicador Datos'!R35)&gt;BI$36,10,IF(LOG('Indicador Datos'!R35)&lt;BI$37,0,10-(BI$36-LOG('Indicador Datos'!R35))/(BI$36-BI$37)*10))),1)</f>
        <v>9.5</v>
      </c>
      <c r="BJ32" s="41">
        <f t="shared" si="31"/>
        <v>9.0666666666666664</v>
      </c>
      <c r="BK32" s="42">
        <f>'Indicador Datos'!Q35/'Indicador Datos'!$CU35</f>
        <v>0.18852401301138355</v>
      </c>
      <c r="BL32" s="42">
        <f>'Indicador Datos'!R35/'Indicador Datos'!$CU35</f>
        <v>0.15401619158554314</v>
      </c>
      <c r="BM32" s="41">
        <f t="shared" si="32"/>
        <v>3.1</v>
      </c>
      <c r="BN32" s="41">
        <f t="shared" si="33"/>
        <v>1.9</v>
      </c>
      <c r="BO32" s="41">
        <f t="shared" si="34"/>
        <v>2.3000000000000003</v>
      </c>
      <c r="BP32" s="41">
        <f t="shared" si="35"/>
        <v>6.9</v>
      </c>
      <c r="BQ32" s="41">
        <f>ROUND(IF('Indicador Datos'!S35=0,0,IF(LOG('Indicador Datos'!S35)&gt;BQ$36,10,IF(LOG('Indicador Datos'!S35)&lt;BQ$37,0,10-(BQ$36-LOG('Indicador Datos'!S35))/(BQ$36-BQ$37)*10))),1)</f>
        <v>7.5</v>
      </c>
      <c r="BR32" s="41">
        <f>ROUND(IF('Indicador Datos'!T35=0,0,IF(LOG('Indicador Datos'!T35)&gt;BR$36,10,IF(LOG('Indicador Datos'!T35)&lt;BR$37,0,10-(BR$36-LOG('Indicador Datos'!T35))/(BR$36-BR$37)*10))),1)</f>
        <v>7.3</v>
      </c>
      <c r="BS32" s="41">
        <f t="shared" si="36"/>
        <v>7.3666666666666671</v>
      </c>
      <c r="BT32" s="42">
        <f>'Indicador Datos'!S35/'Indicador Datos'!$CU35</f>
        <v>5.880979864320094E-2</v>
      </c>
      <c r="BU32" s="42">
        <f>'Indicador Datos'!T35/'Indicador Datos'!$CU35</f>
        <v>3.8500270669392517E-2</v>
      </c>
      <c r="BV32" s="41">
        <f t="shared" si="66"/>
        <v>1</v>
      </c>
      <c r="BW32" s="41">
        <f t="shared" si="67"/>
        <v>0.5</v>
      </c>
      <c r="BX32" s="41">
        <f t="shared" si="38"/>
        <v>0.66666666666666663</v>
      </c>
      <c r="BY32" s="41">
        <f t="shared" si="39"/>
        <v>4.9000000000000004</v>
      </c>
      <c r="BZ32" s="41">
        <f t="shared" si="40"/>
        <v>6</v>
      </c>
      <c r="CA32" s="41">
        <f>ROUND(IF('Indicador Datos'!U35=0,0,IF(LOG('Indicador Datos'!U35)&gt;CA$36,10,IF(LOG('Indicador Datos'!U35)&lt;CA$37,0,10-(CA$36-LOG('Indicador Datos'!U35))/(CA$36-CA$37)*10))),1)</f>
        <v>8.3000000000000007</v>
      </c>
      <c r="CB32" s="42">
        <f>'Indicador Datos'!U35/'Indicador Datos'!$CU35</f>
        <v>0.20290205146776188</v>
      </c>
      <c r="CC32" s="41">
        <f t="shared" si="41"/>
        <v>2</v>
      </c>
      <c r="CD32" s="41">
        <f t="shared" si="42"/>
        <v>6.1</v>
      </c>
      <c r="CE32" s="41">
        <f>ROUND(IF('Indicador Datos'!V35=0,0,IF(LOG('Indicador Datos'!V35)&gt;CE$36,10,IF(LOG('Indicador Datos'!V35)&lt;CE$37,0,10-(CE$36-LOG('Indicador Datos'!V35))/(CE$36-CE$37)*10))),1)</f>
        <v>8.8000000000000007</v>
      </c>
      <c r="CF32" s="42">
        <f>'Indicador Datos'!V35/'Indicador Datos'!$CU35</f>
        <v>0.48856193965355527</v>
      </c>
      <c r="CG32" s="41">
        <f t="shared" si="43"/>
        <v>4.9000000000000004</v>
      </c>
      <c r="CH32" s="41">
        <f t="shared" si="44"/>
        <v>7.3</v>
      </c>
      <c r="CI32" s="41">
        <f>ROUND(IF('Indicador Datos'!W35=0,0,IF(LOG('Indicador Datos'!W35)&gt;CI$36,10,IF(LOG('Indicador Datos'!W35)&lt;CI$37,0,10-(CI$36-LOG('Indicador Datos'!W35))/(CI$36-CI$37)*10))),1)</f>
        <v>9</v>
      </c>
      <c r="CJ32" s="42">
        <f>'Indicador Datos'!W35/'Indicador Datos'!$CU35</f>
        <v>0.59040355662737432</v>
      </c>
      <c r="CK32" s="41">
        <f t="shared" si="45"/>
        <v>5.9</v>
      </c>
      <c r="CL32" s="41">
        <f t="shared" si="46"/>
        <v>7.8</v>
      </c>
      <c r="CM32" s="41">
        <f t="shared" si="47"/>
        <v>6.9</v>
      </c>
      <c r="CN32" s="41">
        <f>IF('Indicador Datos'!Y35="No data","x",ROUND(IF('Indicador Datos'!Y35&gt;CN$36,10,IF('Indicador Datos'!Y35&lt;CN$37,0,10-(CN$36-'Indicador Datos'!Y35)/(CN$36-CN$37)*10)),1))</f>
        <v>7.8</v>
      </c>
      <c r="CO32" s="41">
        <f>IF('Indicador Datos'!BL35="No data","x",ROUND(IF('Indicador Datos'!BL35&gt;CO$36,10,IF('Indicador Datos'!BL35&lt;CO$37,0,10-(CO$36-'Indicador Datos'!BL35)/(CO$36-CO$37)*10)),1))</f>
        <v>9.6999999999999993</v>
      </c>
      <c r="CP32" s="41">
        <f>IF('Indicador Datos'!X35="No data","x",ROUND(IF('Indicador Datos'!X35&gt;CP$36,10,IF('Indicador Datos'!X35&lt;CP$37,0,10-(CP$36-'Indicador Datos'!X35)/(CP$36-CP$37)*10)),1))</f>
        <v>6.5</v>
      </c>
      <c r="CQ32" s="41">
        <f>IF('Indicador Datos'!AD35="No data","x",ROUND(IF('Indicador Datos'!AD35&gt;CQ$36,10,IF('Indicador Datos'!AD35&lt;CQ$37,0,10-(CQ$36-'Indicador Datos'!AD35)/(CQ$36-CQ$37)*10)),1))</f>
        <v>5.2</v>
      </c>
      <c r="CR32" s="41">
        <f>IF('Indicador Datos'!CJ35="No data","x",ROUND(IF('Indicador Datos'!CJ35&gt;CR$36,0,IF('Indicador Datos'!CJ35&lt;CR$37,10,(CR$36-'Indicador Datos'!CJ35)/(CR$36-CR$37)*10)),1))</f>
        <v>8.6</v>
      </c>
      <c r="CS32" s="41">
        <f>IF('Indicador Datos'!CK35="No data","x",ROUND(IF('Indicador Datos'!CK35&gt;CS$36,0,IF('Indicador Datos'!CK35&lt;CS$37,10,(CS$36-'Indicador Datos'!CK35)/(CS$36-CS$37)*10)),1))</f>
        <v>8.9</v>
      </c>
      <c r="CT32" s="41" t="str">
        <f>IF('Indicador Datos'!AB35="No data","x",ROUND(IF('Indicador Datos'!AB35&gt;CT$36,0,IF('Indicador Datos'!AB35&lt;CT$37,10,(CT$36-'Indicador Datos'!AB35)/(CT$36-CT$37)*10)),1))</f>
        <v>x</v>
      </c>
      <c r="CU32" s="235">
        <f>IF('Indicador Datos'!Z35="No data","x",ROUND(IF('Indicador Datos'!Z35&gt;CU$36,10,IF('Indicador Datos'!Z35&lt;CU$37,0,10-(CU$36-'Indicador Datos'!Z35)/(CU$36-CU$37)*10)),1))</f>
        <v>6.5</v>
      </c>
      <c r="CV32" s="235">
        <f>IF('Indicador Datos'!AA35="No data","x",IF('Indicador Datos'!AA35=0,0,(ROUND(IF(LOG('Indicador Datos'!AA35)&gt;CV$36,10,IF(LOG('Indicador Datos'!AA35)&lt;CV$37,0,10-(CV$36-LOG('Indicador Datos'!AA35))/(CV$36-CV$37)*10)),1))))</f>
        <v>9</v>
      </c>
      <c r="CW32" s="41">
        <f t="shared" si="48"/>
        <v>8</v>
      </c>
      <c r="CX32" s="235">
        <f>IF('Indicador Datos'!CL35="No data","x",ROUND(IF('Indicador Datos'!CL35&gt;CX$36,0,IF('Indicador Datos'!CL35&lt;CX$37,10,(CX$36-'Indicador Datos'!CL35)/(CX$36-CX$37)*10)),1))</f>
        <v>6.2</v>
      </c>
      <c r="CY32" s="235">
        <f>IF('Indicador Datos'!CM35="No data","x",ROUND(IF('Indicador Datos'!CM35&gt;CY$36,0,IF('Indicador Datos'!CM35&lt;CY$37,10,(CY$36-'Indicador Datos'!CM35)/(CY$36-CY$37)*10)),1))</f>
        <v>1</v>
      </c>
      <c r="CZ32" s="41">
        <f t="shared" si="49"/>
        <v>3.6</v>
      </c>
      <c r="DA32" s="41">
        <f>IF('Indicador Datos'!AC35="No data","x",ROUND(IF('Indicador Datos'!AC35&gt;DA$36,0,IF('Indicador Datos'!AC35&lt;DA$37,10,(DA$36-'Indicador Datos'!AC35)/(DA$36-DA$37)*10)),1))</f>
        <v>6</v>
      </c>
      <c r="DB32" s="41">
        <f t="shared" si="50"/>
        <v>6</v>
      </c>
      <c r="DC32" s="41">
        <f t="shared" si="51"/>
        <v>7.2</v>
      </c>
      <c r="DD32" s="41">
        <f t="shared" si="52"/>
        <v>7</v>
      </c>
      <c r="DE32" s="41">
        <f t="shared" si="53"/>
        <v>7.1</v>
      </c>
      <c r="DF32" s="41">
        <f t="shared" si="54"/>
        <v>7.3</v>
      </c>
      <c r="DG32" s="41">
        <f t="shared" si="55"/>
        <v>7.3</v>
      </c>
      <c r="DH32" s="41">
        <f t="shared" si="56"/>
        <v>6.9</v>
      </c>
      <c r="DI32" s="41">
        <f t="shared" si="57"/>
        <v>7</v>
      </c>
      <c r="DJ32" s="43">
        <f t="shared" si="58"/>
        <v>7</v>
      </c>
      <c r="DK32" s="44">
        <f t="shared" si="59"/>
        <v>7.2</v>
      </c>
      <c r="DL32" s="41">
        <f>ROUND(IF('Indicador Datos'!AE35=0,0,IF('Indicador Datos'!AE35&gt;DL$36,10,IF('Indicador Datos'!AE35&lt;DL$37,0,10-(DL$36-'Indicador Datos'!AE35)/(DL$36-DL$37)*10))),1)</f>
        <v>4.9000000000000004</v>
      </c>
      <c r="DM32" s="41">
        <f>ROUND(IF('Indicador Datos'!AF35=0,0,IF(LOG('Indicador Datos'!AF35)&gt;LOG(DM$36),10,IF(LOG('Indicador Datos'!AF35)&lt;LOG(DM$37),0,10-(LOG(DM$36)-LOG('Indicador Datos'!AF35))/(LOG(DM$36)-LOG(DM$37))*10))),1)</f>
        <v>1.7</v>
      </c>
      <c r="DN32" s="41">
        <f t="shared" si="60"/>
        <v>3.5</v>
      </c>
      <c r="DO32" s="41">
        <f>'Indicador Datos'!AG35</f>
        <v>0</v>
      </c>
      <c r="DP32" s="41">
        <f>'Indicador Datos'!AH35</f>
        <v>0</v>
      </c>
      <c r="DQ32" s="41">
        <f t="shared" si="61"/>
        <v>0</v>
      </c>
      <c r="DR32" s="125">
        <f t="shared" si="68"/>
        <v>2.5</v>
      </c>
      <c r="DS32" s="41">
        <f>IF('Indicador Datos'!AI35="No data","x",ROUND(IF('Indicador Datos'!AI35&gt;DS$36,10,IF('Indicador Datos'!AI35&lt;DS$37,0,10-(DS$36-'Indicador Datos'!AI35)/(DS$36-DS$37)*10)),1))</f>
        <v>2.6</v>
      </c>
      <c r="DT32" s="41">
        <f>IF('Indicador Datos'!AJ35="No data","x",ROUND(IF(LOG('Indicador Datos'!AJ35)&gt;DT$36,10,IF(LOG('Indicador Datos'!AJ35)&lt;DT$37,0,10-(DT$36-LOG('Indicador Datos'!AJ35))/(DT$36-DT$37)*10)),1))</f>
        <v>7.5</v>
      </c>
      <c r="DU32" s="125">
        <f t="shared" si="62"/>
        <v>5.6</v>
      </c>
      <c r="DV32" s="42">
        <f>IF('Indicador Datos'!AK35="No data", "x",'Indicador Datos'!AK35/'Indicador Datos'!CT35)</f>
        <v>8.3757653151776186E-5</v>
      </c>
      <c r="DW32" s="41">
        <f t="shared" si="69"/>
        <v>1.4</v>
      </c>
      <c r="DX32" s="41">
        <f>IF('Indicador Datos'!AK35="No data","x",ROUND(IF(LOG('Indicador Datos'!AK35)&gt;DX$36,10,IF(LOG('Indicador Datos'!AK35)&lt;DX$37,0,10-(DX$36-LOG('Indicador Datos'!AK35))/(DX$36-DX$37)*10)),1))</f>
        <v>8.1</v>
      </c>
      <c r="DY32" s="43">
        <f t="shared" si="70"/>
        <v>5.7</v>
      </c>
      <c r="DZ32" s="44">
        <f t="shared" si="71"/>
        <v>4.8</v>
      </c>
    </row>
    <row r="33" spans="1:130" s="3" customFormat="1" x14ac:dyDescent="0.25">
      <c r="A33" s="94" t="s">
        <v>58</v>
      </c>
      <c r="B33" s="83" t="s">
        <v>57</v>
      </c>
      <c r="C33" s="41">
        <f>ROUND(IF('Indicador Datos'!D36=0,0.1,IF(LOG('Indicador Datos'!D36)&gt;C$36,10,IF(LOG('Indicador Datos'!D36)&lt;C$37,0,10-(C$36-LOG('Indicador Datos'!D36))/(C$36-C$37)*10))),1)</f>
        <v>0.1</v>
      </c>
      <c r="D33" s="41">
        <f>ROUND(IF('Indicador Datos'!E36=0,0.1,IF(LOG('Indicador Datos'!E36)&gt;D$36,10,IF(LOG('Indicador Datos'!E36)&lt;D$37,0,10-(D$36-LOG('Indicador Datos'!E36))/(D$36-D$37)*10))),1)</f>
        <v>0.1</v>
      </c>
      <c r="E33" s="41">
        <f t="shared" si="0"/>
        <v>0.1</v>
      </c>
      <c r="F33" s="41">
        <f>ROUND(IF('Indicador Datos'!F36="No data",0.1,IF('Indicador Datos'!F36=0,0,IF(LOG('Indicador Datos'!F36)&gt;F$36,10,IF(LOG('Indicador Datos'!F36)&lt;F$37,0,10-(F$36-LOG('Indicador Datos'!F36))/(F$36-F$37)*10)))),1)</f>
        <v>5.4</v>
      </c>
      <c r="G33" s="41">
        <f>ROUND(IF('Indicador Datos'!G36=0,0,IF(LOG('Indicador Datos'!G36)&gt;G$36,10,IF(LOG('Indicador Datos'!G36)&lt;G$37,0,10-(G$36-LOG('Indicador Datos'!G36))/(G$36-G$37)*10))),1)</f>
        <v>2.9</v>
      </c>
      <c r="H33" s="41">
        <f>ROUND(IF('Indicador Datos'!H36=0,0,IF(LOG('Indicador Datos'!H36)&gt;H$36,10,IF(LOG('Indicador Datos'!H36)&lt;H$37,0,10-(H$36-LOG('Indicador Datos'!H36))/(H$36-H$37)*10))),1)</f>
        <v>0</v>
      </c>
      <c r="I33" s="41">
        <f>ROUND(IF('Indicador Datos'!I36=0,0,IF(LOG('Indicador Datos'!I36)&gt;I$36,10,IF(LOG('Indicador Datos'!I36)&lt;I$37,0,10-(I$36-LOG('Indicador Datos'!I36))/(I$36-I$37)*10))),1)</f>
        <v>0</v>
      </c>
      <c r="J33" s="41">
        <f t="shared" si="1"/>
        <v>0</v>
      </c>
      <c r="K33" s="41">
        <f>ROUND(IF('Indicador Datos'!J36=0,0,IF(LOG('Indicador Datos'!J36)&gt;K$36,10,IF(LOG('Indicador Datos'!J36)&lt;K$37,0,10-(K$36-LOG('Indicador Datos'!J36))/(K$36-K$37)*10))),1)</f>
        <v>0</v>
      </c>
      <c r="L33" s="41">
        <f t="shared" si="2"/>
        <v>0</v>
      </c>
      <c r="M33" s="41">
        <f>ROUND(IF('Indicador Datos'!K36=0,0,IF(LOG('Indicador Datos'!K36)&gt;M$36,10,IF(LOG('Indicador Datos'!K36)&lt;M$37,0,10-(M$36-LOG('Indicador Datos'!K36))/(M$36-M$37)*10))),1)</f>
        <v>0</v>
      </c>
      <c r="N33" s="122">
        <f>IF('Indicador Datos'!N36="No data","x",ROUND(IF('Indicador Datos'!N36=0,0,IF(LOG('Indicador Datos'!N36)&gt;N$36,10,IF(LOG('Indicador Datos'!N36)&lt;N$37,0.1,10-(N$36-LOG('Indicador Datos'!N36))/(N$36-N$37)*10))),1))</f>
        <v>0.1</v>
      </c>
      <c r="O33" s="122">
        <f>IF('Indicador Datos'!O36="No data","x",ROUND(IF('Indicador Datos'!O36=0,0,IF(LOG('Indicador Datos'!O36)&gt;O$36,10,IF(LOG('Indicador Datos'!O36)&lt;O$37,0.1,10-(O$36-LOG('Indicador Datos'!O36))/(O$36-O$37)*10))),1))</f>
        <v>4</v>
      </c>
      <c r="P33" s="122">
        <f t="shared" si="3"/>
        <v>2.2999999999999998</v>
      </c>
      <c r="Q33" s="42">
        <f>'Indicador Datos'!D36/'Indicador Datos'!$CU36</f>
        <v>0</v>
      </c>
      <c r="R33" s="42">
        <f>'Indicador Datos'!E36/'Indicador Datos'!$CU36</f>
        <v>0</v>
      </c>
      <c r="S33" s="42">
        <f>IF(F33=0.1,0,'Indicador Datos'!F36/'Indicador Datos'!$CU36)</f>
        <v>2.7647051494326703E-2</v>
      </c>
      <c r="T33" s="42">
        <f>'Indicador Datos'!G36/'Indicador Datos'!$CU36</f>
        <v>2.6211400482511272E-7</v>
      </c>
      <c r="U33" s="42">
        <f>'Indicador Datos'!H36/'Indicador Datos'!$CU36</f>
        <v>0</v>
      </c>
      <c r="V33" s="42">
        <f>'Indicador Datos'!I36/'Indicador Datos'!$CU36</f>
        <v>0</v>
      </c>
      <c r="W33" s="42">
        <f>'Indicador Datos'!J36/'Indicador Datos'!$CU36</f>
        <v>0</v>
      </c>
      <c r="X33" s="42">
        <f>'Indicador Datos'!K36/'Indicador Datos'!$CU36</f>
        <v>0</v>
      </c>
      <c r="Y33" s="42">
        <f>IF('Indicador Datos'!N36="No data","x",'Indicador Datos'!N36/'Indicador Datos'!$CU36)</f>
        <v>3.4333242885542937E-4</v>
      </c>
      <c r="Z33" s="42">
        <f>IF('Indicador Datos'!O36="No data","x",'Indicador Datos'!O36/'Indicador Datos'!$CU36)</f>
        <v>7.1455600287217882E-2</v>
      </c>
      <c r="AA33" s="41">
        <f t="shared" si="4"/>
        <v>0</v>
      </c>
      <c r="AB33" s="41">
        <f t="shared" si="5"/>
        <v>0</v>
      </c>
      <c r="AC33" s="41">
        <f t="shared" si="6"/>
        <v>0</v>
      </c>
      <c r="AD33" s="41">
        <f t="shared" si="7"/>
        <v>10</v>
      </c>
      <c r="AE33" s="41">
        <f t="shared" si="8"/>
        <v>1.4</v>
      </c>
      <c r="AF33" s="41">
        <f t="shared" si="9"/>
        <v>0</v>
      </c>
      <c r="AG33" s="41">
        <f t="shared" si="10"/>
        <v>0</v>
      </c>
      <c r="AH33" s="41">
        <f t="shared" si="11"/>
        <v>0</v>
      </c>
      <c r="AI33" s="41">
        <f t="shared" si="12"/>
        <v>0</v>
      </c>
      <c r="AJ33" s="41">
        <f t="shared" si="13"/>
        <v>0</v>
      </c>
      <c r="AK33" s="41">
        <f t="shared" si="14"/>
        <v>0</v>
      </c>
      <c r="AL33" s="41">
        <f>ROUND(IF('Indicador Datos'!L36=0,0,IF('Indicador Datos'!L36&gt;AL$36,10,IF('Indicador Datos'!L36&lt;AL$37,0,10-(AL$36-'Indicador Datos'!L36)/(AL$36-AL$37)*10))),1)</f>
        <v>0</v>
      </c>
      <c r="AM33" s="41">
        <f t="shared" si="15"/>
        <v>0</v>
      </c>
      <c r="AN33" s="41">
        <f t="shared" si="16"/>
        <v>3.6</v>
      </c>
      <c r="AO33" s="41">
        <f t="shared" si="63"/>
        <v>2</v>
      </c>
      <c r="AP33" s="41">
        <f t="shared" si="17"/>
        <v>0.1</v>
      </c>
      <c r="AQ33" s="41">
        <f t="shared" si="18"/>
        <v>0.1</v>
      </c>
      <c r="AR33" s="41">
        <f t="shared" si="19"/>
        <v>0</v>
      </c>
      <c r="AS33" s="41">
        <f t="shared" si="20"/>
        <v>0</v>
      </c>
      <c r="AT33" s="41">
        <f t="shared" si="21"/>
        <v>0</v>
      </c>
      <c r="AU33" s="41">
        <f t="shared" si="22"/>
        <v>0</v>
      </c>
      <c r="AV33" s="41">
        <f t="shared" si="23"/>
        <v>0</v>
      </c>
      <c r="AW33" s="41">
        <f t="shared" si="24"/>
        <v>0.1</v>
      </c>
      <c r="AX33" s="43">
        <f t="shared" si="25"/>
        <v>8.6</v>
      </c>
      <c r="AY33" s="41">
        <f t="shared" si="26"/>
        <v>2.2000000000000002</v>
      </c>
      <c r="AZ33" s="149">
        <f t="shared" si="64"/>
        <v>1.2</v>
      </c>
      <c r="BA33" s="43">
        <f t="shared" si="27"/>
        <v>0</v>
      </c>
      <c r="BB33" s="41">
        <f t="shared" si="28"/>
        <v>0</v>
      </c>
      <c r="BC33" s="41" t="str">
        <f>IF('Indicador Datos'!P36="No data","x",ROUND(IF('Indicador Datos'!P36&gt;BC$36,10,IF('Indicador Datos'!P36&lt;BC$37,0,10-(BC$36-'Indicador Datos'!P36)/(BC$36-BC$37)*10)),1))</f>
        <v>x</v>
      </c>
      <c r="BD33" s="41">
        <f t="shared" si="29"/>
        <v>0</v>
      </c>
      <c r="BE33" s="41">
        <f t="shared" si="30"/>
        <v>2.2000000000000002</v>
      </c>
      <c r="BF33" s="41">
        <f>IF('Indicador Datos'!M36="No data","x", ROUND(IF('Indicador Datos'!M36&gt;BF$36,0,IF('Indicador Datos'!M36&lt;BF$37,10,(BF$36-'Indicador Datos'!M36)/(BF$36-BF$37)*10)),1))</f>
        <v>0.3</v>
      </c>
      <c r="BG33" s="43">
        <f t="shared" si="65"/>
        <v>1.2</v>
      </c>
      <c r="BH33" s="41">
        <f>ROUND(IF('Indicador Datos'!Q36=0,0,IF(LOG('Indicador Datos'!Q36)&gt;BH$36,10,IF(LOG('Indicador Datos'!Q36)&lt;BH$37,0,10-(BH$36-LOG('Indicador Datos'!Q36))/(BH$36-BH$37)*10))),1)</f>
        <v>0</v>
      </c>
      <c r="BI33" s="41">
        <f>ROUND(IF('Indicador Datos'!R36=0,0,IF(LOG('Indicador Datos'!R36)&gt;BI$36,10,IF(LOG('Indicador Datos'!R36)&lt;BI$37,0,10-(BI$36-LOG('Indicador Datos'!R36))/(BI$36-BI$37)*10))),1)</f>
        <v>6.1</v>
      </c>
      <c r="BJ33" s="41">
        <f t="shared" si="31"/>
        <v>4.0666666666666664</v>
      </c>
      <c r="BK33" s="42">
        <f>'Indicador Datos'!Q36/'Indicador Datos'!$CU36</f>
        <v>0</v>
      </c>
      <c r="BL33" s="42">
        <f>'Indicador Datos'!R36/'Indicador Datos'!$CU36</f>
        <v>8.3697431836514694E-2</v>
      </c>
      <c r="BM33" s="41">
        <f t="shared" si="32"/>
        <v>0</v>
      </c>
      <c r="BN33" s="41">
        <f t="shared" si="33"/>
        <v>1</v>
      </c>
      <c r="BO33" s="41">
        <f t="shared" si="34"/>
        <v>0.66666666666666663</v>
      </c>
      <c r="BP33" s="41">
        <f t="shared" si="35"/>
        <v>2.5</v>
      </c>
      <c r="BQ33" s="41">
        <f>ROUND(IF('Indicador Datos'!S36=0,0,IF(LOG('Indicador Datos'!S36)&gt;BQ$36,10,IF(LOG('Indicador Datos'!S36)&lt;BQ$37,0,10-(BQ$36-LOG('Indicador Datos'!S36))/(BQ$36-BQ$37)*10))),1)</f>
        <v>0</v>
      </c>
      <c r="BR33" s="41">
        <f>ROUND(IF('Indicador Datos'!T36=0,0,IF(LOG('Indicador Datos'!T36)&gt;BR$36,10,IF(LOG('Indicador Datos'!T36)&lt;BR$37,0,10-(BR$36-LOG('Indicador Datos'!T36))/(BR$36-BR$37)*10))),1)</f>
        <v>5.2</v>
      </c>
      <c r="BS33" s="41">
        <f t="shared" si="36"/>
        <v>3.4666666666666668</v>
      </c>
      <c r="BT33" s="42">
        <f>'Indicador Datos'!S36/'Indicador Datos'!$CU36</f>
        <v>0</v>
      </c>
      <c r="BU33" s="42">
        <f>'Indicador Datos'!T36/'Indicador Datos'!$CU36</f>
        <v>8.3697431836514694E-2</v>
      </c>
      <c r="BV33" s="41">
        <f t="shared" si="66"/>
        <v>0</v>
      </c>
      <c r="BW33" s="41">
        <f t="shared" si="67"/>
        <v>1</v>
      </c>
      <c r="BX33" s="41">
        <f t="shared" si="38"/>
        <v>0.66666666666666663</v>
      </c>
      <c r="BY33" s="41">
        <f t="shared" si="39"/>
        <v>2.2000000000000002</v>
      </c>
      <c r="BZ33" s="41">
        <f t="shared" si="40"/>
        <v>2.4</v>
      </c>
      <c r="CA33" s="41">
        <f>ROUND(IF('Indicador Datos'!U36=0,0,IF(LOG('Indicador Datos'!U36)&gt;CA$36,10,IF(LOG('Indicador Datos'!U36)&lt;CA$37,0,10-(CA$36-LOG('Indicador Datos'!U36))/(CA$36-CA$37)*10))),1)</f>
        <v>6.8</v>
      </c>
      <c r="CB33" s="42">
        <f>'Indicador Datos'!U36/'Indicador Datos'!$CU36</f>
        <v>0.99616058359129411</v>
      </c>
      <c r="CC33" s="41">
        <f t="shared" si="41"/>
        <v>10</v>
      </c>
      <c r="CD33" s="41">
        <f t="shared" si="42"/>
        <v>8.9</v>
      </c>
      <c r="CE33" s="41">
        <f>ROUND(IF('Indicador Datos'!V36=0,0,IF(LOG('Indicador Datos'!V36)&gt;CE$36,10,IF(LOG('Indicador Datos'!V36)&lt;CE$37,0,10-(CE$36-LOG('Indicador Datos'!V36))/(CE$36-CE$37)*10))),1)</f>
        <v>6.8</v>
      </c>
      <c r="CF33" s="42">
        <f>'Indicador Datos'!V36/'Indicador Datos'!$CU36</f>
        <v>0.98095136872241573</v>
      </c>
      <c r="CG33" s="41">
        <f t="shared" si="43"/>
        <v>9.8000000000000007</v>
      </c>
      <c r="CH33" s="41">
        <f t="shared" si="44"/>
        <v>8.6999999999999993</v>
      </c>
      <c r="CI33" s="41">
        <f>ROUND(IF('Indicador Datos'!W36=0,0,IF(LOG('Indicador Datos'!W36)&gt;CI$36,10,IF(LOG('Indicador Datos'!W36)&lt;CI$37,0,10-(CI$36-LOG('Indicador Datos'!W36))/(CI$36-CI$37)*10))),1)</f>
        <v>6.8</v>
      </c>
      <c r="CJ33" s="42">
        <f>'Indicador Datos'!W36/'Indicador Datos'!$CU36</f>
        <v>0.99926707929686998</v>
      </c>
      <c r="CK33" s="41">
        <f t="shared" si="45"/>
        <v>10</v>
      </c>
      <c r="CL33" s="41">
        <f t="shared" si="46"/>
        <v>8.9</v>
      </c>
      <c r="CM33" s="41">
        <f t="shared" si="47"/>
        <v>7.9</v>
      </c>
      <c r="CN33" s="41">
        <f>IF('Indicador Datos'!Y36="No data","x",ROUND(IF('Indicador Datos'!Y36&gt;CN$36,10,IF('Indicador Datos'!Y36&lt;CN$37,0,10-(CN$36-'Indicador Datos'!Y36)/(CN$36-CN$37)*10)),1))</f>
        <v>6.6</v>
      </c>
      <c r="CO33" s="41">
        <f>IF('Indicador Datos'!BL36="No data","x",ROUND(IF('Indicador Datos'!BL36&gt;CO$36,10,IF('Indicador Datos'!BL36&lt;CO$37,0,10-(CO$36-'Indicador Datos'!BL36)/(CO$36-CO$37)*10)),1))</f>
        <v>1.7</v>
      </c>
      <c r="CP33" s="41">
        <f>IF('Indicador Datos'!X36="No data","x",ROUND(IF('Indicador Datos'!X36&gt;CP$36,10,IF('Indicador Datos'!X36&lt;CP$37,0,10-(CP$36-'Indicador Datos'!X36)/(CP$36-CP$37)*10)),1))</f>
        <v>3.3</v>
      </c>
      <c r="CQ33" s="41">
        <f>IF('Indicador Datos'!AD36="No data","x",ROUND(IF('Indicador Datos'!AD36&gt;CQ$36,10,IF('Indicador Datos'!AD36&lt;CQ$37,0,10-(CQ$36-'Indicador Datos'!AD36)/(CQ$36-CQ$37)*10)),1))</f>
        <v>5.7</v>
      </c>
      <c r="CR33" s="41">
        <f>IF('Indicador Datos'!CJ36="No data","x",ROUND(IF('Indicador Datos'!CJ36&gt;CR$36,0,IF('Indicador Datos'!CJ36&lt;CR$37,10,(CR$36-'Indicador Datos'!CJ36)/(CR$36-CR$37)*10)),1))</f>
        <v>5.2</v>
      </c>
      <c r="CS33" s="41">
        <f>IF('Indicador Datos'!CK36="No data","x",ROUND(IF('Indicador Datos'!CK36&gt;CS$36,0,IF('Indicador Datos'!CK36&lt;CS$37,10,(CS$36-'Indicador Datos'!CK36)/(CS$36-CS$37)*10)),1))</f>
        <v>4.5999999999999996</v>
      </c>
      <c r="CT33" s="41">
        <f>IF('Indicador Datos'!AB36="No data","x",ROUND(IF('Indicador Datos'!AB36&gt;CT$36,0,IF('Indicador Datos'!AB36&lt;CT$37,10,(CT$36-'Indicador Datos'!AB36)/(CT$36-CT$37)*10)),1))</f>
        <v>6.4</v>
      </c>
      <c r="CU33" s="235">
        <f>IF('Indicador Datos'!Z36="No data","x",ROUND(IF('Indicador Datos'!Z36&gt;CU$36,10,IF('Indicador Datos'!Z36&lt;CU$37,0,10-(CU$36-'Indicador Datos'!Z36)/(CU$36-CU$37)*10)),1))</f>
        <v>2.8</v>
      </c>
      <c r="CV33" s="235">
        <f>IF('Indicador Datos'!AA36="No data","x",IF('Indicador Datos'!AA36=0,0,(ROUND(IF(LOG('Indicador Datos'!AA36)&gt;CV$36,10,IF(LOG('Indicador Datos'!AA36)&lt;CV$37,0,10-(CV$36-LOG('Indicador Datos'!AA36))/(CV$36-CV$37)*10)),1))))</f>
        <v>6</v>
      </c>
      <c r="CW33" s="41">
        <f t="shared" si="48"/>
        <v>4.5999999999999996</v>
      </c>
      <c r="CX33" s="235" t="str">
        <f>IF('Indicador Datos'!CL36="No data","x",ROUND(IF('Indicador Datos'!CL36&gt;CX$36,0,IF('Indicador Datos'!CL36&lt;CX$37,10,(CX$36-'Indicador Datos'!CL36)/(CX$36-CX$37)*10)),1))</f>
        <v>x</v>
      </c>
      <c r="CY33" s="235" t="str">
        <f>IF('Indicador Datos'!CM36="No data","x",ROUND(IF('Indicador Datos'!CM36&gt;CY$36,0,IF('Indicador Datos'!CM36&lt;CY$37,10,(CY$36-'Indicador Datos'!CM36)/(CY$36-CY$37)*10)),1))</f>
        <v>x</v>
      </c>
      <c r="CZ33" s="41" t="str">
        <f t="shared" si="49"/>
        <v>x</v>
      </c>
      <c r="DA33" s="41">
        <f>IF('Indicador Datos'!AC36="No data","x",ROUND(IF('Indicador Datos'!AC36&gt;DA$36,0,IF('Indicador Datos'!AC36&lt;DA$37,10,(DA$36-'Indicador Datos'!AC36)/(DA$36-DA$37)*10)),1))</f>
        <v>2</v>
      </c>
      <c r="DB33" s="41">
        <f t="shared" si="50"/>
        <v>2</v>
      </c>
      <c r="DC33" s="41">
        <f t="shared" si="51"/>
        <v>5</v>
      </c>
      <c r="DD33" s="41">
        <f t="shared" si="52"/>
        <v>5.4</v>
      </c>
      <c r="DE33" s="41">
        <f t="shared" si="53"/>
        <v>5.0999999999999996</v>
      </c>
      <c r="DF33" s="41">
        <f t="shared" si="54"/>
        <v>4.3</v>
      </c>
      <c r="DG33" s="41">
        <f t="shared" si="55"/>
        <v>5.2</v>
      </c>
      <c r="DH33" s="41">
        <f t="shared" si="56"/>
        <v>3.8</v>
      </c>
      <c r="DI33" s="41">
        <f t="shared" si="57"/>
        <v>4.5</v>
      </c>
      <c r="DJ33" s="43">
        <f t="shared" si="58"/>
        <v>6.5</v>
      </c>
      <c r="DK33" s="44">
        <f t="shared" si="59"/>
        <v>4.5</v>
      </c>
      <c r="DL33" s="41">
        <f>ROUND(IF('Indicador Datos'!AE36=0,0,IF('Indicador Datos'!AE36&gt;DL$36,10,IF('Indicador Datos'!AE36&lt;DL$37,0,10-(DL$36-'Indicador Datos'!AE36)/(DL$36-DL$37)*10))),1)</f>
        <v>0.2</v>
      </c>
      <c r="DM33" s="41">
        <f>ROUND(IF('Indicador Datos'!AF36=0,0,IF(LOG('Indicador Datos'!AF36)&gt;LOG(DM$36),10,IF(LOG('Indicador Datos'!AF36)&lt;LOG(DM$37),0,10-(LOG(DM$36)-LOG('Indicador Datos'!AF36))/(LOG(DM$36)-LOG(DM$37))*10))),1)</f>
        <v>0</v>
      </c>
      <c r="DN33" s="41">
        <f t="shared" si="60"/>
        <v>0.1</v>
      </c>
      <c r="DO33" s="41">
        <f>'Indicador Datos'!AG36</f>
        <v>0</v>
      </c>
      <c r="DP33" s="41">
        <f>'Indicador Datos'!AH36</f>
        <v>0</v>
      </c>
      <c r="DQ33" s="41">
        <f t="shared" si="61"/>
        <v>0</v>
      </c>
      <c r="DR33" s="125">
        <f t="shared" si="68"/>
        <v>0.1</v>
      </c>
      <c r="DS33" s="41">
        <f>IF('Indicador Datos'!AI36="No data","x",ROUND(IF('Indicador Datos'!AI36&gt;DS$36,10,IF('Indicador Datos'!AI36&lt;DS$37,0,10-(DS$36-'Indicador Datos'!AI36)/(DS$36-DS$37)*10)),1))</f>
        <v>1.8</v>
      </c>
      <c r="DT33" s="41">
        <f>IF('Indicador Datos'!AJ36="No data","x",ROUND(IF(LOG('Indicador Datos'!AJ36)&gt;DT$36,10,IF(LOG('Indicador Datos'!AJ36)&lt;DT$37,0,10-(DT$36-LOG('Indicador Datos'!AJ36))/(DT$36-DT$37)*10)),1))</f>
        <v>3.3</v>
      </c>
      <c r="DU33" s="125">
        <f t="shared" si="62"/>
        <v>2.6</v>
      </c>
      <c r="DV33" s="42">
        <f>IF('Indicador Datos'!AK36="No data", "x",'Indicador Datos'!AK36/'Indicador Datos'!CT36)</f>
        <v>4.8162679771502485E-5</v>
      </c>
      <c r="DW33" s="41">
        <f t="shared" si="69"/>
        <v>0.8</v>
      </c>
      <c r="DX33" s="41">
        <f>IF('Indicador Datos'!AK36="No data","x",ROUND(IF(LOG('Indicador Datos'!AK36)&gt;DX$36,10,IF(LOG('Indicador Datos'!AK36)&lt;DX$37,0,10-(DX$36-LOG('Indicador Datos'!AK36))/(DX$36-DX$37)*10)),1))</f>
        <v>1.5</v>
      </c>
      <c r="DY33" s="43">
        <f t="shared" si="70"/>
        <v>1.2</v>
      </c>
      <c r="DZ33" s="44">
        <f t="shared" si="71"/>
        <v>1.4</v>
      </c>
    </row>
    <row r="34" spans="1:130" s="3" customFormat="1" x14ac:dyDescent="0.25">
      <c r="A34" s="94" t="s">
        <v>62</v>
      </c>
      <c r="B34" s="83" t="s">
        <v>61</v>
      </c>
      <c r="C34" s="41">
        <f>ROUND(IF('Indicador Datos'!D37=0,0.1,IF(LOG('Indicador Datos'!D37)&gt;C$36,10,IF(LOG('Indicador Datos'!D37)&lt;C$37,0,10-(C$36-LOG('Indicador Datos'!D37))/(C$36-C$37)*10))),1)</f>
        <v>1.1000000000000001</v>
      </c>
      <c r="D34" s="41">
        <f>ROUND(IF('Indicador Datos'!E37=0,0.1,IF(LOG('Indicador Datos'!E37)&gt;D$36,10,IF(LOG('Indicador Datos'!E37)&lt;D$37,0,10-(D$36-LOG('Indicador Datos'!E37))/(D$36-D$37)*10))),1)</f>
        <v>0.1</v>
      </c>
      <c r="E34" s="41">
        <f t="shared" si="0"/>
        <v>0.6</v>
      </c>
      <c r="F34" s="41">
        <f>ROUND(IF('Indicador Datos'!F37="No data",0.1,IF('Indicador Datos'!F37=0,0,IF(LOG('Indicador Datos'!F37)&gt;F$36,10,IF(LOG('Indicador Datos'!F37)&lt;F$37,0,10-(F$36-LOG('Indicador Datos'!F37))/(F$36-F$37)*10)))),1)</f>
        <v>5.2</v>
      </c>
      <c r="G34" s="41">
        <f>ROUND(IF('Indicador Datos'!G37=0,0,IF(LOG('Indicador Datos'!G37)&gt;G$36,10,IF(LOG('Indicador Datos'!G37)&lt;G$37,0,10-(G$36-LOG('Indicador Datos'!G37))/(G$36-G$37)*10))),1)</f>
        <v>0</v>
      </c>
      <c r="H34" s="41">
        <f>ROUND(IF('Indicador Datos'!H37=0,0,IF(LOG('Indicador Datos'!H37)&gt;H$36,10,IF(LOG('Indicador Datos'!H37)&lt;H$37,0,10-(H$36-LOG('Indicador Datos'!H37))/(H$36-H$37)*10))),1)</f>
        <v>0</v>
      </c>
      <c r="I34" s="41">
        <f>ROUND(IF('Indicador Datos'!I37=0,0,IF(LOG('Indicador Datos'!I37)&gt;I$36,10,IF(LOG('Indicador Datos'!I37)&lt;I$37,0,10-(I$36-LOG('Indicador Datos'!I37))/(I$36-I$37)*10))),1)</f>
        <v>0</v>
      </c>
      <c r="J34" s="41">
        <f t="shared" si="1"/>
        <v>0</v>
      </c>
      <c r="K34" s="41">
        <f>ROUND(IF('Indicador Datos'!J37=0,0,IF(LOG('Indicador Datos'!J37)&gt;K$36,10,IF(LOG('Indicador Datos'!J37)&lt;K$37,0,10-(K$36-LOG('Indicador Datos'!J37))/(K$36-K$37)*10))),1)</f>
        <v>0</v>
      </c>
      <c r="L34" s="41">
        <f t="shared" si="2"/>
        <v>0</v>
      </c>
      <c r="M34" s="41">
        <f>ROUND(IF('Indicador Datos'!K37=0,0,IF(LOG('Indicador Datos'!K37)&gt;M$36,10,IF(LOG('Indicador Datos'!K37)&lt;M$37,0,10-(M$36-LOG('Indicador Datos'!K37))/(M$36-M$37)*10))),1)</f>
        <v>3.8</v>
      </c>
      <c r="N34" s="122">
        <f>IF('Indicador Datos'!N37="No data","x",ROUND(IF('Indicador Datos'!N37=0,0,IF(LOG('Indicador Datos'!N37)&gt;N$36,10,IF(LOG('Indicador Datos'!N37)&lt;N$37,0.1,10-(N$36-LOG('Indicador Datos'!N37))/(N$36-N$37)*10))),1))</f>
        <v>5.7</v>
      </c>
      <c r="O34" s="122">
        <f>IF('Indicador Datos'!O37="No data","x",ROUND(IF('Indicador Datos'!O37=0,0,IF(LOG('Indicador Datos'!O37)&gt;O$36,10,IF(LOG('Indicador Datos'!O37)&lt;O$37,0.1,10-(O$36-LOG('Indicador Datos'!O37))/(O$36-O$37)*10))),1))</f>
        <v>4.5</v>
      </c>
      <c r="P34" s="122">
        <f t="shared" si="3"/>
        <v>5.0999999999999996</v>
      </c>
      <c r="Q34" s="42">
        <f>'Indicador Datos'!D37/'Indicador Datos'!$CU37</f>
        <v>8.2192113295226735E-6</v>
      </c>
      <c r="R34" s="42">
        <f>'Indicador Datos'!E37/'Indicador Datos'!$CU37</f>
        <v>0</v>
      </c>
      <c r="S34" s="42">
        <f>IF(F34=0.1,0,'Indicador Datos'!F37/'Indicador Datos'!$CU37)</f>
        <v>3.5678252087233491E-3</v>
      </c>
      <c r="T34" s="42">
        <f>'Indicador Datos'!G37/'Indicador Datos'!$CU37</f>
        <v>0</v>
      </c>
      <c r="U34" s="42">
        <f>'Indicador Datos'!H37/'Indicador Datos'!$CU37</f>
        <v>0</v>
      </c>
      <c r="V34" s="42">
        <f>'Indicador Datos'!I37/'Indicador Datos'!$CU37</f>
        <v>0</v>
      </c>
      <c r="W34" s="42">
        <f>'Indicador Datos'!J37/'Indicador Datos'!$CU37</f>
        <v>0</v>
      </c>
      <c r="X34" s="42">
        <f>'Indicador Datos'!K37/'Indicador Datos'!$CU37</f>
        <v>9.2743249064328531E-5</v>
      </c>
      <c r="Y34" s="42">
        <f>IF('Indicador Datos'!N37="No data","x",'Indicador Datos'!N37/'Indicador Datos'!$CU37)</f>
        <v>5.7197503165082111E-2</v>
      </c>
      <c r="Z34" s="42">
        <f>IF('Indicador Datos'!O37="No data","x",'Indicador Datos'!O37/'Indicador Datos'!$CU37)</f>
        <v>1.9145356377600346E-2</v>
      </c>
      <c r="AA34" s="41">
        <f t="shared" si="4"/>
        <v>0</v>
      </c>
      <c r="AB34" s="41">
        <f t="shared" si="5"/>
        <v>0</v>
      </c>
      <c r="AC34" s="41">
        <f t="shared" si="6"/>
        <v>0</v>
      </c>
      <c r="AD34" s="41">
        <f t="shared" si="7"/>
        <v>5.0999999999999996</v>
      </c>
      <c r="AE34" s="41">
        <f t="shared" si="8"/>
        <v>0</v>
      </c>
      <c r="AF34" s="41">
        <f t="shared" si="9"/>
        <v>0</v>
      </c>
      <c r="AG34" s="41">
        <f t="shared" si="10"/>
        <v>0</v>
      </c>
      <c r="AH34" s="41">
        <f t="shared" si="11"/>
        <v>0</v>
      </c>
      <c r="AI34" s="41">
        <f t="shared" si="12"/>
        <v>0</v>
      </c>
      <c r="AJ34" s="41">
        <f t="shared" si="13"/>
        <v>0</v>
      </c>
      <c r="AK34" s="41">
        <f t="shared" si="14"/>
        <v>0.1</v>
      </c>
      <c r="AL34" s="41">
        <f>ROUND(IF('Indicador Datos'!L37=0,0,IF('Indicador Datos'!L37&gt;AL$36,10,IF('Indicador Datos'!L37&lt;AL$37,0,10-(AL$36-'Indicador Datos'!L37)/(AL$36-AL$37)*10))),1)</f>
        <v>2.9</v>
      </c>
      <c r="AM34" s="41">
        <f t="shared" si="15"/>
        <v>2.9</v>
      </c>
      <c r="AN34" s="41">
        <f t="shared" si="16"/>
        <v>1</v>
      </c>
      <c r="AO34" s="41">
        <f t="shared" si="63"/>
        <v>2</v>
      </c>
      <c r="AP34" s="41">
        <f t="shared" si="17"/>
        <v>0.6</v>
      </c>
      <c r="AQ34" s="41">
        <f t="shared" si="18"/>
        <v>0.1</v>
      </c>
      <c r="AR34" s="41">
        <f t="shared" si="19"/>
        <v>0</v>
      </c>
      <c r="AS34" s="41">
        <f t="shared" si="20"/>
        <v>0</v>
      </c>
      <c r="AT34" s="41">
        <f t="shared" si="21"/>
        <v>0</v>
      </c>
      <c r="AU34" s="41">
        <f t="shared" si="22"/>
        <v>0</v>
      </c>
      <c r="AV34" s="41">
        <f t="shared" si="23"/>
        <v>2.1</v>
      </c>
      <c r="AW34" s="41">
        <f t="shared" si="24"/>
        <v>0.3</v>
      </c>
      <c r="AX34" s="43">
        <f t="shared" si="25"/>
        <v>5.2</v>
      </c>
      <c r="AY34" s="41">
        <f t="shared" si="26"/>
        <v>0</v>
      </c>
      <c r="AZ34" s="149">
        <f t="shared" si="64"/>
        <v>0.2</v>
      </c>
      <c r="BA34" s="43">
        <f t="shared" si="27"/>
        <v>0</v>
      </c>
      <c r="BB34" s="41">
        <f t="shared" si="28"/>
        <v>2.5</v>
      </c>
      <c r="BC34" s="41" t="str">
        <f>IF('Indicador Datos'!P37="No data","x",ROUND(IF('Indicador Datos'!P37&gt;BC$36,10,IF('Indicador Datos'!P37&lt;BC$37,0,10-(BC$36-'Indicador Datos'!P37)/(BC$36-BC$37)*10)),1))</f>
        <v>x</v>
      </c>
      <c r="BD34" s="41">
        <f t="shared" si="29"/>
        <v>2.5</v>
      </c>
      <c r="BE34" s="41">
        <f t="shared" si="30"/>
        <v>3.7</v>
      </c>
      <c r="BF34" s="41">
        <f>IF('Indicador Datos'!M37="No data","x", ROUND(IF('Indicador Datos'!M37&gt;BF$36,0,IF('Indicador Datos'!M37&lt;BF$37,10,(BF$36-'Indicador Datos'!M37)/(BF$36-BF$37)*10)),1))</f>
        <v>0</v>
      </c>
      <c r="BG34" s="43">
        <f t="shared" si="65"/>
        <v>2.5</v>
      </c>
      <c r="BH34" s="41">
        <f>ROUND(IF('Indicador Datos'!Q37=0,0,IF(LOG('Indicador Datos'!Q37)&gt;BH$36,10,IF(LOG('Indicador Datos'!Q37)&lt;BH$37,0,10-(BH$36-LOG('Indicador Datos'!Q37))/(BH$36-BH$37)*10))),1)</f>
        <v>0</v>
      </c>
      <c r="BI34" s="41">
        <f>ROUND(IF('Indicador Datos'!R37=0,0,IF(LOG('Indicador Datos'!R37)&gt;BI$36,10,IF(LOG('Indicador Datos'!R37)&lt;BI$37,0,10-(BI$36-LOG('Indicador Datos'!R37))/(BI$36-BI$37)*10))),1)</f>
        <v>0</v>
      </c>
      <c r="BJ34" s="41">
        <f t="shared" si="31"/>
        <v>0</v>
      </c>
      <c r="BK34" s="42">
        <f>'Indicador Datos'!Q37/'Indicador Datos'!$CU37</f>
        <v>0</v>
      </c>
      <c r="BL34" s="42">
        <f>'Indicador Datos'!R37/'Indicador Datos'!$CU37</f>
        <v>0</v>
      </c>
      <c r="BM34" s="41">
        <f t="shared" si="32"/>
        <v>0</v>
      </c>
      <c r="BN34" s="41">
        <f t="shared" si="33"/>
        <v>0</v>
      </c>
      <c r="BO34" s="41">
        <f t="shared" si="34"/>
        <v>0</v>
      </c>
      <c r="BP34" s="41">
        <f t="shared" si="35"/>
        <v>0</v>
      </c>
      <c r="BQ34" s="41">
        <f>ROUND(IF('Indicador Datos'!S37=0,0,IF(LOG('Indicador Datos'!S37)&gt;BQ$36,10,IF(LOG('Indicador Datos'!S37)&lt;BQ$37,0,10-(BQ$36-LOG('Indicador Datos'!S37))/(BQ$36-BQ$37)*10))),1)</f>
        <v>0</v>
      </c>
      <c r="BR34" s="41">
        <f>ROUND(IF('Indicador Datos'!T37=0,0,IF(LOG('Indicador Datos'!T37)&gt;BR$36,10,IF(LOG('Indicador Datos'!T37)&lt;BR$37,0,10-(BR$36-LOG('Indicador Datos'!T37))/(BR$36-BR$37)*10))),1)</f>
        <v>0</v>
      </c>
      <c r="BS34" s="41">
        <f t="shared" si="36"/>
        <v>0</v>
      </c>
      <c r="BT34" s="42">
        <f>'Indicador Datos'!S37/'Indicador Datos'!$CU37</f>
        <v>0</v>
      </c>
      <c r="BU34" s="42">
        <f>'Indicador Datos'!T37/'Indicador Datos'!$CU37</f>
        <v>0</v>
      </c>
      <c r="BV34" s="41">
        <f t="shared" si="66"/>
        <v>0</v>
      </c>
      <c r="BW34" s="41">
        <f t="shared" si="67"/>
        <v>0</v>
      </c>
      <c r="BX34" s="41">
        <f t="shared" si="38"/>
        <v>0</v>
      </c>
      <c r="BY34" s="41">
        <f t="shared" si="39"/>
        <v>0</v>
      </c>
      <c r="BZ34" s="41">
        <f t="shared" si="40"/>
        <v>0</v>
      </c>
      <c r="CA34" s="41">
        <f>ROUND(IF('Indicador Datos'!U37=0,0,IF(LOG('Indicador Datos'!U37)&gt;CA$36,10,IF(LOG('Indicador Datos'!U37)&lt;CA$37,0,10-(CA$36-LOG('Indicador Datos'!U37))/(CA$36-CA$37)*10))),1)</f>
        <v>5.8</v>
      </c>
      <c r="CB34" s="42">
        <f>'Indicador Datos'!U37/'Indicador Datos'!$CU37</f>
        <v>3.2232070440539183E-2</v>
      </c>
      <c r="CC34" s="41">
        <f t="shared" si="41"/>
        <v>0.3</v>
      </c>
      <c r="CD34" s="41">
        <f t="shared" si="42"/>
        <v>3.5</v>
      </c>
      <c r="CE34" s="41">
        <f>ROUND(IF('Indicador Datos'!V37=0,0,IF(LOG('Indicador Datos'!V37)&gt;CE$36,10,IF(LOG('Indicador Datos'!V37)&lt;CE$37,0,10-(CE$36-LOG('Indicador Datos'!V37))/(CE$36-CE$37)*10))),1)</f>
        <v>7.7</v>
      </c>
      <c r="CF34" s="42">
        <f>'Indicador Datos'!V37/'Indicador Datos'!$CU37</f>
        <v>0.69789164694219974</v>
      </c>
      <c r="CG34" s="41">
        <f t="shared" si="43"/>
        <v>7</v>
      </c>
      <c r="CH34" s="41">
        <f t="shared" si="44"/>
        <v>7.4</v>
      </c>
      <c r="CI34" s="41">
        <f>ROUND(IF('Indicador Datos'!W37=0,0,IF(LOG('Indicador Datos'!W37)&gt;CI$36,10,IF(LOG('Indicador Datos'!W37)&lt;CI$37,0,10-(CI$36-LOG('Indicador Datos'!W37))/(CI$36-CI$37)*10))),1)</f>
        <v>6</v>
      </c>
      <c r="CJ34" s="42">
        <f>'Indicador Datos'!W37/'Indicador Datos'!$CU37</f>
        <v>4.9884322411114491E-2</v>
      </c>
      <c r="CK34" s="41">
        <f t="shared" si="45"/>
        <v>0.5</v>
      </c>
      <c r="CL34" s="41">
        <f t="shared" si="46"/>
        <v>3.7</v>
      </c>
      <c r="CM34" s="41">
        <f t="shared" si="47"/>
        <v>4.2</v>
      </c>
      <c r="CN34" s="41">
        <f>IF('Indicador Datos'!Y37="No data","x",ROUND(IF('Indicador Datos'!Y37&gt;CN$36,10,IF('Indicador Datos'!Y37&lt;CN$37,0,10-(CN$36-'Indicador Datos'!Y37)/(CN$36-CN$37)*10)),1))</f>
        <v>9.5</v>
      </c>
      <c r="CO34" s="41" t="str">
        <f>IF('Indicador Datos'!BL37="No data","x",ROUND(IF('Indicador Datos'!BL37&gt;CO$36,10,IF('Indicador Datos'!BL37&lt;CO$37,0,10-(CO$36-'Indicador Datos'!BL37)/(CO$36-CO$37)*10)),1))</f>
        <v>x</v>
      </c>
      <c r="CP34" s="41">
        <f>IF('Indicador Datos'!X37="No data","x",ROUND(IF('Indicador Datos'!X37&gt;CP$36,10,IF('Indicador Datos'!X37&lt;CP$37,0,10-(CP$36-'Indicador Datos'!X37)/(CP$36-CP$37)*10)),1))</f>
        <v>1.6</v>
      </c>
      <c r="CQ34" s="41">
        <f>IF('Indicador Datos'!AD37="No data","x",ROUND(IF('Indicador Datos'!AD37&gt;CQ$36,10,IF('Indicador Datos'!AD37&lt;CQ$37,0,10-(CQ$36-'Indicador Datos'!AD37)/(CQ$36-CQ$37)*10)),1))</f>
        <v>2.7</v>
      </c>
      <c r="CR34" s="41">
        <f>IF('Indicador Datos'!CJ37="No data","x",ROUND(IF('Indicador Datos'!CJ37&gt;CR$36,0,IF('Indicador Datos'!CJ37&lt;CR$37,10,(CR$36-'Indicador Datos'!CJ37)/(CR$36-CR$37)*10)),1))</f>
        <v>1.1000000000000001</v>
      </c>
      <c r="CS34" s="41">
        <f>IF('Indicador Datos'!CK37="No data","x",ROUND(IF('Indicador Datos'!CK37&gt;CS$36,0,IF('Indicador Datos'!CK37&lt;CS$37,10,(CS$36-'Indicador Datos'!CK37)/(CS$36-CS$37)*10)),1))</f>
        <v>0.6</v>
      </c>
      <c r="CT34" s="41" t="str">
        <f>IF('Indicador Datos'!AB37="No data","x",ROUND(IF('Indicador Datos'!AB37&gt;CT$36,0,IF('Indicador Datos'!AB37&lt;CT$37,10,(CT$36-'Indicador Datos'!AB37)/(CT$36-CT$37)*10)),1))</f>
        <v>x</v>
      </c>
      <c r="CU34" s="235">
        <f>IF('Indicador Datos'!Z37="No data","x",ROUND(IF('Indicador Datos'!Z37&gt;CU$36,10,IF('Indicador Datos'!Z37&lt;CU$37,0,10-(CU$36-'Indicador Datos'!Z37)/(CU$36-CU$37)*10)),1))</f>
        <v>0.4</v>
      </c>
      <c r="CV34" s="235">
        <f>IF('Indicador Datos'!AA37="No data","x",IF('Indicador Datos'!AA37=0,0,(ROUND(IF(LOG('Indicador Datos'!AA37)&gt;CV$36,10,IF(LOG('Indicador Datos'!AA37)&lt;CV$37,0,10-(CV$36-LOG('Indicador Datos'!AA37))/(CV$36-CV$37)*10)),1))))</f>
        <v>5.9</v>
      </c>
      <c r="CW34" s="41">
        <f t="shared" si="48"/>
        <v>3.6</v>
      </c>
      <c r="CX34" s="235">
        <f>IF('Indicador Datos'!CL37="No data","x",ROUND(IF('Indicador Datos'!CL37&gt;CX$36,0,IF('Indicador Datos'!CL37&lt;CX$37,10,(CX$36-'Indicador Datos'!CL37)/(CX$36-CX$37)*10)),1))</f>
        <v>1.8</v>
      </c>
      <c r="CY34" s="235">
        <f>IF('Indicador Datos'!CM37="No data","x",ROUND(IF('Indicador Datos'!CM37&gt;CY$36,0,IF('Indicador Datos'!CM37&lt;CY$37,10,(CY$36-'Indicador Datos'!CM37)/(CY$36-CY$37)*10)),1))</f>
        <v>4.2</v>
      </c>
      <c r="CZ34" s="41">
        <f t="shared" si="49"/>
        <v>3</v>
      </c>
      <c r="DA34" s="41">
        <f>IF('Indicador Datos'!AC37="No data","x",ROUND(IF('Indicador Datos'!AC37&gt;DA$36,0,IF('Indicador Datos'!AC37&lt;DA$37,10,(DA$36-'Indicador Datos'!AC37)/(DA$36-DA$37)*10)),1))</f>
        <v>2</v>
      </c>
      <c r="DB34" s="41">
        <f t="shared" si="50"/>
        <v>2</v>
      </c>
      <c r="DC34" s="41">
        <f t="shared" si="51"/>
        <v>5.6</v>
      </c>
      <c r="DD34" s="41">
        <f t="shared" si="52"/>
        <v>1.6</v>
      </c>
      <c r="DE34" s="41">
        <f t="shared" si="53"/>
        <v>4.3</v>
      </c>
      <c r="DF34" s="41">
        <f t="shared" si="54"/>
        <v>4.5999999999999996</v>
      </c>
      <c r="DG34" s="41">
        <f t="shared" si="55"/>
        <v>2.1</v>
      </c>
      <c r="DH34" s="41">
        <f t="shared" si="56"/>
        <v>2.9</v>
      </c>
      <c r="DI34" s="41">
        <f t="shared" si="57"/>
        <v>3.6</v>
      </c>
      <c r="DJ34" s="43">
        <f t="shared" si="58"/>
        <v>3.9</v>
      </c>
      <c r="DK34" s="44">
        <f t="shared" si="59"/>
        <v>2.6</v>
      </c>
      <c r="DL34" s="41">
        <f>ROUND(IF('Indicador Datos'!AE37=0,0,IF('Indicador Datos'!AE37&gt;DL$36,10,IF('Indicador Datos'!AE37&lt;DL$37,0,10-(DL$36-'Indicador Datos'!AE37)/(DL$36-DL$37)*10))),1)</f>
        <v>0.1</v>
      </c>
      <c r="DM34" s="41">
        <f>ROUND(IF('Indicador Datos'!AF37=0,0,IF(LOG('Indicador Datos'!AF37)&gt;LOG(DM$36),10,IF(LOG('Indicador Datos'!AF37)&lt;LOG(DM$37),0,10-(LOG(DM$36)-LOG('Indicador Datos'!AF37))/(LOG(DM$36)-LOG(DM$37))*10))),1)</f>
        <v>0</v>
      </c>
      <c r="DN34" s="41">
        <f t="shared" si="60"/>
        <v>0.1</v>
      </c>
      <c r="DO34" s="41">
        <f>'Indicador Datos'!AG37</f>
        <v>0</v>
      </c>
      <c r="DP34" s="41">
        <f>'Indicador Datos'!AH37</f>
        <v>0</v>
      </c>
      <c r="DQ34" s="41">
        <f t="shared" si="61"/>
        <v>0</v>
      </c>
      <c r="DR34" s="125">
        <f t="shared" si="68"/>
        <v>0.1</v>
      </c>
      <c r="DS34" s="41">
        <f>IF('Indicador Datos'!AI37="No data","x",ROUND(IF('Indicador Datos'!AI37&gt;DS$36,10,IF('Indicador Datos'!AI37&lt;DS$37,0,10-(DS$36-'Indicador Datos'!AI37)/(DS$36-DS$37)*10)),1))</f>
        <v>2.7</v>
      </c>
      <c r="DT34" s="41">
        <f>IF('Indicador Datos'!AJ37="No data","x",ROUND(IF(LOG('Indicador Datos'!AJ37)&gt;DT$36,10,IF(LOG('Indicador Datos'!AJ37)&lt;DT$37,0,10-(DT$36-LOG('Indicador Datos'!AJ37))/(DT$36-DT$37)*10)),1))</f>
        <v>5.5</v>
      </c>
      <c r="DU34" s="125">
        <f t="shared" si="62"/>
        <v>4.2</v>
      </c>
      <c r="DV34" s="42">
        <f>IF('Indicador Datos'!AK37="No data", "x",'Indicador Datos'!AK37/'Indicador Datos'!CT37)</f>
        <v>2.3109825691250997E-5</v>
      </c>
      <c r="DW34" s="41">
        <f t="shared" si="69"/>
        <v>0.4</v>
      </c>
      <c r="DX34" s="41">
        <f>IF('Indicador Datos'!AK37="No data","x",ROUND(IF(LOG('Indicador Datos'!AK37)&gt;DX$36,10,IF(LOG('Indicador Datos'!AK37)&lt;DX$37,0,10-(DX$36-LOG('Indicador Datos'!AK37))/(DX$36-DX$37)*10)),1))</f>
        <v>3</v>
      </c>
      <c r="DY34" s="43">
        <f t="shared" si="70"/>
        <v>1.8</v>
      </c>
      <c r="DZ34" s="44">
        <f t="shared" si="71"/>
        <v>2.2000000000000002</v>
      </c>
    </row>
    <row r="35" spans="1:130" s="3" customFormat="1" x14ac:dyDescent="0.25">
      <c r="A35" s="94" t="s">
        <v>108</v>
      </c>
      <c r="B35" s="83" t="s">
        <v>63</v>
      </c>
      <c r="C35" s="41">
        <f>ROUND(IF('Indicador Datos'!D38=0,0.1,IF(LOG('Indicador Datos'!D38)&gt;C$36,10,IF(LOG('Indicador Datos'!D38)&lt;C$37,0,10-(C$36-LOG('Indicador Datos'!D38))/(C$36-C$37)*10))),1)</f>
        <v>9.4</v>
      </c>
      <c r="D35" s="41">
        <f>ROUND(IF('Indicador Datos'!E38=0,0.1,IF(LOG('Indicador Datos'!E38)&gt;D$36,10,IF(LOG('Indicador Datos'!E38)&lt;D$37,0,10-(D$36-LOG('Indicador Datos'!E38))/(D$36-D$37)*10))),1)</f>
        <v>10</v>
      </c>
      <c r="E35" s="41">
        <f t="shared" ref="E35" si="72">ROUND((10-GEOMEAN(((10-C35)/10*9+1),((10-D35)/10*9+1)))/9*10,1)</f>
        <v>9.6999999999999993</v>
      </c>
      <c r="F35" s="41">
        <f>ROUND(IF('Indicador Datos'!F38="No data",0.1,IF('Indicador Datos'!F38=0,0,IF(LOG('Indicador Datos'!F38)&gt;F$36,10,IF(LOG('Indicador Datos'!F38)&lt;F$37,0,10-(F$36-LOG('Indicador Datos'!F38))/(F$36-F$37)*10)))),1)</f>
        <v>7.6</v>
      </c>
      <c r="G35" s="41">
        <f>ROUND(IF('Indicador Datos'!G38=0,0,IF(LOG('Indicador Datos'!G38)&gt;G$36,10,IF(LOG('Indicador Datos'!G38)&lt;G$37,0,10-(G$36-LOG('Indicador Datos'!G38))/(G$36-G$37)*10))),1)</f>
        <v>10</v>
      </c>
      <c r="H35" s="41">
        <f>ROUND(IF('Indicador Datos'!H38=0,0,IF(LOG('Indicador Datos'!H38)&gt;H$36,10,IF(LOG('Indicador Datos'!H38)&lt;H$37,0,10-(H$36-LOG('Indicador Datos'!H38))/(H$36-H$37)*10))),1)</f>
        <v>8.6</v>
      </c>
      <c r="I35" s="41">
        <f>ROUND(IF('Indicador Datos'!I38=0,0,IF(LOG('Indicador Datos'!I38)&gt;I$36,10,IF(LOG('Indicador Datos'!I38)&lt;I$37,0,10-(I$36-LOG('Indicador Datos'!I38))/(I$36-I$37)*10))),1)</f>
        <v>4.8</v>
      </c>
      <c r="J35" s="41">
        <f t="shared" ref="J35" si="73">ROUND((10-GEOMEAN(((10-H35)/10*9+1),((10-I35)/10*9+1)))/9*10,1)</f>
        <v>7.1</v>
      </c>
      <c r="K35" s="41">
        <f>ROUND(IF('Indicador Datos'!J38=0,0,IF(LOG('Indicador Datos'!J38)&gt;K$36,10,IF(LOG('Indicador Datos'!J38)&lt;K$37,0,10-(K$36-LOG('Indicador Datos'!J38))/(K$36-K$37)*10))),1)</f>
        <v>9.5</v>
      </c>
      <c r="L35" s="41">
        <f t="shared" ref="L35" si="74">ROUND((10-GEOMEAN(((10-J35)/10*9+1),((10-K35)/10*9+1)))/9*10,1)</f>
        <v>8.6</v>
      </c>
      <c r="M35" s="41">
        <f>ROUND(IF('Indicador Datos'!K38=0,0,IF(LOG('Indicador Datos'!K38)&gt;M$36,10,IF(LOG('Indicador Datos'!K38)&lt;M$37,0,10-(M$36-LOG('Indicador Datos'!K38))/(M$36-M$37)*10))),1)</f>
        <v>0</v>
      </c>
      <c r="N35" s="122">
        <f>IF('Indicador Datos'!N38="No data","x",ROUND(IF('Indicador Datos'!N38=0,0,IF(LOG('Indicador Datos'!N38)&gt;N$36,10,IF(LOG('Indicador Datos'!N38)&lt;N$37,0.1,10-(N$36-LOG('Indicador Datos'!N38))/(N$36-N$37)*10))),1))</f>
        <v>7.7</v>
      </c>
      <c r="O35" s="122">
        <f>IF('Indicador Datos'!O38="No data","x",ROUND(IF('Indicador Datos'!O38=0,0,IF(LOG('Indicador Datos'!O38)&gt;O$36,10,IF(LOG('Indicador Datos'!O38)&lt;O$37,0.1,10-(O$36-LOG('Indicador Datos'!O38))/(O$36-O$37)*10))),1))</f>
        <v>8.5</v>
      </c>
      <c r="P35" s="122">
        <f t="shared" si="3"/>
        <v>8.1</v>
      </c>
      <c r="Q35" s="42">
        <f>'Indicador Datos'!D38/'Indicador Datos'!$CU38</f>
        <v>1.8715926301264031E-3</v>
      </c>
      <c r="R35" s="42">
        <f>'Indicador Datos'!E38/'Indicador Datos'!$CU38</f>
        <v>6.668519655835699E-4</v>
      </c>
      <c r="S35" s="42">
        <f>IF(F35=0.1,0,'Indicador Datos'!F38/'Indicador Datos'!$CU38)</f>
        <v>3.6571941505548198E-3</v>
      </c>
      <c r="T35" s="42">
        <f>'Indicador Datos'!G38/'Indicador Datos'!$CU38</f>
        <v>3.6315731999889931E-6</v>
      </c>
      <c r="U35" s="42">
        <f>'Indicador Datos'!H38/'Indicador Datos'!$CU38</f>
        <v>1.1974989652308911E-3</v>
      </c>
      <c r="V35" s="42">
        <f>'Indicador Datos'!I38/'Indicador Datos'!$CU38</f>
        <v>7.4120324245955868E-7</v>
      </c>
      <c r="W35" s="42">
        <f>'Indicador Datos'!J38/'Indicador Datos'!$CU38</f>
        <v>2.048895461236671E-3</v>
      </c>
      <c r="X35" s="42">
        <f>'Indicador Datos'!K38/'Indicador Datos'!$CU38</f>
        <v>0</v>
      </c>
      <c r="Y35" s="42">
        <f>IF('Indicador Datos'!N38="No data","x",'Indicador Datos'!N38/'Indicador Datos'!$CU38)</f>
        <v>4.0151802739406529E-2</v>
      </c>
      <c r="Z35" s="42">
        <f>IF('Indicador Datos'!O38="No data","x",'Indicador Datos'!O38/'Indicador Datos'!$CU38)</f>
        <v>8.3108262423032875E-2</v>
      </c>
      <c r="AA35" s="41">
        <f t="shared" si="4"/>
        <v>9.4</v>
      </c>
      <c r="AB35" s="41">
        <f t="shared" si="5"/>
        <v>10</v>
      </c>
      <c r="AC35" s="41">
        <f t="shared" ref="AC35" si="75">ROUND(((10-GEOMEAN(((10-AA35)/10*9+1),((10-AB35)/10*9+1)))/9*10),1)</f>
        <v>9.6999999999999993</v>
      </c>
      <c r="AD35" s="41">
        <f t="shared" si="7"/>
        <v>5.2</v>
      </c>
      <c r="AE35" s="41">
        <f t="shared" si="8"/>
        <v>5.2</v>
      </c>
      <c r="AF35" s="41">
        <f t="shared" si="9"/>
        <v>0.8</v>
      </c>
      <c r="AG35" s="41">
        <f t="shared" si="10"/>
        <v>0</v>
      </c>
      <c r="AH35" s="41">
        <f t="shared" ref="AH35" si="76">ROUND(((10-GEOMEAN(((10-AF35)/10*9+1),((10-AG35)/10*9+1)))/9*10),1)</f>
        <v>0.4</v>
      </c>
      <c r="AI35" s="41">
        <f t="shared" si="12"/>
        <v>5.0999999999999996</v>
      </c>
      <c r="AJ35" s="41">
        <f t="shared" ref="AJ35" si="77">ROUND((10-GEOMEAN(((10-AH35)/10*9+1),((10-AI35)/10*9+1)))/9*10,1)</f>
        <v>3.1</v>
      </c>
      <c r="AK35" s="41">
        <f t="shared" si="14"/>
        <v>0</v>
      </c>
      <c r="AL35" s="41">
        <f>ROUND(IF('Indicador Datos'!L38=0,0,IF('Indicador Datos'!L38&gt;AL$36,10,IF('Indicador Datos'!L38&lt;AL$37,0,10-(AL$36-'Indicador Datos'!L38)/(AL$36-AL$37)*10))),1)</f>
        <v>1.5</v>
      </c>
      <c r="AM35" s="41">
        <f t="shared" si="15"/>
        <v>2</v>
      </c>
      <c r="AN35" s="41">
        <f t="shared" si="16"/>
        <v>4.2</v>
      </c>
      <c r="AO35" s="41">
        <f t="shared" si="63"/>
        <v>3.2</v>
      </c>
      <c r="AP35" s="41">
        <f t="shared" si="17"/>
        <v>9.4</v>
      </c>
      <c r="AQ35" s="41">
        <f t="shared" si="18"/>
        <v>10</v>
      </c>
      <c r="AR35" s="41">
        <f t="shared" si="19"/>
        <v>4.7</v>
      </c>
      <c r="AS35" s="41">
        <f t="shared" si="20"/>
        <v>2.4</v>
      </c>
      <c r="AT35" s="41">
        <f t="shared" ref="AT35" si="78">ROUND((10-GEOMEAN(((10-AR35)/10*9+1),((10-AS35)/10*9+1)))/9*10,1)</f>
        <v>3.6</v>
      </c>
      <c r="AU35" s="41">
        <f t="shared" si="22"/>
        <v>7.3</v>
      </c>
      <c r="AV35" s="41">
        <f t="shared" si="23"/>
        <v>0</v>
      </c>
      <c r="AW35" s="41">
        <f t="shared" si="24"/>
        <v>9.6999999999999993</v>
      </c>
      <c r="AX35" s="43">
        <f t="shared" si="25"/>
        <v>6.6</v>
      </c>
      <c r="AY35" s="41">
        <f t="shared" si="26"/>
        <v>8.5</v>
      </c>
      <c r="AZ35" s="149">
        <f t="shared" si="64"/>
        <v>9.1999999999999993</v>
      </c>
      <c r="BA35" s="43">
        <f t="shared" si="27"/>
        <v>6.6</v>
      </c>
      <c r="BB35" s="41">
        <f t="shared" si="28"/>
        <v>0.8</v>
      </c>
      <c r="BC35" s="41">
        <f>IF('Indicador Datos'!P38="No data","x",ROUND(IF('Indicador Datos'!P38&gt;BC$36,10,IF('Indicador Datos'!P38&lt;BC$37,0,10-(BC$36-'Indicador Datos'!P38)/(BC$36-BC$37)*10)),1))</f>
        <v>1.3</v>
      </c>
      <c r="BD35" s="41">
        <f t="shared" si="29"/>
        <v>1.1000000000000001</v>
      </c>
      <c r="BE35" s="41">
        <f t="shared" si="30"/>
        <v>6.2</v>
      </c>
      <c r="BF35" s="41">
        <f>IF('Indicador Datos'!M38="No data","x", ROUND(IF('Indicador Datos'!M38&gt;BF$36,0,IF('Indicador Datos'!M38&lt;BF$37,10,(BF$36-'Indicador Datos'!M38)/(BF$36-BF$37)*10)),1))</f>
        <v>4.0999999999999996</v>
      </c>
      <c r="BG35" s="43">
        <f t="shared" si="65"/>
        <v>4.4000000000000004</v>
      </c>
      <c r="BH35" s="41">
        <f>ROUND(IF('Indicador Datos'!Q38=0,0,IF(LOG('Indicador Datos'!Q38)&gt;BH$36,10,IF(LOG('Indicador Datos'!Q38)&lt;BH$37,0,10-(BH$36-LOG('Indicador Datos'!Q38))/(BH$36-BH$37)*10))),1)</f>
        <v>9</v>
      </c>
      <c r="BI35" s="41">
        <f>ROUND(IF('Indicador Datos'!R38=0,0,IF(LOG('Indicador Datos'!R38)&gt;BI$36,10,IF(LOG('Indicador Datos'!R38)&lt;BI$37,0,10-(BI$36-LOG('Indicador Datos'!R38))/(BI$36-BI$37)*10))),1)</f>
        <v>9.5</v>
      </c>
      <c r="BJ35" s="41">
        <f t="shared" si="31"/>
        <v>9.3333333333333339</v>
      </c>
      <c r="BK35" s="42">
        <f>'Indicador Datos'!Q38/'Indicador Datos'!$CU38</f>
        <v>0.67210256381605959</v>
      </c>
      <c r="BL35" s="42">
        <f>'Indicador Datos'!R38/'Indicador Datos'!$CU38</f>
        <v>0.15415788064131378</v>
      </c>
      <c r="BM35" s="41">
        <f t="shared" si="32"/>
        <v>10</v>
      </c>
      <c r="BN35" s="41">
        <f t="shared" si="33"/>
        <v>1.9</v>
      </c>
      <c r="BO35" s="41">
        <f t="shared" si="34"/>
        <v>4.6000000000000005</v>
      </c>
      <c r="BP35" s="41">
        <f t="shared" si="35"/>
        <v>7.7</v>
      </c>
      <c r="BQ35" s="41">
        <f>ROUND(IF('Indicador Datos'!S38=0,0,IF(LOG('Indicador Datos'!S38)&gt;BQ$36,10,IF(LOG('Indicador Datos'!S38)&lt;BQ$37,0,10-(BQ$36-LOG('Indicador Datos'!S38))/(BQ$36-BQ$37)*10))),1)</f>
        <v>1.2</v>
      </c>
      <c r="BR35" s="41">
        <f>ROUND(IF('Indicador Datos'!T38=0,0,IF(LOG('Indicador Datos'!T38)&gt;BR$36,10,IF(LOG('Indicador Datos'!T38)&lt;BR$37,0,10-(BR$36-LOG('Indicador Datos'!T38))/(BR$36-BR$37)*10))),1)</f>
        <v>7.2</v>
      </c>
      <c r="BS35" s="41">
        <f t="shared" si="36"/>
        <v>5.2</v>
      </c>
      <c r="BT35" s="42">
        <f>'Indicador Datos'!S38/'Indicador Datos'!$CU38</f>
        <v>2.37601160700935E-6</v>
      </c>
      <c r="BU35" s="42">
        <f>'Indicador Datos'!T38/'Indicador Datos'!$CU38</f>
        <v>3.8120505465003292E-2</v>
      </c>
      <c r="BV35" s="41">
        <f t="shared" si="66"/>
        <v>0</v>
      </c>
      <c r="BW35" s="41">
        <f t="shared" si="67"/>
        <v>0.5</v>
      </c>
      <c r="BX35" s="41">
        <f t="shared" si="38"/>
        <v>0.33333333333333331</v>
      </c>
      <c r="BY35" s="41">
        <f t="shared" si="39"/>
        <v>3.1</v>
      </c>
      <c r="BZ35" s="41">
        <f t="shared" si="40"/>
        <v>5.9</v>
      </c>
      <c r="CA35" s="41">
        <f>ROUND(IF('Indicador Datos'!U38=0,0,IF(LOG('Indicador Datos'!U38)&gt;CA$36,10,IF(LOG('Indicador Datos'!U38)&lt;CA$37,0,10-(CA$36-LOG('Indicador Datos'!U38))/(CA$36-CA$37)*10))),1)</f>
        <v>9.1</v>
      </c>
      <c r="CB35" s="42">
        <f>'Indicador Datos'!U38/'Indicador Datos'!$CU38</f>
        <v>0.72460490699696567</v>
      </c>
      <c r="CC35" s="41">
        <f t="shared" si="41"/>
        <v>7.2</v>
      </c>
      <c r="CD35" s="41">
        <f t="shared" si="42"/>
        <v>8.3000000000000007</v>
      </c>
      <c r="CE35" s="41">
        <f>ROUND(IF('Indicador Datos'!V38=0,0,IF(LOG('Indicador Datos'!V38)&gt;CE$36,10,IF(LOG('Indicador Datos'!V38)&lt;CE$37,0,10-(CE$36-LOG('Indicador Datos'!V38))/(CE$36-CE$37)*10))),1)</f>
        <v>9.1999999999999993</v>
      </c>
      <c r="CF35" s="42">
        <f>'Indicador Datos'!V38/'Indicador Datos'!$CU38</f>
        <v>0.89251200567198918</v>
      </c>
      <c r="CG35" s="41">
        <f t="shared" si="43"/>
        <v>8.9</v>
      </c>
      <c r="CH35" s="41">
        <f t="shared" si="44"/>
        <v>9.1</v>
      </c>
      <c r="CI35" s="41">
        <f>ROUND(IF('Indicador Datos'!W38=0,0,IF(LOG('Indicador Datos'!W38)&gt;CI$36,10,IF(LOG('Indicador Datos'!W38)&lt;CI$37,0,10-(CI$36-LOG('Indicador Datos'!W38))/(CI$36-CI$37)*10))),1)</f>
        <v>9.1</v>
      </c>
      <c r="CJ35" s="42">
        <f>'Indicador Datos'!W38/'Indicador Datos'!$CU38</f>
        <v>0.79772072504379488</v>
      </c>
      <c r="CK35" s="41">
        <f t="shared" si="45"/>
        <v>8</v>
      </c>
      <c r="CL35" s="41">
        <f t="shared" si="46"/>
        <v>8.6</v>
      </c>
      <c r="CM35" s="41">
        <f t="shared" si="47"/>
        <v>8.1999999999999993</v>
      </c>
      <c r="CN35" s="41">
        <f>IF('Indicador Datos'!Y38="No data","x",ROUND(IF('Indicador Datos'!Y38&gt;CN$36,10,IF('Indicador Datos'!Y38&lt;CN$37,0,10-(CN$36-'Indicador Datos'!Y38)/(CN$36-CN$37)*10)),1))</f>
        <v>8.8000000000000007</v>
      </c>
      <c r="CO35" s="41">
        <f>IF('Indicador Datos'!BL38="No data","x",ROUND(IF('Indicador Datos'!BL38&gt;CO$36,10,IF('Indicador Datos'!BL38&lt;CO$37,0,10-(CO$36-'Indicador Datos'!BL38)/(CO$36-CO$37)*10)),1))</f>
        <v>10</v>
      </c>
      <c r="CP35" s="41">
        <f>IF('Indicador Datos'!X38="No data","x",ROUND(IF('Indicador Datos'!X38&gt;CP$36,10,IF('Indicador Datos'!X38&lt;CP$37,0,10-(CP$36-'Indicador Datos'!X38)/(CP$36-CP$37)*10)),1))</f>
        <v>0</v>
      </c>
      <c r="CQ35" s="41">
        <f>IF('Indicador Datos'!AD38="No data","x",ROUND(IF('Indicador Datos'!AD38&gt;CQ$36,10,IF('Indicador Datos'!AD38&lt;CQ$37,0,10-(CQ$36-'Indicador Datos'!AD38)/(CQ$36-CQ$37)*10)),1))</f>
        <v>5</v>
      </c>
      <c r="CR35" s="41">
        <f>IF('Indicador Datos'!CJ38="No data","x",ROUND(IF('Indicador Datos'!CJ38&gt;CR$36,0,IF('Indicador Datos'!CJ38&lt;CR$37,10,(CR$36-'Indicador Datos'!CJ38)/(CR$36-CR$37)*10)),1))</f>
        <v>2</v>
      </c>
      <c r="CS35" s="41">
        <f>IF('Indicador Datos'!CK38="No data","x",ROUND(IF('Indicador Datos'!CK38&gt;CS$36,0,IF('Indicador Datos'!CK38&lt;CS$37,10,(CS$36-'Indicador Datos'!CK38)/(CS$36-CS$37)*10)),1))</f>
        <v>4.3</v>
      </c>
      <c r="CT35" s="41" t="str">
        <f>IF('Indicador Datos'!AB38="No data","x",ROUND(IF('Indicador Datos'!AB38&gt;CT$36,0,IF('Indicador Datos'!AB38&lt;CT$37,10,(CT$36-'Indicador Datos'!AB38)/(CT$36-CT$37)*10)),1))</f>
        <v>x</v>
      </c>
      <c r="CU35" s="235">
        <f>IF('Indicador Datos'!Z38="No data","x",ROUND(IF('Indicador Datos'!Z38&gt;CU$36,10,IF('Indicador Datos'!Z38&lt;CU$37,0,10-(CU$36-'Indicador Datos'!Z38)/(CU$36-CU$37)*10)),1))</f>
        <v>3</v>
      </c>
      <c r="CV35" s="235">
        <f>IF('Indicador Datos'!AA38="No data","x",IF('Indicador Datos'!AA38=0,0,(ROUND(IF(LOG('Indicador Datos'!AA38)&gt;CV$36,10,IF(LOG('Indicador Datos'!AA38)&lt;CV$37,0,10-(CV$36-LOG('Indicador Datos'!AA38))/(CV$36-CV$37)*10)),1))))</f>
        <v>8.6</v>
      </c>
      <c r="CW35" s="41">
        <f t="shared" si="48"/>
        <v>6.6</v>
      </c>
      <c r="CX35" s="235">
        <f>IF('Indicador Datos'!CL38="No data","x",ROUND(IF('Indicador Datos'!CL38&gt;CX$36,0,IF('Indicador Datos'!CL38&lt;CX$37,10,(CX$36-'Indicador Datos'!CL38)/(CX$36-CX$37)*10)),1))</f>
        <v>0.7</v>
      </c>
      <c r="CY35" s="235">
        <f>IF('Indicador Datos'!CM38="No data","x",ROUND(IF('Indicador Datos'!CM38&gt;CY$36,0,IF('Indicador Datos'!CM38&lt;CY$37,10,(CY$36-'Indicador Datos'!CM38)/(CY$36-CY$37)*10)),1))</f>
        <v>2.4</v>
      </c>
      <c r="CZ35" s="41">
        <f t="shared" si="49"/>
        <v>1.6</v>
      </c>
      <c r="DA35" s="41">
        <f>IF('Indicador Datos'!AC38="No data","x",ROUND(IF('Indicador Datos'!AC38&gt;DA$36,0,IF('Indicador Datos'!AC38&lt;DA$37,10,(DA$36-'Indicador Datos'!AC38)/(DA$36-DA$37)*10)),1))</f>
        <v>2</v>
      </c>
      <c r="DB35" s="41">
        <f t="shared" si="50"/>
        <v>2</v>
      </c>
      <c r="DC35" s="41">
        <f t="shared" si="51"/>
        <v>4.4000000000000004</v>
      </c>
      <c r="DD35" s="41">
        <f t="shared" si="52"/>
        <v>2.6</v>
      </c>
      <c r="DE35" s="41">
        <f t="shared" si="53"/>
        <v>3.8</v>
      </c>
      <c r="DF35" s="41">
        <f t="shared" si="54"/>
        <v>6</v>
      </c>
      <c r="DG35" s="41">
        <f t="shared" si="55"/>
        <v>3.6</v>
      </c>
      <c r="DH35" s="41">
        <f t="shared" si="56"/>
        <v>3.9</v>
      </c>
      <c r="DI35" s="41">
        <f t="shared" si="57"/>
        <v>3.9</v>
      </c>
      <c r="DJ35" s="43">
        <f t="shared" si="58"/>
        <v>6.5</v>
      </c>
      <c r="DK35" s="44">
        <f t="shared" si="59"/>
        <v>7</v>
      </c>
      <c r="DL35" s="41">
        <f>ROUND(IF('Indicador Datos'!AE38=0,0,IF('Indicador Datos'!AE38&gt;DL$36,10,IF('Indicador Datos'!AE38&lt;DL$37,0,10-(DL$36-'Indicador Datos'!AE38)/(DL$36-DL$37)*10))),1)</f>
        <v>10</v>
      </c>
      <c r="DM35" s="41">
        <f>ROUND(IF('Indicador Datos'!AF38=0,0,IF(LOG('Indicador Datos'!AF38)&gt;LOG(DM$36),10,IF(LOG('Indicador Datos'!AF38)&lt;LOG(DM$37),0,10-(LOG(DM$36)-LOG('Indicador Datos'!AF38))/(LOG(DM$36)-LOG(DM$37))*10))),1)</f>
        <v>8.5</v>
      </c>
      <c r="DN35" s="41">
        <f t="shared" si="60"/>
        <v>9.4</v>
      </c>
      <c r="DO35" s="41">
        <f>'Indicador Datos'!AG38</f>
        <v>0</v>
      </c>
      <c r="DP35" s="41">
        <f>'Indicador Datos'!AH38</f>
        <v>0</v>
      </c>
      <c r="DQ35" s="41">
        <f t="shared" si="61"/>
        <v>0</v>
      </c>
      <c r="DR35" s="125">
        <f t="shared" si="68"/>
        <v>6.6</v>
      </c>
      <c r="DS35" s="41">
        <f>IF('Indicador Datos'!AI38="No data","x",ROUND(IF('Indicador Datos'!AI38&gt;DS$36,10,IF('Indicador Datos'!AI38&lt;DS$37,0,10-(DS$36-'Indicador Datos'!AI38)/(DS$36-DS$37)*10)),1))</f>
        <v>10</v>
      </c>
      <c r="DT35" s="41">
        <f>IF('Indicador Datos'!AJ38="No data","x",ROUND(IF(LOG('Indicador Datos'!AJ38)&gt;DT$36,10,IF(LOG('Indicador Datos'!AJ38)&lt;DT$37,0,10-(DT$36-LOG('Indicador Datos'!AJ38))/(DT$36-DT$37)*10)),1))</f>
        <v>9.4</v>
      </c>
      <c r="DU35" s="125">
        <f t="shared" si="62"/>
        <v>9.6999999999999993</v>
      </c>
      <c r="DV35" s="42">
        <f>IF('Indicador Datos'!AK38="No data", "x",'Indicador Datos'!AK38/'Indicador Datos'!CT38)</f>
        <v>1.2233275771151525E-2</v>
      </c>
      <c r="DW35" s="41">
        <f t="shared" si="69"/>
        <v>10</v>
      </c>
      <c r="DX35" s="41">
        <f>IF('Indicador Datos'!AK38="No data","x",ROUND(IF(LOG('Indicador Datos'!AK38)&gt;DX$36,10,IF(LOG('Indicador Datos'!AK38)&lt;DX$37,0,10-(DX$36-LOG('Indicador Datos'!AK38))/(DX$36-DX$37)*10)),1))</f>
        <v>10</v>
      </c>
      <c r="DY35" s="43">
        <f t="shared" si="70"/>
        <v>10</v>
      </c>
      <c r="DZ35" s="44">
        <f t="shared" si="71"/>
        <v>9.1999999999999993</v>
      </c>
    </row>
    <row r="36" spans="1:130" s="10" customFormat="1" ht="15" customHeight="1" x14ac:dyDescent="0.25">
      <c r="A36" s="45"/>
      <c r="B36" s="46" t="s">
        <v>70</v>
      </c>
      <c r="C36" s="47">
        <v>5</v>
      </c>
      <c r="D36" s="47">
        <v>4</v>
      </c>
      <c r="E36" s="47"/>
      <c r="F36" s="47">
        <v>6</v>
      </c>
      <c r="G36" s="47">
        <v>2</v>
      </c>
      <c r="H36" s="47">
        <v>5</v>
      </c>
      <c r="I36" s="47">
        <v>5</v>
      </c>
      <c r="J36" s="47"/>
      <c r="K36" s="47">
        <v>5</v>
      </c>
      <c r="L36" s="47"/>
      <c r="M36" s="47">
        <v>5</v>
      </c>
      <c r="N36" s="47">
        <v>7</v>
      </c>
      <c r="O36" s="47">
        <v>7</v>
      </c>
      <c r="P36" s="48"/>
      <c r="Q36" s="48"/>
      <c r="R36" s="48"/>
      <c r="S36" s="48"/>
      <c r="T36" s="48"/>
      <c r="U36" s="48"/>
      <c r="V36" s="48"/>
      <c r="W36" s="48"/>
      <c r="X36" s="46"/>
      <c r="Y36" s="46"/>
      <c r="Z36" s="46"/>
      <c r="AA36" s="49">
        <v>2E-3</v>
      </c>
      <c r="AB36" s="49">
        <v>5.0000000000000001E-4</v>
      </c>
      <c r="AC36" s="50"/>
      <c r="AD36" s="49">
        <v>7.0000000000000001E-3</v>
      </c>
      <c r="AE36" s="47">
        <v>-4</v>
      </c>
      <c r="AF36" s="49">
        <v>1.4999999999999999E-2</v>
      </c>
      <c r="AG36" s="49">
        <v>2.5000000000000001E-3</v>
      </c>
      <c r="AH36" s="49"/>
      <c r="AI36" s="49">
        <v>4.0000000000000001E-3</v>
      </c>
      <c r="AJ36" s="49"/>
      <c r="AK36" s="49">
        <v>7.0000000000000001E-3</v>
      </c>
      <c r="AL36" s="51">
        <v>0.2</v>
      </c>
      <c r="AM36" s="49">
        <v>0.2</v>
      </c>
      <c r="AN36" s="49">
        <v>0.2</v>
      </c>
      <c r="AO36" s="50"/>
      <c r="AP36" s="50"/>
      <c r="AQ36" s="50"/>
      <c r="AR36" s="50"/>
      <c r="AS36" s="50"/>
      <c r="AT36" s="50"/>
      <c r="AU36" s="50"/>
      <c r="AV36" s="50"/>
      <c r="AW36" s="50"/>
      <c r="AX36" s="50"/>
      <c r="AY36" s="50"/>
      <c r="AZ36" s="50"/>
      <c r="BA36" s="50"/>
      <c r="BB36" s="50"/>
      <c r="BC36" s="178">
        <v>10</v>
      </c>
      <c r="BD36" s="51"/>
      <c r="BE36" s="51"/>
      <c r="BF36" s="178">
        <v>0</v>
      </c>
      <c r="BG36" s="45"/>
      <c r="BH36" s="45">
        <v>8</v>
      </c>
      <c r="BI36" s="45">
        <v>7</v>
      </c>
      <c r="BJ36" s="45"/>
      <c r="BK36" s="45"/>
      <c r="BL36" s="45"/>
      <c r="BM36" s="231">
        <v>0.6</v>
      </c>
      <c r="BN36" s="231">
        <v>0.8</v>
      </c>
      <c r="BO36" s="45"/>
      <c r="BP36" s="45"/>
      <c r="BQ36" s="45">
        <v>8</v>
      </c>
      <c r="BR36" s="45">
        <v>8</v>
      </c>
      <c r="BS36" s="45"/>
      <c r="BT36" s="231"/>
      <c r="BU36" s="231"/>
      <c r="BV36" s="231">
        <v>0.6</v>
      </c>
      <c r="BW36" s="231">
        <v>0.8</v>
      </c>
      <c r="BX36" s="45"/>
      <c r="BY36" s="45"/>
      <c r="BZ36" s="45"/>
      <c r="CA36" s="45">
        <v>8</v>
      </c>
      <c r="CB36" s="45"/>
      <c r="CC36" s="231">
        <v>1</v>
      </c>
      <c r="CD36" s="45"/>
      <c r="CE36" s="45">
        <v>8</v>
      </c>
      <c r="CF36" s="45"/>
      <c r="CG36" s="231">
        <v>1</v>
      </c>
      <c r="CH36" s="45"/>
      <c r="CI36" s="45">
        <v>8</v>
      </c>
      <c r="CJ36" s="45"/>
      <c r="CK36" s="231">
        <v>1</v>
      </c>
      <c r="CL36" s="45"/>
      <c r="CM36" s="45"/>
      <c r="CN36" s="45">
        <v>100</v>
      </c>
      <c r="CO36" s="45">
        <v>35</v>
      </c>
      <c r="CP36" s="45">
        <v>3</v>
      </c>
      <c r="CQ36" s="45">
        <v>12</v>
      </c>
      <c r="CR36" s="45">
        <v>100</v>
      </c>
      <c r="CS36" s="45">
        <v>100</v>
      </c>
      <c r="CT36" s="45">
        <v>100</v>
      </c>
      <c r="CU36" s="45">
        <v>10</v>
      </c>
      <c r="CV36" s="45">
        <v>7</v>
      </c>
      <c r="CW36" s="45"/>
      <c r="CX36" s="45">
        <v>100</v>
      </c>
      <c r="CY36" s="45">
        <v>100</v>
      </c>
      <c r="CZ36" s="45"/>
      <c r="DA36" s="45">
        <v>100</v>
      </c>
      <c r="DB36" s="45"/>
      <c r="DC36" s="45"/>
      <c r="DD36" s="45"/>
      <c r="DE36" s="45"/>
      <c r="DF36" s="45"/>
      <c r="DG36" s="45"/>
      <c r="DH36" s="45"/>
      <c r="DI36" s="45"/>
      <c r="DJ36" s="45"/>
      <c r="DK36" s="45"/>
      <c r="DL36" s="45">
        <v>0.75</v>
      </c>
      <c r="DM36" s="45">
        <v>0.75</v>
      </c>
      <c r="DN36" s="45"/>
      <c r="DO36" s="45"/>
      <c r="DP36" s="45"/>
      <c r="DQ36" s="45"/>
      <c r="DR36" s="45"/>
      <c r="DS36" s="45">
        <v>30</v>
      </c>
      <c r="DT36" s="45">
        <v>4.5</v>
      </c>
      <c r="DU36" s="45"/>
      <c r="DV36" s="49">
        <v>5.9999999999999995E-4</v>
      </c>
      <c r="DW36" s="49">
        <v>5.9999999999999995E-4</v>
      </c>
      <c r="DX36" s="45">
        <v>4</v>
      </c>
      <c r="DY36" s="45"/>
      <c r="DZ36" s="45"/>
    </row>
    <row r="37" spans="1:130" s="10" customFormat="1" x14ac:dyDescent="0.25">
      <c r="A37" s="45"/>
      <c r="B37" s="46" t="s">
        <v>69</v>
      </c>
      <c r="C37" s="47">
        <v>1</v>
      </c>
      <c r="D37" s="47">
        <v>1</v>
      </c>
      <c r="E37" s="47"/>
      <c r="F37" s="47">
        <v>2</v>
      </c>
      <c r="G37" s="47">
        <v>-2</v>
      </c>
      <c r="H37" s="47">
        <v>2</v>
      </c>
      <c r="I37" s="47">
        <v>-2</v>
      </c>
      <c r="J37" s="47"/>
      <c r="K37" s="47">
        <v>1</v>
      </c>
      <c r="L37" s="47"/>
      <c r="M37" s="47">
        <v>1</v>
      </c>
      <c r="N37" s="47">
        <v>3</v>
      </c>
      <c r="O37" s="47">
        <v>3</v>
      </c>
      <c r="P37" s="48"/>
      <c r="Q37" s="48"/>
      <c r="R37" s="48"/>
      <c r="S37" s="48"/>
      <c r="T37" s="48"/>
      <c r="U37" s="48"/>
      <c r="V37" s="48"/>
      <c r="W37" s="48"/>
      <c r="X37" s="46"/>
      <c r="Y37" s="46"/>
      <c r="Z37" s="46"/>
      <c r="AA37" s="49">
        <v>0</v>
      </c>
      <c r="AB37" s="49">
        <v>0</v>
      </c>
      <c r="AC37" s="50"/>
      <c r="AD37" s="49">
        <v>0</v>
      </c>
      <c r="AE37" s="47">
        <v>-7</v>
      </c>
      <c r="AF37" s="49">
        <v>0</v>
      </c>
      <c r="AG37" s="49">
        <v>0</v>
      </c>
      <c r="AH37" s="49"/>
      <c r="AI37" s="49">
        <v>0</v>
      </c>
      <c r="AJ37" s="49"/>
      <c r="AK37" s="49">
        <v>0</v>
      </c>
      <c r="AL37" s="51">
        <v>0</v>
      </c>
      <c r="AM37" s="49">
        <v>0</v>
      </c>
      <c r="AN37" s="49">
        <v>0</v>
      </c>
      <c r="AO37" s="50"/>
      <c r="AP37" s="50"/>
      <c r="AQ37" s="50"/>
      <c r="AR37" s="50"/>
      <c r="AS37" s="50"/>
      <c r="AT37" s="50"/>
      <c r="AU37" s="50"/>
      <c r="AV37" s="50"/>
      <c r="AW37" s="50"/>
      <c r="AX37" s="50"/>
      <c r="AY37" s="50"/>
      <c r="AZ37" s="50"/>
      <c r="BA37" s="50"/>
      <c r="BB37" s="50"/>
      <c r="BC37" s="178">
        <v>0</v>
      </c>
      <c r="BD37" s="51"/>
      <c r="BE37" s="51"/>
      <c r="BF37" s="178">
        <v>-1</v>
      </c>
      <c r="BG37" s="45"/>
      <c r="BH37" s="45">
        <v>1</v>
      </c>
      <c r="BI37" s="45">
        <v>1</v>
      </c>
      <c r="BJ37" s="45"/>
      <c r="BK37" s="45"/>
      <c r="BL37" s="45"/>
      <c r="BM37" s="231">
        <v>0</v>
      </c>
      <c r="BN37" s="231">
        <v>0</v>
      </c>
      <c r="BO37" s="45"/>
      <c r="BP37" s="45"/>
      <c r="BQ37" s="45">
        <v>1</v>
      </c>
      <c r="BR37" s="45">
        <v>1</v>
      </c>
      <c r="BS37" s="45"/>
      <c r="BT37" s="231"/>
      <c r="BU37" s="231"/>
      <c r="BV37" s="231">
        <v>0</v>
      </c>
      <c r="BW37" s="231">
        <v>0</v>
      </c>
      <c r="BX37" s="45"/>
      <c r="BY37" s="45"/>
      <c r="BZ37" s="45"/>
      <c r="CA37" s="45">
        <v>1</v>
      </c>
      <c r="CB37" s="45"/>
      <c r="CC37" s="231">
        <v>0</v>
      </c>
      <c r="CD37" s="45"/>
      <c r="CE37" s="45">
        <v>1</v>
      </c>
      <c r="CF37" s="45"/>
      <c r="CG37" s="231">
        <v>0</v>
      </c>
      <c r="CH37" s="45"/>
      <c r="CI37" s="45">
        <v>1</v>
      </c>
      <c r="CJ37" s="45"/>
      <c r="CK37" s="231">
        <v>0</v>
      </c>
      <c r="CL37" s="45"/>
      <c r="CM37" s="45"/>
      <c r="CN37" s="45">
        <v>0</v>
      </c>
      <c r="CO37" s="45">
        <v>0</v>
      </c>
      <c r="CP37" s="45">
        <v>0</v>
      </c>
      <c r="CQ37" s="45">
        <v>5</v>
      </c>
      <c r="CR37" s="45">
        <v>70</v>
      </c>
      <c r="CS37" s="45">
        <v>90</v>
      </c>
      <c r="CT37" s="45">
        <v>50</v>
      </c>
      <c r="CU37" s="45">
        <v>0</v>
      </c>
      <c r="CV37" s="45">
        <v>0</v>
      </c>
      <c r="CW37" s="45"/>
      <c r="CX37" s="45">
        <v>65</v>
      </c>
      <c r="CY37" s="45">
        <v>60</v>
      </c>
      <c r="CZ37" s="45"/>
      <c r="DA37" s="45">
        <v>0</v>
      </c>
      <c r="DB37" s="45"/>
      <c r="DC37" s="45"/>
      <c r="DD37" s="45"/>
      <c r="DE37" s="45"/>
      <c r="DF37" s="45"/>
      <c r="DG37" s="45"/>
      <c r="DH37" s="45"/>
      <c r="DI37" s="45"/>
      <c r="DJ37" s="45"/>
      <c r="DK37" s="45"/>
      <c r="DL37" s="45">
        <v>0</v>
      </c>
      <c r="DM37" s="45">
        <v>0.01</v>
      </c>
      <c r="DN37" s="45"/>
      <c r="DO37" s="45"/>
      <c r="DP37" s="45"/>
      <c r="DQ37" s="45"/>
      <c r="DR37" s="45"/>
      <c r="DS37" s="45">
        <v>0</v>
      </c>
      <c r="DT37" s="45">
        <v>0</v>
      </c>
      <c r="DU37" s="45"/>
      <c r="DV37" s="49">
        <v>0</v>
      </c>
      <c r="DW37" s="49">
        <v>0</v>
      </c>
      <c r="DX37" s="45">
        <v>1</v>
      </c>
      <c r="DY37" s="45"/>
      <c r="DZ37" s="45"/>
    </row>
  </sheetData>
  <sortState ref="A3:B189">
    <sortCondition ref="A3:A189"/>
  </sortState>
  <mergeCells count="1">
    <mergeCell ref="A1:DZ1"/>
  </mergeCells>
  <pageMargins left="0.7" right="0.7" top="0.75" bottom="0.75" header="0.3" footer="0.3"/>
  <pageSetup paperSize="9" orientation="portrait" r:id="rId1"/>
  <ignoredErrors>
    <ignoredError sqref="K3:K35"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AY38"/>
  <sheetViews>
    <sheetView showGridLines="0" zoomScaleNormal="100" workbookViewId="0">
      <pane xSplit="2" ySplit="2" topLeftCell="C3" activePane="bottomRight" state="frozen"/>
      <selection pane="topRight" activeCell="B1" sqref="B1"/>
      <selection pane="bottomLeft" activeCell="A8" sqref="A8"/>
      <selection pane="bottomRight" activeCell="B2" sqref="B2"/>
    </sheetView>
  </sheetViews>
  <sheetFormatPr defaultColWidth="9.140625" defaultRowHeight="15" x14ac:dyDescent="0.25"/>
  <cols>
    <col min="1" max="1" width="25.7109375" style="1" customWidth="1"/>
    <col min="2" max="2" width="9.140625" style="1" customWidth="1"/>
    <col min="3" max="8" width="7.85546875" style="1" customWidth="1"/>
    <col min="9" max="9" width="7.85546875" style="9" customWidth="1"/>
    <col min="10" max="11" width="7.85546875" style="8" customWidth="1"/>
    <col min="12" max="12" width="7.85546875" style="7" customWidth="1"/>
    <col min="13" max="15" width="7.85546875" style="1" customWidth="1"/>
    <col min="16" max="16" width="10.5703125" style="7" customWidth="1"/>
    <col min="17" max="17" width="12.42578125" style="7" customWidth="1"/>
    <col min="18" max="29" width="7.85546875" style="9" customWidth="1"/>
    <col min="30" max="30" width="7.85546875" style="7" customWidth="1"/>
    <col min="31" max="37" width="7.85546875" style="9" customWidth="1"/>
    <col min="38" max="39" width="7.85546875" style="7" customWidth="1"/>
    <col min="40" max="40" width="12.140625" style="7" bestFit="1" customWidth="1"/>
    <col min="41" max="41" width="7.85546875" style="7" customWidth="1"/>
    <col min="42" max="46" width="7.85546875" style="1" customWidth="1"/>
    <col min="47" max="50" width="7.85546875" style="7" customWidth="1"/>
    <col min="51" max="51" width="7.85546875" style="11" customWidth="1"/>
    <col min="52" max="16384" width="9.140625" style="1"/>
  </cols>
  <sheetData>
    <row r="1" spans="1:51" s="180" customFormat="1" x14ac:dyDescent="0.25">
      <c r="A1" s="25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row>
    <row r="2" spans="1:51" s="180" customFormat="1" ht="119.25" customHeight="1" thickBot="1" x14ac:dyDescent="0.3">
      <c r="A2" s="92" t="s">
        <v>234</v>
      </c>
      <c r="B2" s="190" t="s">
        <v>64</v>
      </c>
      <c r="C2" s="197" t="s">
        <v>196</v>
      </c>
      <c r="D2" s="198" t="s">
        <v>215</v>
      </c>
      <c r="E2" s="199" t="s">
        <v>215</v>
      </c>
      <c r="F2" s="199" t="s">
        <v>305</v>
      </c>
      <c r="G2" s="199" t="s">
        <v>306</v>
      </c>
      <c r="H2" s="200" t="s">
        <v>239</v>
      </c>
      <c r="I2" s="197" t="s">
        <v>198</v>
      </c>
      <c r="J2" s="197" t="s">
        <v>307</v>
      </c>
      <c r="K2" s="199" t="s">
        <v>308</v>
      </c>
      <c r="L2" s="200" t="s">
        <v>197</v>
      </c>
      <c r="M2" s="199" t="s">
        <v>218</v>
      </c>
      <c r="N2" s="199" t="s">
        <v>456</v>
      </c>
      <c r="O2" s="199" t="s">
        <v>219</v>
      </c>
      <c r="P2" s="200" t="s">
        <v>217</v>
      </c>
      <c r="Q2" s="201" t="s">
        <v>309</v>
      </c>
      <c r="R2" s="198" t="s">
        <v>310</v>
      </c>
      <c r="S2" s="197" t="s">
        <v>311</v>
      </c>
      <c r="T2" s="198" t="s">
        <v>312</v>
      </c>
      <c r="U2" s="197" t="s">
        <v>313</v>
      </c>
      <c r="V2" s="202" t="s">
        <v>241</v>
      </c>
      <c r="W2" s="198" t="s">
        <v>521</v>
      </c>
      <c r="X2" s="209" t="s">
        <v>464</v>
      </c>
      <c r="Y2" s="225" t="s">
        <v>465</v>
      </c>
      <c r="Z2" s="197" t="s">
        <v>314</v>
      </c>
      <c r="AA2" s="197" t="s">
        <v>360</v>
      </c>
      <c r="AB2" s="198" t="s">
        <v>468</v>
      </c>
      <c r="AC2" s="199" t="s">
        <v>468</v>
      </c>
      <c r="AD2" s="200" t="s">
        <v>200</v>
      </c>
      <c r="AE2" s="197" t="s">
        <v>315</v>
      </c>
      <c r="AF2" s="198" t="s">
        <v>316</v>
      </c>
      <c r="AG2" s="209" t="s">
        <v>402</v>
      </c>
      <c r="AH2" s="198" t="s">
        <v>221</v>
      </c>
      <c r="AI2" s="209" t="s">
        <v>403</v>
      </c>
      <c r="AJ2" s="209" t="s">
        <v>404</v>
      </c>
      <c r="AK2" s="197" t="s">
        <v>405</v>
      </c>
      <c r="AL2" s="200" t="s">
        <v>406</v>
      </c>
      <c r="AM2" s="197" t="s">
        <v>522</v>
      </c>
      <c r="AN2" s="197" t="s">
        <v>317</v>
      </c>
      <c r="AO2" s="200" t="s">
        <v>222</v>
      </c>
      <c r="AP2" s="198" t="s">
        <v>318</v>
      </c>
      <c r="AQ2" s="197" t="s">
        <v>318</v>
      </c>
      <c r="AR2" s="198" t="s">
        <v>319</v>
      </c>
      <c r="AS2" s="197" t="s">
        <v>319</v>
      </c>
      <c r="AT2" s="200" t="s">
        <v>242</v>
      </c>
      <c r="AU2" s="197" t="s">
        <v>320</v>
      </c>
      <c r="AV2" s="197" t="s">
        <v>321</v>
      </c>
      <c r="AW2" s="200" t="s">
        <v>243</v>
      </c>
      <c r="AX2" s="203" t="s">
        <v>220</v>
      </c>
      <c r="AY2" s="204" t="s">
        <v>322</v>
      </c>
    </row>
    <row r="3" spans="1:51" s="3" customFormat="1" ht="15.75" thickTop="1" x14ac:dyDescent="0.25">
      <c r="A3" s="94" t="s">
        <v>1</v>
      </c>
      <c r="B3" s="83" t="s">
        <v>0</v>
      </c>
      <c r="C3" s="53">
        <f>ROUND(IF('Indicador Datos'!AL6="No data",IF((0.1233*LN('Indicador Datos'!CS6)-0.4559)&gt;C$37,0,IF((0.1233*LN('Indicador Datos'!CS6)-0.4559)&lt;C$36,10,(C$37-(0.1233*LN('Indicador Datos'!CS6)-0.4559))/(C$37-C$36)*10)),IF('Indicador Datos'!AL6&gt;C$37,0,IF('Indicador Datos'!AL6&lt;C$36,10,(C$37-'Indicador Datos'!AL6)/(C$37-C$36)*10))),1)</f>
        <v>3.8</v>
      </c>
      <c r="D3" s="146" t="str">
        <f>IF('Indicador Datos'!AM6="No data","x", 'Indicador Datos'!AM6+'Indicador Datos'!AN6)</f>
        <v>x</v>
      </c>
      <c r="E3" s="126" t="str">
        <f>IF(D3="x","x",ROUND(IF(D3&gt;E$37,10,IF(D3&lt;E$36,0,10-(E$37-D3)/(E$37-E$36)*10)),1))</f>
        <v>x</v>
      </c>
      <c r="F3" s="126" t="str">
        <f>IF('Indicador Datos'!AO6="No data","x",ROUND(IF('Indicador Datos'!AO6&gt;F$37,10,IF('Indicador Datos'!AO6&lt;F$36,0,10-(F$37-'Indicador Datos'!AO6)/(F$37-F$36)*10)),1))</f>
        <v>x</v>
      </c>
      <c r="G3" s="126" t="str">
        <f>IF(AND(E3="x", F3="x"), "x", ROUND(AVERAGE(E3,F3),1))</f>
        <v>x</v>
      </c>
      <c r="H3" s="54">
        <f>ROUND(IF(G3="x",C3,(10-GEOMEAN(((10-C3)/10*9+1),((10-G3)/10*9+1)))/9*10),1)</f>
        <v>3.8</v>
      </c>
      <c r="I3" s="53" t="str">
        <f>IF('Indicador Datos'!BJ6="No data","x",ROUND(IF('Indicador Datos'!BJ6&gt;I$37,10,IF('Indicador Datos'!BJ6&lt;I$36,0,10-(I$37-'Indicador Datos'!BJ6)/(I$37-I$36)*10)),1))</f>
        <v>x</v>
      </c>
      <c r="J3" s="53" t="str">
        <f>IF('Indicador Datos'!BK6="No data","x",ROUND(IF('Indicador Datos'!BK6&gt;J$37,10,IF('Indicador Datos'!BK6&lt;J$36,0,10-(J$37-'Indicador Datos'!BK6)/(J$37-J$36)*10)),1))</f>
        <v>x</v>
      </c>
      <c r="K3" s="126" t="str">
        <f>IF('Indicador Datos'!BL6="No data","x",ROUND(IF('Indicador Datos'!BL6&gt;K$37,10,IF('Indicador Datos'!BL6&lt;K$36,0,10-(K$37-'Indicador Datos'!BL6)/(K$37-K$36)*10)),1))</f>
        <v>x</v>
      </c>
      <c r="L3" s="54" t="str">
        <f>IF(AND(I3="x",J3="x", K3="x"),"x",ROUND(AVERAGE(I3,J3,K3),1))</f>
        <v>x</v>
      </c>
      <c r="M3" s="126">
        <f>IF('Indicador Datos'!AP6="No data","x",ROUND(IF('Indicador Datos'!AP6&gt;M$37,10,IF('Indicador Datos'!AP6&lt;M$36,0,10-(M$37-'Indicador Datos'!AP6)/(M$37-M$36)*10)),1))</f>
        <v>1.8</v>
      </c>
      <c r="N3" s="126">
        <f>IF('Indicador Datos'!AQ6="No data","x",ROUND(IF('Indicador Datos'!AQ6&gt;N$37,10,IF('Indicador Datos'!AQ6&lt;N$36,0,10-(N$37-'Indicador Datos'!AQ6)/(N$37-N$36)*10)),1))</f>
        <v>2.2000000000000002</v>
      </c>
      <c r="O3" s="126" t="str">
        <f>IF('Indicador Datos'!AR6="No data","x",ROUND(IF('Indicador Datos'!AR6&gt;O$37,10,IF('Indicador Datos'!AR6&lt;O$36,0,10-(O$37-'Indicador Datos'!AR6)/(O$37-O$36)*10)),1))</f>
        <v>x</v>
      </c>
      <c r="P3" s="54">
        <f t="shared" ref="P3:P35" si="0">ROUND(IF(AND(O3="x",ISNUMBER(N3),ISNUMBER(M3)), (10-GEOMEAN(((10-M3)/10*9+1),((10-N3)/10*9+1)))/9*10,IF(AND(O3="x",N3="x",ISNUMBER(M3)),M3, IF(AND(M3="x",O3="x",ISNUMBER(N3)),N3,IF(AND(N3="x",ISNUMBER(O3),ISNUMBER(M3)), (10-GEOMEAN(((10-M3)/10*9+1),((10-O3)/10*9+1)))/9*10,(10-GEOMEAN(((10-M3)/10*9+1),((10-N3)/10*9+1),((10-O3)/10*9+1)))/9*10)))),1)</f>
        <v>2</v>
      </c>
      <c r="Q3" s="55">
        <f>ROUND(AVERAGE(H3,H3,L3,P3),1)</f>
        <v>3.2</v>
      </c>
      <c r="R3" s="67">
        <f>IF(AND('Indicador Datos'!BP6="No data",'Indicador Datos'!BQ6="No data", 'Indicador Datos'!BR6="No data"),0,SUM('Indicador Datos'!BP6:BR6)/1000)</f>
        <v>3.0000000000000001E-3</v>
      </c>
      <c r="S3" s="53">
        <f>ROUND(IF(R3=0,0,IF(LOG(R3*1000)&gt;S$37,10,IF(LOG(R3*1000)&lt;S$36,0,10-(S$37-LOG(R3*1000))/(S$37-S$36)*10))),1)</f>
        <v>0</v>
      </c>
      <c r="T3" s="56">
        <f>R3*1000/'Indicador Datos'!CT6</f>
        <v>3.0891211450342376E-5</v>
      </c>
      <c r="U3" s="53">
        <f t="shared" ref="U3:U35" si="1">IF(T3="x","x",ROUND(IF(T3&gt;$U$37,10,IF(T3&lt;$U$36,0,((T3*100)/0.0052)^(1/4.0545)/6.5*10)),1))</f>
        <v>0</v>
      </c>
      <c r="V3" s="57">
        <f>ROUND((10-GEOMEAN(((10-S3)/10*9+1),((10-U3)/10*9+1)))/9*10,1)</f>
        <v>0</v>
      </c>
      <c r="W3" s="59" t="str">
        <f>IF('Indicador Datos'!BB6="No data","x",ROUND(IF('Indicador Datos'!BB6&gt;W$37,10,IF('Indicador Datos'!BB6&lt;W$36,0,10-(W$37-'Indicador Datos'!BB6)/(W$37-W$36)*10)),1))</f>
        <v>x</v>
      </c>
      <c r="X3" s="59" t="str">
        <f>IF('Indicador Datos'!BC6="No data","x",IF('Indicador Datos'!#REF!=0,0,ROUND(IF('Indicador Datos'!BC6&gt;X$37,10,IF('Indicador Datos'!BC6&lt;X$36,0,10-(X$37-'Indicador Datos'!BC6)/(X$37-X$36)*10)),1)))</f>
        <v>x</v>
      </c>
      <c r="Y3" s="53" t="str">
        <f t="shared" ref="Y3:Y35" si="2">IF(AND(W3="x",X3="x"),"x",AVERAGE(W3,X3))</f>
        <v>x</v>
      </c>
      <c r="Z3" s="53">
        <f>IF('Indicador Datos'!BA6="No data","x",ROUND(IF('Indicador Datos'!BA6&gt;Z$37,10,IF('Indicador Datos'!BA6&lt;Z$36,0,10-(Z$37-'Indicador Datos'!BA6)/(Z$37-Z$36)*10)),1))</f>
        <v>0.1</v>
      </c>
      <c r="AA3" s="53">
        <f>IF('Indicador Datos'!BD6 ="No data","x",ROUND( IF('Indicador Datos'!BD6 &gt;AA$37,10,IF('Indicador Datos'!BD6 &lt;AA$36,0,10-(AA$37-'Indicador Datos'!BD6)/(AA$37-AA$36)*10)),1))</f>
        <v>0.4</v>
      </c>
      <c r="AB3" s="56">
        <f>IF('Indicador Datos'!BE6="No data","x",IF(('Indicador Datos'!BE6/'Indicador Datos'!CT6)&gt;1,1,IF('Indicador Datos'!BE6&gt;'Indicador Datos'!CT6,1,'Indicador Datos'!BE6/'Indicador Datos'!CT6)))</f>
        <v>1.657828347835041E-3</v>
      </c>
      <c r="AC3" s="53">
        <f t="shared" ref="AC3:AC35" si="3">IF(AB3="No data","x",ROUND( IF(AB3&gt;AC$37,10,IF(AB3 &lt;AC$36,0,10-(AC$37-AB3)/(AC$37-AC$36)*10)),1))</f>
        <v>0.1</v>
      </c>
      <c r="AD3" s="54">
        <f t="shared" ref="AD3:AD35" si="4">IF(AND(AA3="x",Y3="x"),Z3, IF(Y3="x",ROUND((10-GEOMEAN(((10-AA3)/10*9+1),((10-AC3)/10*9+1),((10-Z3)/10*9+1)))/9*10,1),IF(AA3="x",ROUND((10-GEOMEAN(((10-Y3)/10*9+1),((10-AC3)/10*9+1),((10-Z3)/10*9+1)))/9*10,1), ROUND((10-GEOMEAN(((10-Y3)/10*9+1),((10-AC3)/10*9+1),((10-Z3)/10*9+1),((10-AA3)/10*9+1)))/9*10,1))))</f>
        <v>0.2</v>
      </c>
      <c r="AE3" s="53">
        <f>IF('Indicador Datos'!AS6="No data","x",ROUND(IF('Indicador Datos'!AS6&gt;AE$37,10,IF('Indicador Datos'!AS6&lt;AE$36,0,10-(AE$37-'Indicador Datos'!AS6)/(AE$37-AE$36)*10)),1))</f>
        <v>2.1</v>
      </c>
      <c r="AF3" s="59" t="str">
        <f>IF('Indicador Datos'!AT6="No data", "x", IF('Indicador Datos'!AT6&gt;=40,10,IF(AND('Indicador Datos'!AT6&gt;=30,'Indicador Datos'!AT6&lt;40),8,(IF(AND('Indicador Datos'!AT6&gt;=20,'Indicador Datos'!AT6&lt;30),6,IF(AND('Indicador Datos'!AT6&gt;=5,'Indicador Datos'!AT6&lt;20),4,IF(AND('Indicador Datos'!AT6&gt;0,'Indicador Datos'!AT6&lt;5),2,0)))))))</f>
        <v>x</v>
      </c>
      <c r="AG3" s="59">
        <f>IF('Indicador Datos'!AU6="No data", "x", IF('Indicador Datos'!AU6&gt;=40,10,IF(AND('Indicador Datos'!AU6&gt;=30,'Indicador Datos'!AU6&lt;40),8,(IF(AND('Indicador Datos'!AU6&gt;=20,'Indicador Datos'!AU6&lt;30), 6, IF(AND('Indicador Datos'!AU6&gt;=5,'Indicador Datos'!AU6&lt;20),3,0))))))</f>
        <v>8</v>
      </c>
      <c r="AH3" s="59">
        <f>IF('Indicador Datos'!AV6="No data", "x", IF('Indicador Datos'!AV6&gt;=15,10,IF(AND('Indicador Datos'!AV6&gt;=12,'Indicador Datos'!AV6&lt;15),8,(IF(AND('Indicador Datos'!AV6&gt;=9,'Indicador Datos'!AV6&lt;12),6,IF(AND('Indicador Datos'!AV6&gt;=5,'Indicador Datos'!AV6&lt;9),4,IF(AND('Indicador Datos'!AV6&gt;0,'Indicador Datos'!AV6&lt;5),2,0)))))))</f>
        <v>6</v>
      </c>
      <c r="AI3" s="210">
        <f>IF('Indicador Datos'!BW6="No data", "x", IF('Indicador Datos'!BW6&gt;=40,10,IF(AND('Indicador Datos'!BW6&gt;=30,'Indicador Datos'!BW6&lt;40),8,(IF(AND('Indicador Datos'!BW6&gt;=20,'Indicador Datos'!BW6&lt;30), 6, IF(AND('Indicador Datos'!BW6&gt;=5,'Indicador Datos'!BW6&lt;20),3,0))))))</f>
        <v>6</v>
      </c>
      <c r="AJ3" s="210">
        <f t="shared" ref="AJ3:AJ35" si="5">IF(AND(AH3="x", AI3="x"),"x",IF(AH3="x",ROUND(AI3,1),IF(AI3="x",ROUND(AH3,1),ROUND(AVERAGE(AH3,AI3),1))))</f>
        <v>6</v>
      </c>
      <c r="AK3" s="126">
        <f t="shared" ref="AK3:AK35" si="6">IF(AND(AF3="x", AG3="x", AJ3="x"), "x", IF(AF3="x",ROUND(AVERAGE(AG3,AJ3),1),IF(AND(AF3="x",AG3="x"),ROUND(AJ3,1),ROUND(AVERAGE(AF3,AG3,AJ3),1))))</f>
        <v>7</v>
      </c>
      <c r="AL3" s="54">
        <f t="shared" ref="AL3:AL35" si="7">IF(AND(AE3="x",AK3="x"),"x",ROUND(AVERAGE(AK3,AE3),1))</f>
        <v>4.5999999999999996</v>
      </c>
      <c r="AM3" s="179" t="str">
        <f>IF('Indicador Datos'!BS6="No data","x",ROUND( IF('Indicador Datos'!BS6&gt;AM$37,10,IF('Indicador Datos'!BS6&lt;AM$36,0,10-(AM$37-'Indicador Datos'!BS6)/(AM$37-AM$36)*10)),1))</f>
        <v>x</v>
      </c>
      <c r="AN3" s="179">
        <f>IF('Indicador Datos'!BT6="No data","x",ROUND( IF('Indicador Datos'!BT6&gt;AN$37,10,IF('Indicador Datos'!BT6&lt;AN$36,0,10-(AN$37-'Indicador Datos'!BT6)/(AN$37-AN$36)*10)),1))</f>
        <v>1.1000000000000001</v>
      </c>
      <c r="AO3" s="54">
        <f>IF(AND(AM3="x",AN3="x"),"x",ROUND(AVERAGE(AM3,AN3),1))</f>
        <v>1.1000000000000001</v>
      </c>
      <c r="AP3" s="67">
        <f>('Indicador Datos'!BO6+'Indicador Datos'!BN6*0.5+'Indicador Datos'!BM6*0.25)/1000</f>
        <v>0.35</v>
      </c>
      <c r="AQ3" s="53">
        <f>ROUND(IF(AP3=0,0,IF(LOG(AP3)&gt;AQ$37,10,IF(LOG(AP3)&lt;AQ$36,0,10-(AQ$37-LOG(AP3))/(AQ$37-AQ$36)*10))),1)</f>
        <v>0</v>
      </c>
      <c r="AR3" s="58">
        <f>AP3*1000/'Indicador Datos'!CT6</f>
        <v>3.6039746692066105E-3</v>
      </c>
      <c r="AS3" s="53">
        <f>IF(AR3="x","x",ROUND(IF(AR3&gt;AS$37,10,IF(AR3&lt;AS$36,0,10-(AS$37-AR3)/(AS$37-AS$36)*10)),1))</f>
        <v>0.5</v>
      </c>
      <c r="AT3" s="54">
        <f>ROUND((10-GEOMEAN(((10-AQ3)/10*9+1),((10-AS3)/10*9+1)))/9*10,1)</f>
        <v>0.3</v>
      </c>
      <c r="AU3" s="53">
        <f>IF('Indicador Datos'!BU6="No data","x",ROUND(IF('Indicador Datos'!BU6&lt;$AU$36,10,IF('Indicador Datos'!BU6&gt;$AU$37,0,($AU$37-'Indicador Datos'!BU6)/($AU$37-$AU$36)*10)),1))</f>
        <v>7.2</v>
      </c>
      <c r="AV3" s="53">
        <f>IF('Indicador Datos'!BV6="No data", "x", IF('Indicador Datos'!BV6&gt;=35,10,IF(AND('Indicador Datos'!BV6&gt;=25,'Indicador Datos'!BV6&lt;35),8,(IF(AND('Indicador Datos'!BV6&gt;=15,'Indicador Datos'!BV6&lt;25),6,IF(AND('Indicador Datos'!BV6&gt;=5,'Indicador Datos'!BV6&lt;15),4,IF(AND('Indicador Datos'!BV6&gt;0,'Indicador Datos'!BV6&lt;5),2,0)))))))</f>
        <v>6</v>
      </c>
      <c r="AW3" s="54">
        <f t="shared" ref="AW3:AW35" si="8">ROUND(AVERAGE(AV3,AU3),1)</f>
        <v>6.6</v>
      </c>
      <c r="AX3" s="60">
        <f t="shared" ref="AX3:AX35" si="9">ROUND(IF(AO3="x",(10-GEOMEAN(((10-AD3)/10*9+1),((10-AL3)/10*9+1),((10-AT3)/10*9+1),((10-AW3)/10*9+1)))/9*10,(10-GEOMEAN(((10-AL3)/10*9+1),((10-AD3)/10*9+1),((10-AT3)/10*9+1),((10-AO3)/10*9+1),((10-AW3)/10*9+1)))/9*10),1)</f>
        <v>3</v>
      </c>
      <c r="AY3" s="61">
        <f t="shared" ref="AY3:AY35" si="10">ROUND((10-GEOMEAN(((10-V3)/10*9+1),((10-AX3)/10*9+1)))/9*10,1)</f>
        <v>1.6</v>
      </c>
    </row>
    <row r="4" spans="1:51" s="3" customFormat="1" x14ac:dyDescent="0.25">
      <c r="A4" s="94" t="s">
        <v>5</v>
      </c>
      <c r="B4" s="83" t="s">
        <v>4</v>
      </c>
      <c r="C4" s="53">
        <f>ROUND(IF('Indicador Datos'!AL7="No data",IF((0.1233*LN('Indicador Datos'!CS7)-0.4559)&gt;C$37,0,IF((0.1233*LN('Indicador Datos'!CS7)-0.4559)&lt;C$36,10,(C$37-(0.1233*LN('Indicador Datos'!CS7)-0.4559))/(C$37-C$36)*10)),IF('Indicador Datos'!AL7&gt;C$37,0,IF('Indicador Datos'!AL7&lt;C$36,10,(C$37-'Indicador Datos'!AL7)/(C$37-C$36)*10))),1)</f>
        <v>3.2</v>
      </c>
      <c r="D4" s="146" t="str">
        <f>IF('Indicador Datos'!AM7="No data","x", 'Indicador Datos'!AM7+'Indicador Datos'!AN7)</f>
        <v>x</v>
      </c>
      <c r="E4" s="126" t="str">
        <f t="shared" ref="E4:E35" si="11">IF(D4="x","x",ROUND(IF(D4&gt;E$37,10,IF(D4&lt;E$36,0,10-(E$37-D4)/(E$37-E$36)*10)),1))</f>
        <v>x</v>
      </c>
      <c r="F4" s="126">
        <f>IF('Indicador Datos'!AO7="No data","x",ROUND(IF('Indicador Datos'!AO7&gt;F$37,10,IF('Indicador Datos'!AO7&lt;F$36,0,10-(F$37-'Indicador Datos'!AO7)/(F$37-F$36)*10)),1))</f>
        <v>2.1</v>
      </c>
      <c r="G4" s="126">
        <f t="shared" ref="G4:G35" si="12">IF(AND(E4="x", F4="x"), "x", ROUND(AVERAGE(E4,F4),1))</f>
        <v>2.1</v>
      </c>
      <c r="H4" s="54">
        <f t="shared" ref="H4:H35" si="13">ROUND(IF(G4="x",C4,(10-GEOMEAN(((10-C4)/10*9+1),((10-G4)/10*9+1)))/9*10),1)</f>
        <v>2.7</v>
      </c>
      <c r="I4" s="53">
        <f>IF('Indicador Datos'!BJ7="No data","x",ROUND(IF('Indicador Datos'!BJ7&gt;I$37,10,IF('Indicador Datos'!BJ7&lt;I$36,0,10-(I$37-'Indicador Datos'!BJ7)/(I$37-I$36)*10)),1))</f>
        <v>4.5</v>
      </c>
      <c r="J4" s="53" t="str">
        <f>IF('Indicador Datos'!BK7="No data","x",ROUND(IF('Indicador Datos'!BK7&gt;J$37,10,IF('Indicador Datos'!BK7&lt;J$36,0,10-(J$37-'Indicador Datos'!BK7)/(J$37-J$36)*10)),1))</f>
        <v>x</v>
      </c>
      <c r="K4" s="126" t="str">
        <f>IF('Indicador Datos'!BL7="No data","x",ROUND(IF('Indicador Datos'!BL7&gt;K$37,10,IF('Indicador Datos'!BL7&lt;K$36,0,10-(K$37-'Indicador Datos'!BL7)/(K$37-K$36)*10)),1))</f>
        <v>x</v>
      </c>
      <c r="L4" s="54">
        <f t="shared" ref="L4:L35" si="14">IF(AND(I4="x",J4="x", K4="x"),"x",ROUND(AVERAGE(I4,J4,K4),1))</f>
        <v>4.5</v>
      </c>
      <c r="M4" s="126">
        <f>IF('Indicador Datos'!AP7="No data","x",ROUND(IF('Indicador Datos'!AP7&gt;M$37,10,IF('Indicador Datos'!AP7&lt;M$36,0,10-(M$37-'Indicador Datos'!AP7)/(M$37-M$36)*10)),1))</f>
        <v>1</v>
      </c>
      <c r="N4" s="126" t="str">
        <f>IF('Indicador Datos'!AQ7="No data","x",ROUND(IF('Indicador Datos'!AQ7&gt;N$37,10,IF('Indicador Datos'!AQ7&lt;N$36,0,10-(N$37-'Indicador Datos'!AQ7)/(N$37-N$36)*10)),1))</f>
        <v>x</v>
      </c>
      <c r="O4" s="126">
        <f>IF('Indicador Datos'!AR7="No data","x",ROUND(IF('Indicador Datos'!AR7&gt;O$37,10,IF('Indicador Datos'!AR7&lt;O$36,0,10-(O$37-'Indicador Datos'!AR7)/(O$37-O$36)*10)),1))</f>
        <v>0</v>
      </c>
      <c r="P4" s="54">
        <f t="shared" si="0"/>
        <v>0.5</v>
      </c>
      <c r="Q4" s="55">
        <f t="shared" ref="Q4:Q35" si="15">ROUND(AVERAGE(H4,H4,L4,P4),1)</f>
        <v>2.6</v>
      </c>
      <c r="R4" s="67">
        <f>IF(AND('Indicador Datos'!BP7="No data",'Indicador Datos'!BQ7="No data", 'Indicador Datos'!BR7="No data"),0,SUM('Indicador Datos'!BP7:BR7)/1000)</f>
        <v>4.2000000000000003E-2</v>
      </c>
      <c r="S4" s="53">
        <f t="shared" ref="S4:S35" si="16">ROUND(IF(R4=0,0,IF(LOG(R4*1000)&gt;$S$37,10,IF(LOG(R4*1000)&lt;S$36,0,10-(S$37-LOG(R4*1000))/(S$37-S$36)*10))),1)</f>
        <v>1.6</v>
      </c>
      <c r="T4" s="56">
        <f>R4*1000/'Indicador Datos'!CT7</f>
        <v>1.0783442793835978E-4</v>
      </c>
      <c r="U4" s="53">
        <f t="shared" si="1"/>
        <v>1.8</v>
      </c>
      <c r="V4" s="57">
        <f t="shared" ref="V4:V35" si="17">ROUND((10-GEOMEAN(((10-S4)/10*9+1),((10-U4)/10*9+1)))/9*10,1)</f>
        <v>1.7</v>
      </c>
      <c r="W4" s="59">
        <f>IF('Indicador Datos'!BB7="No data","x",ROUND(IF('Indicador Datos'!BB7&gt;W$37,10,IF('Indicador Datos'!BB7&lt;W$36,0,10-(W$37-'Indicador Datos'!BB7)/(W$37-W$36)*10)),1))</f>
        <v>10</v>
      </c>
      <c r="X4" s="59">
        <f>IF('Indicador Datos'!BC7="No data","x",IF('Indicador Datos'!BC6=0,0,ROUND(IF('Indicador Datos'!BC7&gt;X$37,10,IF('Indicador Datos'!BC7&lt;X$36,0,10-(X$37-'Indicador Datos'!BC7)/(X$37-X$36)*10)),1)))</f>
        <v>4.4000000000000004</v>
      </c>
      <c r="Y4" s="53">
        <f t="shared" si="2"/>
        <v>7.2</v>
      </c>
      <c r="Z4" s="53">
        <f>IF('Indicador Datos'!BA7="No data","x",ROUND(IF('Indicador Datos'!BA7&gt;Z$37,10,IF('Indicador Datos'!BA7&lt;Z$36,0,10-(Z$37-'Indicador Datos'!BA7)/(Z$37-Z$36)*10)),1))</f>
        <v>1.5</v>
      </c>
      <c r="AA4" s="53">
        <f>IF('Indicador Datos'!BD7 ="No data","x",ROUND( IF('Indicador Datos'!BD7 &gt;AA$37,10,IF('Indicador Datos'!BD7 &lt;AA$36,0,10-(AA$37-'Indicador Datos'!BD7)/(AA$37-AA$36)*10)),1))</f>
        <v>0.1</v>
      </c>
      <c r="AB4" s="56">
        <f>IF('Indicador Datos'!BE7="No data","x",IF(('Indicador Datos'!BE7/'Indicador Datos'!CT7)&gt;1,1,IF('Indicador Datos'!BE7&gt;'Indicador Datos'!CT7,1,'Indicador Datos'!BE7/'Indicador Datos'!CT7)))</f>
        <v>1.0115896335169941E-2</v>
      </c>
      <c r="AC4" s="126">
        <f t="shared" si="3"/>
        <v>0.3</v>
      </c>
      <c r="AD4" s="54">
        <f t="shared" si="4"/>
        <v>2.9</v>
      </c>
      <c r="AE4" s="53">
        <f>IF('Indicador Datos'!AS7="No data","x",ROUND(IF('Indicador Datos'!AS7&gt;AE$37,10,IF('Indicador Datos'!AS7&lt;AE$36,0,10-(AE$37-'Indicador Datos'!AS7)/(AE$37-AE$36)*10)),1))</f>
        <v>2.1</v>
      </c>
      <c r="AF4" s="59" t="str">
        <f>IF('Indicador Datos'!AT7="No data", "x", IF('Indicador Datos'!AT7&gt;=40,10,IF(AND('Indicador Datos'!AT7&gt;=30,'Indicador Datos'!AT7&lt;40),8,(IF(AND('Indicador Datos'!AT7&gt;=20,'Indicador Datos'!AT7&lt;30),6,IF(AND('Indicador Datos'!AT7&gt;=5,'Indicador Datos'!AT7&lt;20),4,IF(AND('Indicador Datos'!AT7&gt;0,'Indicador Datos'!AT7&lt;5),2,0)))))))</f>
        <v>x</v>
      </c>
      <c r="AG4" s="59">
        <f>IF('Indicador Datos'!AU7="No data", "x", IF('Indicador Datos'!AU7&gt;=40,10,IF(AND('Indicador Datos'!AU7&gt;=30,'Indicador Datos'!AU7&lt;40),8,(IF(AND('Indicador Datos'!AU7&gt;=20,'Indicador Datos'!AU7&lt;30), 6, IF(AND('Indicador Datos'!AU7&gt;=5,'Indicador Datos'!AU7&lt;20),3,0))))))</f>
        <v>6</v>
      </c>
      <c r="AH4" s="59">
        <f>IF('Indicador Datos'!AV7="No data", "x", IF('Indicador Datos'!AV7&gt;=15,10,IF(AND('Indicador Datos'!AV7&gt;=12,'Indicador Datos'!AV7&lt;15),8,(IF(AND('Indicador Datos'!AV7&gt;=9,'Indicador Datos'!AV7&lt;12),6,IF(AND('Indicador Datos'!AV7&gt;=5,'Indicador Datos'!AV7&lt;9),4,IF(AND('Indicador Datos'!AV7&gt;0,'Indicador Datos'!AV7&lt;5),2,0)))))))</f>
        <v>8</v>
      </c>
      <c r="AI4" s="210">
        <f>IF('Indicador Datos'!BW7="No data", "x", IF('Indicador Datos'!BW7&gt;=40,10,IF(AND('Indicador Datos'!BW7&gt;=30,'Indicador Datos'!BW7&lt;40),8,(IF(AND('Indicador Datos'!BW7&gt;=20,'Indicador Datos'!BW7&lt;30), 6, IF(AND('Indicador Datos'!BW7&gt;=5,'Indicador Datos'!BW7&lt;20),3,0))))))</f>
        <v>6</v>
      </c>
      <c r="AJ4" s="210">
        <f t="shared" si="5"/>
        <v>7</v>
      </c>
      <c r="AK4" s="126">
        <f t="shared" si="6"/>
        <v>6.5</v>
      </c>
      <c r="AL4" s="54">
        <f t="shared" si="7"/>
        <v>4.3</v>
      </c>
      <c r="AM4" s="179">
        <f>IF('Indicador Datos'!BS7="No data","x",ROUND( IF('Indicador Datos'!BS7&gt;AM$37,10,IF('Indicador Datos'!BS7&lt;AM$36,0,10-(AM$37-'Indicador Datos'!BS7)/(AM$37-AM$36)*10)),1))</f>
        <v>0.3</v>
      </c>
      <c r="AN4" s="179">
        <f>IF('Indicador Datos'!BT7="No data","x",ROUND( IF('Indicador Datos'!BT7&gt;AN$37,10,IF('Indicador Datos'!BT7&lt;AN$36,0,10-(AN$37-'Indicador Datos'!BT7)/(AN$37-AN$36)*10)),1))</f>
        <v>5.6</v>
      </c>
      <c r="AO4" s="54">
        <f t="shared" ref="AO4:AO35" si="18">IF(AND(AM4="x",AN4="x"),"x",ROUND(AVERAGE(AM4,AN4),1))</f>
        <v>3</v>
      </c>
      <c r="AP4" s="67">
        <f>('Indicador Datos'!BO7+'Indicador Datos'!BN7*0.5+'Indicador Datos'!BM7*0.25)/1000</f>
        <v>2.1</v>
      </c>
      <c r="AQ4" s="53">
        <f t="shared" ref="AQ4:AQ35" si="19">ROUND(IF(AP4=0,0,IF(LOG(AP4)&gt;AQ$37,10,IF(LOG(AP4)&lt;AQ$36,0,10-(AQ$37-LOG(AP4))/(AQ$37-AQ$36)*10))),1)</f>
        <v>1.1000000000000001</v>
      </c>
      <c r="AR4" s="58">
        <f>AP4*1000/'Indicador Datos'!CT7</f>
        <v>5.3917213969179893E-3</v>
      </c>
      <c r="AS4" s="53">
        <f t="shared" ref="AS4:AS35" si="20">IF(AR4="x","x",ROUND(IF(AR4&gt;AS$37,10,IF(AR4&lt;AS$36,0,10-(AS$37-AR4)/(AS$37-AS$36)*10)),1))</f>
        <v>0.7</v>
      </c>
      <c r="AT4" s="54">
        <f t="shared" ref="AT4:AT35" si="21">ROUND((10-GEOMEAN(((10-AQ4)/10*9+1),((10-AS4)/10*9+1)))/9*10,1)</f>
        <v>0.9</v>
      </c>
      <c r="AU4" s="53">
        <f>IF('Indicador Datos'!BU7="No data","x",ROUND(IF('Indicador Datos'!BU7&lt;$AU$36,10,IF('Indicador Datos'!BU7&gt;$AU$37,0,($AU$37-'Indicador Datos'!BU7)/($AU$37-$AU$36)*10)),1))</f>
        <v>4.8</v>
      </c>
      <c r="AV4" s="53">
        <f>IF('Indicador Datos'!BV7="No data", "x", IF('Indicador Datos'!BV7&gt;=35,10,IF(AND('Indicador Datos'!BV7&gt;=25,'Indicador Datos'!BV7&lt;35),8,(IF(AND('Indicador Datos'!BV7&gt;=15,'Indicador Datos'!BV7&lt;25),6,IF(AND('Indicador Datos'!BV7&gt;=5,'Indicador Datos'!BV7&lt;15),4,IF(AND('Indicador Datos'!BV7&gt;0,'Indicador Datos'!BV7&lt;5),2,0)))))))</f>
        <v>6</v>
      </c>
      <c r="AW4" s="54">
        <f t="shared" si="8"/>
        <v>5.4</v>
      </c>
      <c r="AX4" s="60">
        <f t="shared" si="9"/>
        <v>3.4</v>
      </c>
      <c r="AY4" s="61">
        <f t="shared" si="10"/>
        <v>2.6</v>
      </c>
    </row>
    <row r="5" spans="1:51" s="3" customFormat="1" x14ac:dyDescent="0.25">
      <c r="A5" s="94" t="s">
        <v>7</v>
      </c>
      <c r="B5" s="83" t="s">
        <v>6</v>
      </c>
      <c r="C5" s="53">
        <f>ROUND(IF('Indicador Datos'!AL8="No data",IF((0.1233*LN('Indicador Datos'!CS8)-0.4559)&gt;C$37,0,IF((0.1233*LN('Indicador Datos'!CS8)-0.4559)&lt;C$36,10,(C$37-(0.1233*LN('Indicador Datos'!CS8)-0.4559))/(C$37-C$36)*10)),IF('Indicador Datos'!AL8&gt;C$37,0,IF('Indicador Datos'!AL8&lt;C$36,10,(C$37-'Indicador Datos'!AL8)/(C$37-C$36)*10))),1)</f>
        <v>3.3</v>
      </c>
      <c r="D5" s="146">
        <f>IF('Indicador Datos'!AM8="No data","x", 'Indicador Datos'!AM8+'Indicador Datos'!AN8)</f>
        <v>2.9831322299999998</v>
      </c>
      <c r="E5" s="126">
        <f t="shared" si="11"/>
        <v>0.6</v>
      </c>
      <c r="F5" s="126">
        <f>IF('Indicador Datos'!AO8="No data","x",ROUND(IF('Indicador Datos'!AO8&gt;F$37,10,IF('Indicador Datos'!AO8&lt;F$36,0,10-(F$37-'Indicador Datos'!AO8)/(F$37-F$36)*10)),1))</f>
        <v>3.2</v>
      </c>
      <c r="G5" s="126">
        <f t="shared" si="12"/>
        <v>1.9</v>
      </c>
      <c r="H5" s="54">
        <f t="shared" si="13"/>
        <v>2.6</v>
      </c>
      <c r="I5" s="53">
        <f>IF('Indicador Datos'!BJ8="No data","x",ROUND(IF('Indicador Datos'!BJ8&gt;I$37,10,IF('Indicador Datos'!BJ8&lt;I$36,0,10-(I$37-'Indicador Datos'!BJ8)/(I$37-I$36)*10)),1))</f>
        <v>3.8</v>
      </c>
      <c r="J5" s="53" t="str">
        <f>IF('Indicador Datos'!BK8="No data","x",ROUND(IF('Indicador Datos'!BK8&gt;J$37,10,IF('Indicador Datos'!BK8&lt;J$36,0,10-(J$37-'Indicador Datos'!BK8)/(J$37-J$36)*10)),1))</f>
        <v>x</v>
      </c>
      <c r="K5" s="126" t="str">
        <f>IF('Indicador Datos'!BL8="No data","x",ROUND(IF('Indicador Datos'!BL8&gt;K$37,10,IF('Indicador Datos'!BL8&lt;K$36,0,10-(K$37-'Indicador Datos'!BL8)/(K$37-K$36)*10)),1))</f>
        <v>x</v>
      </c>
      <c r="L5" s="54">
        <f t="shared" si="14"/>
        <v>3.8</v>
      </c>
      <c r="M5" s="126">
        <f>IF('Indicador Datos'!AP8="No data","x",ROUND(IF('Indicador Datos'!AP8&gt;M$37,10,IF('Indicador Datos'!AP8&lt;M$36,0,10-(M$37-'Indicador Datos'!AP8)/(M$37-M$36)*10)),1))</f>
        <v>4.9000000000000004</v>
      </c>
      <c r="N5" s="126">
        <f>IF('Indicador Datos'!AQ8="No data","x",ROUND(IF('Indicador Datos'!AQ8&gt;N$37,10,IF('Indicador Datos'!AQ8&lt;N$36,0,10-(N$37-'Indicador Datos'!AQ8)/(N$37-N$36)*10)),1))</f>
        <v>2.2999999999999998</v>
      </c>
      <c r="O5" s="126">
        <f>IF('Indicador Datos'!AR8="No data","x",ROUND(IF('Indicador Datos'!AR8&gt;O$37,10,IF('Indicador Datos'!AR8&lt;O$36,0,10-(O$37-'Indicador Datos'!AR8)/(O$37-O$36)*10)),1))</f>
        <v>0.8</v>
      </c>
      <c r="P5" s="54">
        <f t="shared" si="0"/>
        <v>2.8</v>
      </c>
      <c r="Q5" s="55">
        <f t="shared" si="15"/>
        <v>3</v>
      </c>
      <c r="R5" s="67">
        <f>IF(AND('Indicador Datos'!BP8="No data",'Indicador Datos'!BQ8="No data", 'Indicador Datos'!BR8="No data"),0,SUM('Indicador Datos'!BP8:BR8)/1000)</f>
        <v>6.0000000000000001E-3</v>
      </c>
      <c r="S5" s="53">
        <f t="shared" si="16"/>
        <v>0</v>
      </c>
      <c r="T5" s="56">
        <f>R5*1000/'Indicador Datos'!CT8</f>
        <v>2.0904393755160772E-5</v>
      </c>
      <c r="U5" s="53">
        <f t="shared" si="1"/>
        <v>0</v>
      </c>
      <c r="V5" s="57">
        <f t="shared" si="17"/>
        <v>0</v>
      </c>
      <c r="W5" s="59">
        <f>IF('Indicador Datos'!BB8="No data","x",ROUND(IF('Indicador Datos'!BB8&gt;W$37,10,IF('Indicador Datos'!BB8&lt;W$36,0,10-(W$37-'Indicador Datos'!BB8)/(W$37-W$36)*10)),1))</f>
        <v>6.5</v>
      </c>
      <c r="X5" s="59">
        <f>IF('Indicador Datos'!BC8="No data","x",IF('Indicador Datos'!BC7=0,0,ROUND(IF('Indicador Datos'!BC8&gt;X$37,10,IF('Indicador Datos'!BC8&lt;X$36,0,10-(X$37-'Indicador Datos'!BC8)/(X$37-X$36)*10)),1)))</f>
        <v>7.6</v>
      </c>
      <c r="Y5" s="53">
        <f t="shared" si="2"/>
        <v>7.05</v>
      </c>
      <c r="Z5" s="53">
        <f>IF('Indicador Datos'!BA8="No data","x",ROUND(IF('Indicador Datos'!BA8&gt;Z$37,10,IF('Indicador Datos'!BA8&lt;Z$36,0,10-(Z$37-'Indicador Datos'!BA8)/(Z$37-Z$36)*10)),1))</f>
        <v>0</v>
      </c>
      <c r="AA5" s="53">
        <f>IF('Indicador Datos'!BD8 ="No data","x",ROUND( IF('Indicador Datos'!BD8 &gt;AA$37,10,IF('Indicador Datos'!BD8 &lt;AA$36,0,10-(AA$37-'Indicador Datos'!BD8)/(AA$37-AA$36)*10)),1))</f>
        <v>1.2</v>
      </c>
      <c r="AB5" s="56">
        <f>IF('Indicador Datos'!BE8="No data","x",IF(('Indicador Datos'!BE8/'Indicador Datos'!CT8)&gt;1,1,IF('Indicador Datos'!BE8&gt;'Indicador Datos'!CT8,1,'Indicador Datos'!BE8/'Indicador Datos'!CT8)))</f>
        <v>1.3866581190923313E-3</v>
      </c>
      <c r="AC5" s="126">
        <f t="shared" si="3"/>
        <v>0</v>
      </c>
      <c r="AD5" s="54">
        <f t="shared" si="4"/>
        <v>2.7</v>
      </c>
      <c r="AE5" s="53">
        <f>IF('Indicador Datos'!AS8="No data","x",ROUND(IF('Indicador Datos'!AS8&gt;AE$37,10,IF('Indicador Datos'!AS8&lt;AE$36,0,10-(AE$37-'Indicador Datos'!AS8)/(AE$37-AE$36)*10)),1))</f>
        <v>3.5</v>
      </c>
      <c r="AF5" s="59">
        <f>IF('Indicador Datos'!AT8="No data", "x", IF('Indicador Datos'!AT8&gt;=40,10,IF(AND('Indicador Datos'!AT8&gt;=30,'Indicador Datos'!AT8&lt;40),8,(IF(AND('Indicador Datos'!AT8&gt;=20,'Indicador Datos'!AT8&lt;30),6,IF(AND('Indicador Datos'!AT8&gt;=5,'Indicador Datos'!AT8&lt;20),4,IF(AND('Indicador Datos'!AT8&gt;0,'Indicador Datos'!AT8&lt;5),2,0)))))))</f>
        <v>4</v>
      </c>
      <c r="AG5" s="59">
        <f>IF('Indicador Datos'!AU8="No data", "x", IF('Indicador Datos'!AU8&gt;=40,10,IF(AND('Indicador Datos'!AU8&gt;=30,'Indicador Datos'!AU8&lt;40),8,(IF(AND('Indicador Datos'!AU8&gt;=20,'Indicador Datos'!AU8&lt;30), 6, IF(AND('Indicador Datos'!AU8&gt;=5,'Indicador Datos'!AU8&lt;20),3,0))))))</f>
        <v>8</v>
      </c>
      <c r="AH5" s="59" t="str">
        <f>IF('Indicador Datos'!AV8="No data", "x", IF('Indicador Datos'!AV8&gt;=15,10,IF(AND('Indicador Datos'!AV8&gt;=12,'Indicador Datos'!AV8&lt;15),8,(IF(AND('Indicador Datos'!AV8&gt;=9,'Indicador Datos'!AV8&lt;12),6,IF(AND('Indicador Datos'!AV8&gt;=5,'Indicador Datos'!AV8&lt;9),4,IF(AND('Indicador Datos'!AV8&gt;0,'Indicador Datos'!AV8&lt;5),2,0)))))))</f>
        <v>x</v>
      </c>
      <c r="AI5" s="210">
        <f>IF('Indicador Datos'!BW8="No data", "x", IF('Indicador Datos'!BW8&gt;=40,10,IF(AND('Indicador Datos'!BW8&gt;=30,'Indicador Datos'!BW8&lt;40),8,(IF(AND('Indicador Datos'!BW8&gt;=20,'Indicador Datos'!BW8&lt;30), 6, IF(AND('Indicador Datos'!BW8&gt;=5,'Indicador Datos'!BW8&lt;20),3,0))))))</f>
        <v>6</v>
      </c>
      <c r="AJ5" s="210">
        <f t="shared" si="5"/>
        <v>6</v>
      </c>
      <c r="AK5" s="126">
        <f t="shared" si="6"/>
        <v>6</v>
      </c>
      <c r="AL5" s="54">
        <f t="shared" si="7"/>
        <v>4.8</v>
      </c>
      <c r="AM5" s="179" t="str">
        <f>IF('Indicador Datos'!BS8="No data","x",ROUND( IF('Indicador Datos'!BS8&gt;AM$37,10,IF('Indicador Datos'!BS8&lt;AM$36,0,10-(AM$37-'Indicador Datos'!BS8)/(AM$37-AM$36)*10)),1))</f>
        <v>x</v>
      </c>
      <c r="AN5" s="179">
        <f>IF('Indicador Datos'!BT8="No data","x",ROUND( IF('Indicador Datos'!BT8&gt;AN$37,10,IF('Indicador Datos'!BT8&lt;AN$36,0,10-(AN$37-'Indicador Datos'!BT8)/(AN$37-AN$36)*10)),1))</f>
        <v>2.4</v>
      </c>
      <c r="AO5" s="54">
        <f t="shared" si="18"/>
        <v>2.4</v>
      </c>
      <c r="AP5" s="67">
        <f>('Indicador Datos'!BO8+'Indicador Datos'!BN8*0.5+'Indicador Datos'!BM8*0.25)/1000</f>
        <v>0</v>
      </c>
      <c r="AQ5" s="53">
        <f t="shared" si="19"/>
        <v>0</v>
      </c>
      <c r="AR5" s="58">
        <f>AP5*1000/'Indicador Datos'!CT8</f>
        <v>0</v>
      </c>
      <c r="AS5" s="53">
        <f t="shared" si="20"/>
        <v>0</v>
      </c>
      <c r="AT5" s="54">
        <f t="shared" si="21"/>
        <v>0</v>
      </c>
      <c r="AU5" s="53">
        <f>IF('Indicador Datos'!BU8="No data","x",ROUND(IF('Indicador Datos'!BU8&lt;$AU$36,10,IF('Indicador Datos'!BU8&gt;$AU$37,0,($AU$37-'Indicador Datos'!BU8)/($AU$37-$AU$36)*10)),1))</f>
        <v>4</v>
      </c>
      <c r="AV5" s="53">
        <f>IF('Indicador Datos'!BV8="No data", "x", IF('Indicador Datos'!BV8&gt;=35,10,IF(AND('Indicador Datos'!BV8&gt;=25,'Indicador Datos'!BV8&lt;35),8,(IF(AND('Indicador Datos'!BV8&gt;=15,'Indicador Datos'!BV8&lt;25),6,IF(AND('Indicador Datos'!BV8&gt;=5,'Indicador Datos'!BV8&lt;15),4,IF(AND('Indicador Datos'!BV8&gt;0,'Indicador Datos'!BV8&lt;5),2,0)))))))</f>
        <v>2</v>
      </c>
      <c r="AW5" s="54">
        <f t="shared" si="8"/>
        <v>3</v>
      </c>
      <c r="AX5" s="60">
        <f t="shared" si="9"/>
        <v>2.7</v>
      </c>
      <c r="AY5" s="61">
        <f t="shared" si="10"/>
        <v>1.4</v>
      </c>
    </row>
    <row r="6" spans="1:51" s="3" customFormat="1" x14ac:dyDescent="0.25">
      <c r="A6" s="94" t="s">
        <v>20</v>
      </c>
      <c r="B6" s="83" t="s">
        <v>19</v>
      </c>
      <c r="C6" s="53">
        <f>ROUND(IF('Indicador Datos'!AL9="No data",IF((0.1233*LN('Indicador Datos'!CS9)-0.4559)&gt;C$37,0,IF((0.1233*LN('Indicador Datos'!CS9)-0.4559)&lt;C$36,10,(C$37-(0.1233*LN('Indicador Datos'!CS9)-0.4559))/(C$37-C$36)*10)),IF('Indicador Datos'!AL9&gt;C$37,0,IF('Indicador Datos'!AL9&lt;C$36,10,(C$37-'Indicador Datos'!AL9)/(C$37-C$36)*10))),1)</f>
        <v>3.8</v>
      </c>
      <c r="D6" s="146" t="str">
        <f>IF('Indicador Datos'!AM9="No data","x", 'Indicador Datos'!AM9+'Indicador Datos'!AN9)</f>
        <v>x</v>
      </c>
      <c r="E6" s="126" t="str">
        <f t="shared" si="11"/>
        <v>x</v>
      </c>
      <c r="F6" s="126" t="str">
        <f>IF('Indicador Datos'!AO9="No data","x",ROUND(IF('Indicador Datos'!AO9&gt;F$37,10,IF('Indicador Datos'!AO9&lt;F$36,0,10-(F$37-'Indicador Datos'!AO9)/(F$37-F$36)*10)),1))</f>
        <v>x</v>
      </c>
      <c r="G6" s="126" t="str">
        <f t="shared" si="12"/>
        <v>x</v>
      </c>
      <c r="H6" s="54">
        <f t="shared" si="13"/>
        <v>3.8</v>
      </c>
      <c r="I6" s="53">
        <f>IF('Indicador Datos'!BJ9="No data","x",ROUND(IF('Indicador Datos'!BJ9&gt;I$37,10,IF('Indicador Datos'!BJ9&lt;I$36,0,10-(I$37-'Indicador Datos'!BJ9)/(I$37-I$36)*10)),1))</f>
        <v>4</v>
      </c>
      <c r="J6" s="53" t="str">
        <f>IF('Indicador Datos'!BK9="No data","x",ROUND(IF('Indicador Datos'!BK9&gt;J$37,10,IF('Indicador Datos'!BK9&lt;J$36,0,10-(J$37-'Indicador Datos'!BK9)/(J$37-J$36)*10)),1))</f>
        <v>x</v>
      </c>
      <c r="K6" s="126">
        <f>IF('Indicador Datos'!BL9="No data","x",ROUND(IF('Indicador Datos'!BL9&gt;K$37,10,IF('Indicador Datos'!BL9&lt;K$36,0,10-(K$37-'Indicador Datos'!BL9)/(K$37-K$36)*10)),1))</f>
        <v>1.9</v>
      </c>
      <c r="L6" s="54">
        <f t="shared" si="14"/>
        <v>3</v>
      </c>
      <c r="M6" s="126">
        <f>IF('Indicador Datos'!AP9="No data","x",ROUND(IF('Indicador Datos'!AP9&gt;M$37,10,IF('Indicador Datos'!AP9&lt;M$36,0,10-(M$37-'Indicador Datos'!AP9)/(M$37-M$36)*10)),1))</f>
        <v>2.1</v>
      </c>
      <c r="N6" s="126" t="str">
        <f>IF('Indicador Datos'!AQ9="No data","x",ROUND(IF('Indicador Datos'!AQ9&gt;N$37,10,IF('Indicador Datos'!AQ9&lt;N$36,0,10-(N$37-'Indicador Datos'!AQ9)/(N$37-N$36)*10)),1))</f>
        <v>x</v>
      </c>
      <c r="O6" s="126">
        <f>IF('Indicador Datos'!AR9="No data","x",ROUND(IF('Indicador Datos'!AR9&gt;O$37,10,IF('Indicador Datos'!AR9&lt;O$36,0,10-(O$37-'Indicador Datos'!AR9)/(O$37-O$36)*10)),1))</f>
        <v>0</v>
      </c>
      <c r="P6" s="54">
        <f t="shared" si="0"/>
        <v>1.1000000000000001</v>
      </c>
      <c r="Q6" s="55">
        <f t="shared" si="15"/>
        <v>2.9</v>
      </c>
      <c r="R6" s="67">
        <f>IF(AND('Indicador Datos'!BP9="No data",'Indicador Datos'!BQ9="No data", 'Indicador Datos'!BR9="No data"),0,SUM('Indicador Datos'!BP9:BR9)/1000)</f>
        <v>0.31900000000000001</v>
      </c>
      <c r="S6" s="53">
        <f t="shared" si="16"/>
        <v>3.8</v>
      </c>
      <c r="T6" s="56">
        <f>R6*1000/'Indicador Datos'!CT9</f>
        <v>2.8146684638192457E-5</v>
      </c>
      <c r="U6" s="53">
        <f t="shared" si="1"/>
        <v>0</v>
      </c>
      <c r="V6" s="57">
        <f t="shared" si="17"/>
        <v>2.1</v>
      </c>
      <c r="W6" s="59">
        <f>IF('Indicador Datos'!BB9="No data","x",ROUND(IF('Indicador Datos'!BB9&gt;W$37,10,IF('Indicador Datos'!BB9&lt;W$36,0,10-(W$37-'Indicador Datos'!BB9)/(W$37-W$36)*10)),1))</f>
        <v>2</v>
      </c>
      <c r="X6" s="59">
        <f>IF('Indicador Datos'!BC9="No data","x",IF('Indicador Datos'!BC8=0,0,ROUND(IF('Indicador Datos'!BC9&gt;X$37,10,IF('Indicador Datos'!BC9&lt;X$36,0,10-(X$37-'Indicador Datos'!BC9)/(X$37-X$36)*10)),1)))</f>
        <v>2.1</v>
      </c>
      <c r="Y6" s="53">
        <f t="shared" si="2"/>
        <v>2.0499999999999998</v>
      </c>
      <c r="Z6" s="53">
        <f>IF('Indicador Datos'!BA9="No data","x",ROUND(IF('Indicador Datos'!BA9&gt;Z$37,10,IF('Indicador Datos'!BA9&lt;Z$36,0,10-(Z$37-'Indicador Datos'!BA9)/(Z$37-Z$36)*10)),1))</f>
        <v>0.7</v>
      </c>
      <c r="AA6" s="53">
        <f>IF('Indicador Datos'!BD9 ="No data","x",ROUND( IF('Indicador Datos'!BD9 &gt;AA$37,10,IF('Indicador Datos'!BD9 &lt;AA$36,0,10-(AA$37-'Indicador Datos'!BD9)/(AA$37-AA$36)*10)),1))</f>
        <v>0.9</v>
      </c>
      <c r="AB6" s="56">
        <f>IF('Indicador Datos'!BE9="No data","x",IF(('Indicador Datos'!BE9/'Indicador Datos'!CT9)&gt;1,1,IF('Indicador Datos'!BE9&gt;'Indicador Datos'!CT9,1,'Indicador Datos'!BE9/'Indicador Datos'!CT9)))</f>
        <v>3.6057755938068117E-3</v>
      </c>
      <c r="AC6" s="126">
        <f t="shared" si="3"/>
        <v>0.1</v>
      </c>
      <c r="AD6" s="54">
        <f t="shared" si="4"/>
        <v>1</v>
      </c>
      <c r="AE6" s="53">
        <f>IF('Indicador Datos'!AS9="No data","x",ROUND(IF('Indicador Datos'!AS9&gt;AE$37,10,IF('Indicador Datos'!AS9&lt;AE$36,0,10-(AE$37-'Indicador Datos'!AS9)/(AE$37-AE$36)*10)),1))</f>
        <v>1.5</v>
      </c>
      <c r="AF6" s="59" t="str">
        <f>IF('Indicador Datos'!AT9="No data", "x", IF('Indicador Datos'!AT9&gt;=40,10,IF(AND('Indicador Datos'!AT9&gt;=30,'Indicador Datos'!AT9&lt;40),8,(IF(AND('Indicador Datos'!AT9&gt;=20,'Indicador Datos'!AT9&lt;30),6,IF(AND('Indicador Datos'!AT9&gt;=5,'Indicador Datos'!AT9&lt;20),4,IF(AND('Indicador Datos'!AT9&gt;0,'Indicador Datos'!AT9&lt;5),2,0)))))))</f>
        <v>x</v>
      </c>
      <c r="AG6" s="59">
        <f>IF('Indicador Datos'!AU9="No data", "x", IF('Indicador Datos'!AU9&gt;=40,10,IF(AND('Indicador Datos'!AU9&gt;=30,'Indicador Datos'!AU9&lt;40),8,(IF(AND('Indicador Datos'!AU9&gt;=20,'Indicador Datos'!AU9&lt;30), 6, IF(AND('Indicador Datos'!AU9&gt;=5,'Indicador Datos'!AU9&lt;20),3,0))))))</f>
        <v>6</v>
      </c>
      <c r="AH6" s="59">
        <f>IF('Indicador Datos'!AV9="No data", "x", IF('Indicador Datos'!AV9&gt;=15,10,IF(AND('Indicador Datos'!AV9&gt;=12,'Indicador Datos'!AV9&lt;15),8,(IF(AND('Indicador Datos'!AV9&gt;=9,'Indicador Datos'!AV9&lt;12),6,IF(AND('Indicador Datos'!AV9&gt;=5,'Indicador Datos'!AV9&lt;9),4,IF(AND('Indicador Datos'!AV9&gt;0,'Indicador Datos'!AV9&lt;5),2,0)))))))</f>
        <v>4</v>
      </c>
      <c r="AI6" s="210">
        <f>IF('Indicador Datos'!BW9="No data", "x", IF('Indicador Datos'!BW9&gt;=40,10,IF(AND('Indicador Datos'!BW9&gt;=30,'Indicador Datos'!BW9&lt;40),8,(IF(AND('Indicador Datos'!BW9&gt;=20,'Indicador Datos'!BW9&lt;30), 6, IF(AND('Indicador Datos'!BW9&gt;=5,'Indicador Datos'!BW9&lt;20),3,0))))))</f>
        <v>6</v>
      </c>
      <c r="AJ6" s="210">
        <f t="shared" si="5"/>
        <v>5</v>
      </c>
      <c r="AK6" s="126">
        <f t="shared" si="6"/>
        <v>5.5</v>
      </c>
      <c r="AL6" s="54">
        <f t="shared" si="7"/>
        <v>3.5</v>
      </c>
      <c r="AM6" s="179">
        <f>IF('Indicador Datos'!BS9="No data","x",ROUND( IF('Indicador Datos'!BS9&gt;AM$37,10,IF('Indicador Datos'!BS9&lt;AM$36,0,10-(AM$37-'Indicador Datos'!BS9)/(AM$37-AM$36)*10)),1))</f>
        <v>3.7</v>
      </c>
      <c r="AN6" s="179">
        <f>IF('Indicador Datos'!BT9="No data","x",ROUND( IF('Indicador Datos'!BT9&gt;AN$37,10,IF('Indicador Datos'!BT9&lt;AN$36,0,10-(AN$37-'Indicador Datos'!BT9)/(AN$37-AN$36)*10)),1))</f>
        <v>1.1000000000000001</v>
      </c>
      <c r="AO6" s="54">
        <f t="shared" si="18"/>
        <v>2.4</v>
      </c>
      <c r="AP6" s="67">
        <f>('Indicador Datos'!BO9+'Indicador Datos'!BN9*0.5+'Indicador Datos'!BM9*0.25)/1000</f>
        <v>2530.3809999999999</v>
      </c>
      <c r="AQ6" s="53">
        <f t="shared" si="19"/>
        <v>10</v>
      </c>
      <c r="AR6" s="58">
        <f>AP6*1000/'Indicador Datos'!CT9</f>
        <v>0.22326594364098454</v>
      </c>
      <c r="AS6" s="53">
        <f t="shared" si="20"/>
        <v>10</v>
      </c>
      <c r="AT6" s="54">
        <f t="shared" si="21"/>
        <v>10</v>
      </c>
      <c r="AU6" s="53">
        <f>IF('Indicador Datos'!BU9="No data","x",ROUND(IF('Indicador Datos'!BU9&lt;$AU$36,10,IF('Indicador Datos'!BU9&gt;$AU$37,0,($AU$37-'Indicador Datos'!BU9)/($AU$37-$AU$36)*10)),1))</f>
        <v>1.5</v>
      </c>
      <c r="AV6" s="53">
        <f>IF('Indicador Datos'!BV9="No data", "x", IF('Indicador Datos'!BV9&gt;=35,10,IF(AND('Indicador Datos'!BV9&gt;=25,'Indicador Datos'!BV9&lt;35),8,(IF(AND('Indicador Datos'!BV9&gt;=15,'Indicador Datos'!BV9&lt;25),6,IF(AND('Indicador Datos'!BV9&gt;=5,'Indicador Datos'!BV9&lt;15),4,IF(AND('Indicador Datos'!BV9&gt;0,'Indicador Datos'!BV9&lt;5),2,0)))))))</f>
        <v>2</v>
      </c>
      <c r="AW6" s="54">
        <f t="shared" si="8"/>
        <v>1.8</v>
      </c>
      <c r="AX6" s="60">
        <f t="shared" si="9"/>
        <v>5.2</v>
      </c>
      <c r="AY6" s="61">
        <f t="shared" si="10"/>
        <v>3.8</v>
      </c>
    </row>
    <row r="7" spans="1:51" s="3" customFormat="1" x14ac:dyDescent="0.25">
      <c r="A7" s="94" t="s">
        <v>22</v>
      </c>
      <c r="B7" s="83" t="s">
        <v>21</v>
      </c>
      <c r="C7" s="53">
        <f>ROUND(IF('Indicador Datos'!AL10="No data",IF((0.1233*LN('Indicador Datos'!CS10)-0.4559)&gt;C$37,0,IF((0.1233*LN('Indicador Datos'!CS10)-0.4559)&lt;C$36,10,(C$37-(0.1233*LN('Indicador Datos'!CS10)-0.4559))/(C$37-C$36)*10)),IF('Indicador Datos'!AL10&gt;C$37,0,IF('Indicador Datos'!AL10&lt;C$36,10,(C$37-'Indicador Datos'!AL10)/(C$37-C$36)*10))),1)</f>
        <v>5.2</v>
      </c>
      <c r="D7" s="146" t="str">
        <f>IF('Indicador Datos'!AM10="No data","x", 'Indicador Datos'!AM10+'Indicador Datos'!AN10)</f>
        <v>x</v>
      </c>
      <c r="E7" s="126" t="str">
        <f t="shared" si="11"/>
        <v>x</v>
      </c>
      <c r="F7" s="126">
        <f>IF('Indicador Datos'!AO10="No data","x",ROUND(IF('Indicador Datos'!AO10&gt;F$37,10,IF('Indicador Datos'!AO10&lt;F$36,0,10-(F$37-'Indicador Datos'!AO10)/(F$37-F$36)*10)),1))</f>
        <v>4.8</v>
      </c>
      <c r="G7" s="126">
        <f t="shared" si="12"/>
        <v>4.8</v>
      </c>
      <c r="H7" s="54">
        <f t="shared" si="13"/>
        <v>5</v>
      </c>
      <c r="I7" s="53" t="str">
        <f>IF('Indicador Datos'!BJ10="No data","x",ROUND(IF('Indicador Datos'!BJ10&gt;I$37,10,IF('Indicador Datos'!BJ10&lt;I$36,0,10-(I$37-'Indicador Datos'!BJ10)/(I$37-I$36)*10)),1))</f>
        <v>x</v>
      </c>
      <c r="J7" s="53" t="str">
        <f>IF('Indicador Datos'!BK10="No data","x",ROUND(IF('Indicador Datos'!BK10&gt;J$37,10,IF('Indicador Datos'!BK10&lt;J$36,0,10-(J$37-'Indicador Datos'!BK10)/(J$37-J$36)*10)),1))</f>
        <v>x</v>
      </c>
      <c r="K7" s="126" t="str">
        <f>IF('Indicador Datos'!BL10="No data","x",ROUND(IF('Indicador Datos'!BL10&gt;K$37,10,IF('Indicador Datos'!BL10&lt;K$36,0,10-(K$37-'Indicador Datos'!BL10)/(K$37-K$36)*10)),1))</f>
        <v>x</v>
      </c>
      <c r="L7" s="54" t="str">
        <f t="shared" si="14"/>
        <v>x</v>
      </c>
      <c r="M7" s="126" t="str">
        <f>IF('Indicador Datos'!AP10="No data","x",ROUND(IF('Indicador Datos'!AP10&gt;M$37,10,IF('Indicador Datos'!AP10&lt;M$36,0,10-(M$37-'Indicador Datos'!AP10)/(M$37-M$36)*10)),1))</f>
        <v>x</v>
      </c>
      <c r="N7" s="126">
        <f>IF('Indicador Datos'!AQ10="No data","x",ROUND(IF('Indicador Datos'!AQ10&gt;N$37,10,IF('Indicador Datos'!AQ10&lt;N$36,0,10-(N$37-'Indicador Datos'!AQ10)/(N$37-N$36)*10)),1))</f>
        <v>9.1999999999999993</v>
      </c>
      <c r="O7" s="126" t="str">
        <f>IF('Indicador Datos'!AR10="No data","x",ROUND(IF('Indicador Datos'!AR10&gt;O$37,10,IF('Indicador Datos'!AR10&lt;O$36,0,10-(O$37-'Indicador Datos'!AR10)/(O$37-O$36)*10)),1))</f>
        <v>x</v>
      </c>
      <c r="P7" s="54">
        <f t="shared" si="0"/>
        <v>9.1999999999999993</v>
      </c>
      <c r="Q7" s="55">
        <f t="shared" si="15"/>
        <v>6.4</v>
      </c>
      <c r="R7" s="67">
        <f>IF(AND('Indicador Datos'!BP10="No data",'Indicador Datos'!BQ10="No data", 'Indicador Datos'!BR10="No data"),0,SUM('Indicador Datos'!BP10:BR10)/1000)</f>
        <v>0</v>
      </c>
      <c r="S7" s="53">
        <f t="shared" si="16"/>
        <v>0</v>
      </c>
      <c r="T7" s="56">
        <f>R7*1000/'Indicador Datos'!CT10</f>
        <v>0</v>
      </c>
      <c r="U7" s="53">
        <f t="shared" si="1"/>
        <v>0</v>
      </c>
      <c r="V7" s="57">
        <f t="shared" si="17"/>
        <v>0</v>
      </c>
      <c r="W7" s="59" t="str">
        <f>IF('Indicador Datos'!BB10="No data","x",ROUND(IF('Indicador Datos'!BB10&gt;W$37,10,IF('Indicador Datos'!BB10&lt;W$36,0,10-(W$37-'Indicador Datos'!BB10)/(W$37-W$36)*10)),1))</f>
        <v>x</v>
      </c>
      <c r="X7" s="59" t="str">
        <f>IF('Indicador Datos'!BC10="No data","x",IF('Indicador Datos'!BC9=0,0,ROUND(IF('Indicador Datos'!BC10&gt;X$37,10,IF('Indicador Datos'!BC10&lt;X$36,0,10-(X$37-'Indicador Datos'!BC10)/(X$37-X$36)*10)),1)))</f>
        <v>x</v>
      </c>
      <c r="Y7" s="53" t="str">
        <f t="shared" si="2"/>
        <v>x</v>
      </c>
      <c r="Z7" s="53">
        <f>IF('Indicador Datos'!BA10="No data","x",ROUND(IF('Indicador Datos'!BA10&gt;Z$37,10,IF('Indicador Datos'!BA10&lt;Z$36,0,10-(Z$37-'Indicador Datos'!BA10)/(Z$37-Z$36)*10)),1))</f>
        <v>0.2</v>
      </c>
      <c r="AA7" s="53">
        <f>IF('Indicador Datos'!BD10 ="No data","x",ROUND( IF('Indicador Datos'!BD10 &gt;AA$37,10,IF('Indicador Datos'!BD10 &lt;AA$36,0,10-(AA$37-'Indicador Datos'!BD10)/(AA$37-AA$36)*10)),1))</f>
        <v>3</v>
      </c>
      <c r="AB7" s="56">
        <f>IF('Indicador Datos'!BE10="No data","x",IF(('Indicador Datos'!BE10/'Indicador Datos'!CT10)&gt;1,1,IF('Indicador Datos'!BE10&gt;'Indicador Datos'!CT10,1,'Indicador Datos'!BE10/'Indicador Datos'!CT10)))</f>
        <v>9.6368092691622109E-2</v>
      </c>
      <c r="AC7" s="126">
        <f t="shared" si="3"/>
        <v>3.2</v>
      </c>
      <c r="AD7" s="54">
        <f t="shared" si="4"/>
        <v>2.2000000000000002</v>
      </c>
      <c r="AE7" s="53">
        <f>IF('Indicador Datos'!AS10="No data","x",ROUND(IF('Indicador Datos'!AS10&gt;AE$37,10,IF('Indicador Datos'!AS10&lt;AE$36,0,10-(AE$37-'Indicador Datos'!AS10)/(AE$37-AE$36)*10)),1))</f>
        <v>9.6999999999999993</v>
      </c>
      <c r="AF7" s="59" t="str">
        <f>IF('Indicador Datos'!AT10="No data", "x", IF('Indicador Datos'!AT10&gt;=40,10,IF(AND('Indicador Datos'!AT10&gt;=30,'Indicador Datos'!AT10&lt;40),8,(IF(AND('Indicador Datos'!AT10&gt;=20,'Indicador Datos'!AT10&lt;30),6,IF(AND('Indicador Datos'!AT10&gt;=5,'Indicador Datos'!AT10&lt;20),4,IF(AND('Indicador Datos'!AT10&gt;0,'Indicador Datos'!AT10&lt;5),2,0)))))))</f>
        <v>x</v>
      </c>
      <c r="AG7" s="59">
        <f>IF('Indicador Datos'!AU10="No data", "x", IF('Indicador Datos'!AU10&gt;=40,10,IF(AND('Indicador Datos'!AU10&gt;=30,'Indicador Datos'!AU10&lt;40),8,(IF(AND('Indicador Datos'!AU10&gt;=20,'Indicador Datos'!AU10&lt;30), 6, IF(AND('Indicador Datos'!AU10&gt;=5,'Indicador Datos'!AU10&lt;20),3,0))))))</f>
        <v>8</v>
      </c>
      <c r="AH7" s="59" t="str">
        <f>IF('Indicador Datos'!AV10="No data", "x", IF('Indicador Datos'!AV10&gt;=15,10,IF(AND('Indicador Datos'!AV10&gt;=12,'Indicador Datos'!AV10&lt;15),8,(IF(AND('Indicador Datos'!AV10&gt;=9,'Indicador Datos'!AV10&lt;12),6,IF(AND('Indicador Datos'!AV10&gt;=5,'Indicador Datos'!AV10&lt;9),4,IF(AND('Indicador Datos'!AV10&gt;0,'Indicador Datos'!AV10&lt;5),2,0)))))))</f>
        <v>x</v>
      </c>
      <c r="AI7" s="210">
        <f>IF('Indicador Datos'!BW10="No data", "x", IF('Indicador Datos'!BW10&gt;=40,10,IF(AND('Indicador Datos'!BW10&gt;=30,'Indicador Datos'!BW10&lt;40),8,(IF(AND('Indicador Datos'!BW10&gt;=20,'Indicador Datos'!BW10&lt;30), 6, IF(AND('Indicador Datos'!BW10&gt;=5,'Indicador Datos'!BW10&lt;20),3,0))))))</f>
        <v>6</v>
      </c>
      <c r="AJ7" s="210">
        <f t="shared" si="5"/>
        <v>6</v>
      </c>
      <c r="AK7" s="126">
        <f t="shared" si="6"/>
        <v>7</v>
      </c>
      <c r="AL7" s="54">
        <f t="shared" si="7"/>
        <v>8.4</v>
      </c>
      <c r="AM7" s="179" t="str">
        <f>IF('Indicador Datos'!BS10="No data","x",ROUND( IF('Indicador Datos'!BS10&gt;AM$37,10,IF('Indicador Datos'!BS10&lt;AM$36,0,10-(AM$37-'Indicador Datos'!BS10)/(AM$37-AM$36)*10)),1))</f>
        <v>x</v>
      </c>
      <c r="AN7" s="179">
        <f>IF('Indicador Datos'!BT10="No data","x",ROUND( IF('Indicador Datos'!BT10&gt;AN$37,10,IF('Indicador Datos'!BT10&lt;AN$36,0,10-(AN$37-'Indicador Datos'!BT10)/(AN$37-AN$36)*10)),1))</f>
        <v>3.1</v>
      </c>
      <c r="AO7" s="54">
        <f t="shared" si="18"/>
        <v>3.1</v>
      </c>
      <c r="AP7" s="67">
        <f>('Indicador Datos'!BO10+'Indicador Datos'!BN10*0.5+'Indicador Datos'!BM10*0.25)/1000</f>
        <v>17.84825</v>
      </c>
      <c r="AQ7" s="53">
        <f t="shared" si="19"/>
        <v>4.2</v>
      </c>
      <c r="AR7" s="58">
        <f>AP7*1000/'Indicador Datos'!CT10</f>
        <v>0.24855517491087345</v>
      </c>
      <c r="AS7" s="53">
        <f t="shared" si="20"/>
        <v>10</v>
      </c>
      <c r="AT7" s="54">
        <f t="shared" si="21"/>
        <v>8.3000000000000007</v>
      </c>
      <c r="AU7" s="53">
        <f>IF('Indicador Datos'!BU10="No data","x",ROUND(IF('Indicador Datos'!BU10&lt;$AU$36,10,IF('Indicador Datos'!BU10&gt;$AU$37,0,($AU$37-'Indicador Datos'!BU10)/($AU$37-$AU$36)*10)),1))</f>
        <v>4.0999999999999996</v>
      </c>
      <c r="AV7" s="53">
        <f>IF('Indicador Datos'!BV10="No data", "x", IF('Indicador Datos'!BV10&gt;=35,10,IF(AND('Indicador Datos'!BV10&gt;=25,'Indicador Datos'!BV10&lt;35),8,(IF(AND('Indicador Datos'!BV10&gt;=15,'Indicador Datos'!BV10&lt;25),6,IF(AND('Indicador Datos'!BV10&gt;=5,'Indicador Datos'!BV10&lt;15),4,IF(AND('Indicador Datos'!BV10&gt;0,'Indicador Datos'!BV10&lt;5),2,0)))))))</f>
        <v>4</v>
      </c>
      <c r="AW7" s="54">
        <f t="shared" si="8"/>
        <v>4.0999999999999996</v>
      </c>
      <c r="AX7" s="60">
        <f t="shared" si="9"/>
        <v>5.9</v>
      </c>
      <c r="AY7" s="61">
        <f t="shared" si="10"/>
        <v>3.5</v>
      </c>
    </row>
    <row r="8" spans="1:51" s="3" customFormat="1" x14ac:dyDescent="0.25">
      <c r="A8" s="94" t="s">
        <v>24</v>
      </c>
      <c r="B8" s="83" t="s">
        <v>23</v>
      </c>
      <c r="C8" s="53">
        <f>ROUND(IF('Indicador Datos'!AL11="No data",IF((0.1233*LN('Indicador Datos'!CS11)-0.4559)&gt;C$37,0,IF((0.1233*LN('Indicador Datos'!CS11)-0.4559)&lt;C$36,10,(C$37-(0.1233*LN('Indicador Datos'!CS11)-0.4559))/(C$37-C$36)*10)),IF('Indicador Datos'!AL11&gt;C$37,0,IF('Indicador Datos'!AL11&lt;C$36,10,(C$37-'Indicador Datos'!AL11)/(C$37-C$36)*10))),1)</f>
        <v>4.8</v>
      </c>
      <c r="D8" s="146">
        <f>IF('Indicador Datos'!AM11="No data","x", 'Indicador Datos'!AM11+'Indicador Datos'!AN11)</f>
        <v>9.0683229300000008</v>
      </c>
      <c r="E8" s="126">
        <f t="shared" si="11"/>
        <v>1.8</v>
      </c>
      <c r="F8" s="126">
        <f>IF('Indicador Datos'!AO11="No data","x",ROUND(IF('Indicador Datos'!AO11&gt;F$37,10,IF('Indicador Datos'!AO11&lt;F$36,0,10-(F$37-'Indicador Datos'!AO11)/(F$37-F$36)*10)),1))</f>
        <v>5.0999999999999996</v>
      </c>
      <c r="G8" s="126">
        <f t="shared" si="12"/>
        <v>3.5</v>
      </c>
      <c r="H8" s="54">
        <f t="shared" si="13"/>
        <v>4.2</v>
      </c>
      <c r="I8" s="53">
        <f>IF('Indicador Datos'!BJ11="No data","x",ROUND(IF('Indicador Datos'!BJ11&gt;I$37,10,IF('Indicador Datos'!BJ11&lt;I$36,0,10-(I$37-'Indicador Datos'!BJ11)/(I$37-I$36)*10)),1))</f>
        <v>6</v>
      </c>
      <c r="J8" s="53">
        <f>IF('Indicador Datos'!BK11="No data","x",ROUND(IF('Indicador Datos'!BK11&gt;J$37,10,IF('Indicador Datos'!BK11&lt;J$36,0,10-(J$37-'Indicador Datos'!BK11)/(J$37-J$36)*10)),1))</f>
        <v>5.2</v>
      </c>
      <c r="K8" s="126">
        <f>IF('Indicador Datos'!BL11="No data","x",ROUND(IF('Indicador Datos'!BL11&gt;K$37,10,IF('Indicador Datos'!BL11&lt;K$36,0,10-(K$37-'Indicador Datos'!BL11)/(K$37-K$36)*10)),1))</f>
        <v>4.2</v>
      </c>
      <c r="L8" s="54">
        <f t="shared" si="14"/>
        <v>5.0999999999999996</v>
      </c>
      <c r="M8" s="126">
        <f>IF('Indicador Datos'!AP11="No data","x",ROUND(IF('Indicador Datos'!AP11&gt;M$37,10,IF('Indicador Datos'!AP11&lt;M$36,0,10-(M$37-'Indicador Datos'!AP11)/(M$37-M$36)*10)),1))</f>
        <v>6.6</v>
      </c>
      <c r="N8" s="126">
        <f>IF('Indicador Datos'!AQ11="No data","x",ROUND(IF('Indicador Datos'!AQ11&gt;N$37,10,IF('Indicador Datos'!AQ11&lt;N$36,0,10-(N$37-'Indicador Datos'!AQ11)/(N$37-N$36)*10)),1))</f>
        <v>8.4</v>
      </c>
      <c r="O8" s="126">
        <f>IF('Indicador Datos'!AR11="No data","x",ROUND(IF('Indicador Datos'!AR11&gt;O$37,10,IF('Indicador Datos'!AR11&lt;O$36,0,10-(O$37-'Indicador Datos'!AR11)/(O$37-O$36)*10)),1))</f>
        <v>6.5</v>
      </c>
      <c r="P8" s="54">
        <f t="shared" si="0"/>
        <v>7.3</v>
      </c>
      <c r="Q8" s="55">
        <f t="shared" si="15"/>
        <v>5.2</v>
      </c>
      <c r="R8" s="67">
        <f>IF(AND('Indicador Datos'!BP11="No data",'Indicador Datos'!BQ11="No data", 'Indicador Datos'!BR11="No data"),0,SUM('Indicador Datos'!BP11:BR11)/1000)</f>
        <v>0.503</v>
      </c>
      <c r="S8" s="53">
        <f t="shared" si="16"/>
        <v>4.3</v>
      </c>
      <c r="T8" s="56">
        <f>R8*1000/'Indicador Datos'!CT11</f>
        <v>4.6838813117512247E-5</v>
      </c>
      <c r="U8" s="53">
        <f t="shared" si="1"/>
        <v>0</v>
      </c>
      <c r="V8" s="57">
        <f t="shared" si="17"/>
        <v>2.4</v>
      </c>
      <c r="W8" s="59">
        <f>IF('Indicador Datos'!BB11="No data","x",ROUND(IF('Indicador Datos'!BB11&gt;W$37,10,IF('Indicador Datos'!BB11&lt;W$36,0,10-(W$37-'Indicador Datos'!BB11)/(W$37-W$36)*10)),1))</f>
        <v>5</v>
      </c>
      <c r="X8" s="59">
        <f>IF('Indicador Datos'!BC11="No data","x",IF('Indicador Datos'!BC10=0,0,ROUND(IF('Indicador Datos'!BC11&gt;X$37,10,IF('Indicador Datos'!BC11&lt;X$36,0,10-(X$37-'Indicador Datos'!BC11)/(X$37-X$36)*10)),1)))</f>
        <v>2.5</v>
      </c>
      <c r="Y8" s="53">
        <f t="shared" si="2"/>
        <v>3.75</v>
      </c>
      <c r="Z8" s="53">
        <f>IF('Indicador Datos'!BA11="No data","x",ROUND(IF('Indicador Datos'!BA11&gt;Z$37,10,IF('Indicador Datos'!BA11&lt;Z$36,0,10-(Z$37-'Indicador Datos'!BA11)/(Z$37-Z$36)*10)),1))</f>
        <v>4.5</v>
      </c>
      <c r="AA8" s="53">
        <f>IF('Indicador Datos'!BD11 ="No data","x",ROUND( IF('Indicador Datos'!BD11 &gt;AA$37,10,IF('Indicador Datos'!BD11 &lt;AA$36,0,10-(AA$37-'Indicador Datos'!BD11)/(AA$37-AA$36)*10)),1))</f>
        <v>0.7</v>
      </c>
      <c r="AB8" s="56">
        <f>IF('Indicador Datos'!BE11="No data","x",IF(('Indicador Datos'!BE11/'Indicador Datos'!CT11)&gt;1,1,IF('Indicador Datos'!BE11&gt;'Indicador Datos'!CT11,1,'Indicador Datos'!BE11/'Indicador Datos'!CT11)))</f>
        <v>0.26125041752192507</v>
      </c>
      <c r="AC8" s="126">
        <f t="shared" si="3"/>
        <v>8.6999999999999993</v>
      </c>
      <c r="AD8" s="54">
        <f t="shared" si="4"/>
        <v>5.2</v>
      </c>
      <c r="AE8" s="53">
        <f>IF('Indicador Datos'!AS11="No data","x",ROUND(IF('Indicador Datos'!AS11&gt;AE$37,10,IF('Indicador Datos'!AS11&lt;AE$36,0,10-(AE$37-'Indicador Datos'!AS11)/(AE$37-AE$36)*10)),1))</f>
        <v>8.5</v>
      </c>
      <c r="AF8" s="59">
        <f>IF('Indicador Datos'!AT11="No data", "x", IF('Indicador Datos'!AT11&gt;=40,10,IF(AND('Indicador Datos'!AT11&gt;=30,'Indicador Datos'!AT11&lt;40),8,(IF(AND('Indicador Datos'!AT11&gt;=20,'Indicador Datos'!AT11&lt;30),6,IF(AND('Indicador Datos'!AT11&gt;=5,'Indicador Datos'!AT11&lt;20),4,IF(AND('Indicador Datos'!AT11&gt;0,'Indicador Datos'!AT11&lt;5),2,0)))))))</f>
        <v>4</v>
      </c>
      <c r="AG8" s="59">
        <f>IF('Indicador Datos'!AU11="No data", "x", IF('Indicador Datos'!AU11&gt;=40,10,IF(AND('Indicador Datos'!AU11&gt;=30,'Indicador Datos'!AU11&lt;40),8,(IF(AND('Indicador Datos'!AU11&gt;=20,'Indicador Datos'!AU11&lt;30), 6, IF(AND('Indicador Datos'!AU11&gt;=5,'Indicador Datos'!AU11&lt;20),3,0))))))</f>
        <v>6</v>
      </c>
      <c r="AH8" s="59">
        <f>IF('Indicador Datos'!AV11="No data", "x", IF('Indicador Datos'!AV11&gt;=15,10,IF(AND('Indicador Datos'!AV11&gt;=12,'Indicador Datos'!AV11&lt;15),8,(IF(AND('Indicador Datos'!AV11&gt;=9,'Indicador Datos'!AV11&lt;12),6,IF(AND('Indicador Datos'!AV11&gt;=5,'Indicador Datos'!AV11&lt;9),4,IF(AND('Indicador Datos'!AV11&gt;0,'Indicador Datos'!AV11&lt;5),2,0)))))))</f>
        <v>6</v>
      </c>
      <c r="AI8" s="210">
        <f>IF('Indicador Datos'!BW11="No data", "x", IF('Indicador Datos'!BW11&gt;=40,10,IF(AND('Indicador Datos'!BW11&gt;=30,'Indicador Datos'!BW11&lt;40),8,(IF(AND('Indicador Datos'!BW11&gt;=20,'Indicador Datos'!BW11&lt;30), 6, IF(AND('Indicador Datos'!BW11&gt;=5,'Indicador Datos'!BW11&lt;20),3,0))))))</f>
        <v>6</v>
      </c>
      <c r="AJ8" s="210">
        <f t="shared" si="5"/>
        <v>6</v>
      </c>
      <c r="AK8" s="126">
        <f t="shared" si="6"/>
        <v>5.3</v>
      </c>
      <c r="AL8" s="54">
        <f t="shared" si="7"/>
        <v>6.9</v>
      </c>
      <c r="AM8" s="179">
        <f>IF('Indicador Datos'!BS11="No data","x",ROUND( IF('Indicador Datos'!BS11&gt;AM$37,10,IF('Indicador Datos'!BS11&lt;AM$36,0,10-(AM$37-'Indicador Datos'!BS11)/(AM$37-AM$36)*10)),1))</f>
        <v>9.9</v>
      </c>
      <c r="AN8" s="179">
        <f>IF('Indicador Datos'!BT11="No data","x",ROUND( IF('Indicador Datos'!BT11&gt;AN$37,10,IF('Indicador Datos'!BT11&lt;AN$36,0,10-(AN$37-'Indicador Datos'!BT11)/(AN$37-AN$36)*10)),1))</f>
        <v>4.2</v>
      </c>
      <c r="AO8" s="54">
        <f t="shared" si="18"/>
        <v>7.1</v>
      </c>
      <c r="AP8" s="67">
        <f>('Indicador Datos'!BO11+'Indicador Datos'!BN11*0.5+'Indicador Datos'!BM11*0.25)/1000</f>
        <v>27.196750000000002</v>
      </c>
      <c r="AQ8" s="53">
        <f t="shared" si="19"/>
        <v>4.8</v>
      </c>
      <c r="AR8" s="58">
        <f>AP8*1000/'Indicador Datos'!CT11</f>
        <v>2.5325317905640185E-3</v>
      </c>
      <c r="AS8" s="53">
        <f t="shared" si="20"/>
        <v>0.3</v>
      </c>
      <c r="AT8" s="54">
        <f t="shared" si="21"/>
        <v>2.9</v>
      </c>
      <c r="AU8" s="53">
        <f>IF('Indicador Datos'!BU11="No data","x",ROUND(IF('Indicador Datos'!BU11&lt;$AU$36,10,IF('Indicador Datos'!BU11&gt;$AU$37,0,($AU$37-'Indicador Datos'!BU11)/($AU$37-$AU$36)*10)),1))</f>
        <v>4.7</v>
      </c>
      <c r="AV8" s="53">
        <f>IF('Indicador Datos'!BV11="No data", "x", IF('Indicador Datos'!BV11&gt;=35,10,IF(AND('Indicador Datos'!BV11&gt;=25,'Indicador Datos'!BV11&lt;35),8,(IF(AND('Indicador Datos'!BV11&gt;=15,'Indicador Datos'!BV11&lt;25),6,IF(AND('Indicador Datos'!BV11&gt;=5,'Indicador Datos'!BV11&lt;15),4,IF(AND('Indicador Datos'!BV11&gt;0,'Indicador Datos'!BV11&lt;5),2,0)))))))</f>
        <v>4</v>
      </c>
      <c r="AW8" s="54">
        <f t="shared" si="8"/>
        <v>4.4000000000000004</v>
      </c>
      <c r="AX8" s="60">
        <f t="shared" si="9"/>
        <v>5.5</v>
      </c>
      <c r="AY8" s="61">
        <f t="shared" si="10"/>
        <v>4.0999999999999996</v>
      </c>
    </row>
    <row r="9" spans="1:51" s="3" customFormat="1" x14ac:dyDescent="0.25">
      <c r="A9" s="94" t="s">
        <v>30</v>
      </c>
      <c r="B9" s="83" t="s">
        <v>29</v>
      </c>
      <c r="C9" s="53">
        <f>ROUND(IF('Indicador Datos'!AL12="No data",IF((0.1233*LN('Indicador Datos'!CS12)-0.4559)&gt;C$37,0,IF((0.1233*LN('Indicador Datos'!CS12)-0.4559)&lt;C$36,10,(C$37-(0.1233*LN('Indicador Datos'!CS12)-0.4559))/(C$37-C$36)*10)),IF('Indicador Datos'!AL12&gt;C$37,0,IF('Indicador Datos'!AL12&lt;C$36,10,(C$37-'Indicador Datos'!AL12)/(C$37-C$36)*10))),1)</f>
        <v>4</v>
      </c>
      <c r="D9" s="146" t="str">
        <f>IF('Indicador Datos'!AM12="No data","x", 'Indicador Datos'!AM12+'Indicador Datos'!AN12)</f>
        <v>x</v>
      </c>
      <c r="E9" s="126" t="str">
        <f t="shared" si="11"/>
        <v>x</v>
      </c>
      <c r="F9" s="126">
        <f>IF('Indicador Datos'!AO12="No data","x",ROUND(IF('Indicador Datos'!AO12&gt;F$37,10,IF('Indicador Datos'!AO12&lt;F$36,0,10-(F$37-'Indicador Datos'!AO12)/(F$37-F$36)*10)),1))</f>
        <v>6.3</v>
      </c>
      <c r="G9" s="126">
        <f t="shared" si="12"/>
        <v>6.3</v>
      </c>
      <c r="H9" s="54">
        <f t="shared" si="13"/>
        <v>5.3</v>
      </c>
      <c r="I9" s="53" t="str">
        <f>IF('Indicador Datos'!BJ12="No data","x",ROUND(IF('Indicador Datos'!BJ12&gt;I$37,10,IF('Indicador Datos'!BJ12&lt;I$36,0,10-(I$37-'Indicador Datos'!BJ12)/(I$37-I$36)*10)),1))</f>
        <v>x</v>
      </c>
      <c r="J9" s="53" t="str">
        <f>IF('Indicador Datos'!BK12="No data","x",ROUND(IF('Indicador Datos'!BK12&gt;J$37,10,IF('Indicador Datos'!BK12&lt;J$36,0,10-(J$37-'Indicador Datos'!BK12)/(J$37-J$36)*10)),1))</f>
        <v>x</v>
      </c>
      <c r="K9" s="126">
        <f>IF('Indicador Datos'!BL12="No data","x",ROUND(IF('Indicador Datos'!BL12&gt;K$37,10,IF('Indicador Datos'!BL12&lt;K$36,0,10-(K$37-'Indicador Datos'!BL12)/(K$37-K$36)*10)),1))</f>
        <v>1.7</v>
      </c>
      <c r="L9" s="54">
        <f t="shared" si="14"/>
        <v>1.7</v>
      </c>
      <c r="M9" s="126">
        <f>IF('Indicador Datos'!AP12="No data","x",ROUND(IF('Indicador Datos'!AP12&gt;M$37,10,IF('Indicador Datos'!AP12&lt;M$36,0,10-(M$37-'Indicador Datos'!AP12)/(M$37-M$36)*10)),1))</f>
        <v>4.4000000000000004</v>
      </c>
      <c r="N9" s="126">
        <f>IF('Indicador Datos'!AQ12="No data","x",ROUND(IF('Indicador Datos'!AQ12&gt;N$37,10,IF('Indicador Datos'!AQ12&lt;N$36,0,10-(N$37-'Indicador Datos'!AQ12)/(N$37-N$36)*10)),1))</f>
        <v>4</v>
      </c>
      <c r="O9" s="126" t="str">
        <f>IF('Indicador Datos'!AR12="No data","x",ROUND(IF('Indicador Datos'!AR12&gt;O$37,10,IF('Indicador Datos'!AR12&lt;O$36,0,10-(O$37-'Indicador Datos'!AR12)/(O$37-O$36)*10)),1))</f>
        <v>x</v>
      </c>
      <c r="P9" s="54">
        <f t="shared" si="0"/>
        <v>4.2</v>
      </c>
      <c r="Q9" s="55">
        <f t="shared" si="15"/>
        <v>4.0999999999999996</v>
      </c>
      <c r="R9" s="67">
        <f>IF(AND('Indicador Datos'!BP12="No data",'Indicador Datos'!BQ12="No data", 'Indicador Datos'!BR12="No data"),0,SUM('Indicador Datos'!BP12:BR12)/1000)</f>
        <v>5.0000000000000001E-3</v>
      </c>
      <c r="S9" s="53">
        <f t="shared" si="16"/>
        <v>0</v>
      </c>
      <c r="T9" s="56">
        <f>R9*1000/'Indicador Datos'!CT12</f>
        <v>4.4642059963214939E-5</v>
      </c>
      <c r="U9" s="53">
        <f t="shared" si="1"/>
        <v>0</v>
      </c>
      <c r="V9" s="57">
        <f t="shared" si="17"/>
        <v>0</v>
      </c>
      <c r="W9" s="59" t="str">
        <f>IF('Indicador Datos'!BB12="No data","x",ROUND(IF('Indicador Datos'!BB12&gt;W$37,10,IF('Indicador Datos'!BB12&lt;W$36,0,10-(W$37-'Indicador Datos'!BB12)/(W$37-W$36)*10)),1))</f>
        <v>x</v>
      </c>
      <c r="X9" s="59" t="str">
        <f>IF('Indicador Datos'!BC12="No data","x",IF('Indicador Datos'!BC11=0,0,ROUND(IF('Indicador Datos'!BC12&gt;X$37,10,IF('Indicador Datos'!BC12&lt;X$36,0,10-(X$37-'Indicador Datos'!BC12)/(X$37-X$36)*10)),1)))</f>
        <v>x</v>
      </c>
      <c r="Y9" s="53" t="str">
        <f t="shared" si="2"/>
        <v>x</v>
      </c>
      <c r="Z9" s="53">
        <f>IF('Indicador Datos'!BA12="No data","x",ROUND(IF('Indicador Datos'!BA12&gt;Z$37,10,IF('Indicador Datos'!BA12&lt;Z$36,0,10-(Z$37-'Indicador Datos'!BA12)/(Z$37-Z$36)*10)),1))</f>
        <v>0.3</v>
      </c>
      <c r="AA9" s="53">
        <f>IF('Indicador Datos'!BD12 ="No data","x",ROUND( IF('Indicador Datos'!BD12 &gt;AA$37,10,IF('Indicador Datos'!BD12 &lt;AA$36,0,10-(AA$37-'Indicador Datos'!BD12)/(AA$37-AA$36)*10)),1))</f>
        <v>10</v>
      </c>
      <c r="AB9" s="56">
        <f>IF('Indicador Datos'!BE12="No data","x",IF(('Indicador Datos'!BE12/'Indicador Datos'!CT12)&gt;1,1,IF('Indicador Datos'!BE12&gt;'Indicador Datos'!CT12,1,'Indicador Datos'!BE12/'Indicador Datos'!CT12)))</f>
        <v>2.1338904662416744E-3</v>
      </c>
      <c r="AC9" s="126">
        <f t="shared" si="3"/>
        <v>0.1</v>
      </c>
      <c r="AD9" s="54">
        <f t="shared" si="4"/>
        <v>6</v>
      </c>
      <c r="AE9" s="53">
        <f>IF('Indicador Datos'!AS12="No data","x",ROUND(IF('Indicador Datos'!AS12&gt;AE$37,10,IF('Indicador Datos'!AS12&lt;AE$36,0,10-(AE$37-'Indicador Datos'!AS12)/(AE$37-AE$36)*10)),1))</f>
        <v>4.8</v>
      </c>
      <c r="AF9" s="59" t="str">
        <f>IF('Indicador Datos'!AT12="No data", "x", IF('Indicador Datos'!AT12&gt;=40,10,IF(AND('Indicador Datos'!AT12&gt;=30,'Indicador Datos'!AT12&lt;40),8,(IF(AND('Indicador Datos'!AT12&gt;=20,'Indicador Datos'!AT12&lt;30),6,IF(AND('Indicador Datos'!AT12&gt;=5,'Indicador Datos'!AT12&lt;20),4,IF(AND('Indicador Datos'!AT12&gt;0,'Indicador Datos'!AT12&lt;5),2,0)))))))</f>
        <v>x</v>
      </c>
      <c r="AG9" s="59">
        <f>IF('Indicador Datos'!AU12="No data", "x", IF('Indicador Datos'!AU12&gt;=40,10,IF(AND('Indicador Datos'!AU12&gt;=30,'Indicador Datos'!AU12&lt;40),8,(IF(AND('Indicador Datos'!AU12&gt;=20,'Indicador Datos'!AU12&lt;30), 6, IF(AND('Indicador Datos'!AU12&gt;=5,'Indicador Datos'!AU12&lt;20),3,0))))))</f>
        <v>8</v>
      </c>
      <c r="AH9" s="59" t="str">
        <f>IF('Indicador Datos'!AV12="No data", "x", IF('Indicador Datos'!AV12&gt;=15,10,IF(AND('Indicador Datos'!AV12&gt;=12,'Indicador Datos'!AV12&lt;15),8,(IF(AND('Indicador Datos'!AV12&gt;=9,'Indicador Datos'!AV12&lt;12),6,IF(AND('Indicador Datos'!AV12&gt;=5,'Indicador Datos'!AV12&lt;9),4,IF(AND('Indicador Datos'!AV12&gt;0,'Indicador Datos'!AV12&lt;5),2,0)))))))</f>
        <v>x</v>
      </c>
      <c r="AI9" s="210">
        <f>IF('Indicador Datos'!BW12="No data", "x", IF('Indicador Datos'!BW12&gt;=40,10,IF(AND('Indicador Datos'!BW12&gt;=30,'Indicador Datos'!BW12&lt;40),8,(IF(AND('Indicador Datos'!BW12&gt;=20,'Indicador Datos'!BW12&lt;30), 6, IF(AND('Indicador Datos'!BW12&gt;=5,'Indicador Datos'!BW12&lt;20),3,0))))))</f>
        <v>6</v>
      </c>
      <c r="AJ9" s="210">
        <f t="shared" si="5"/>
        <v>6</v>
      </c>
      <c r="AK9" s="126">
        <f t="shared" si="6"/>
        <v>7</v>
      </c>
      <c r="AL9" s="54">
        <f t="shared" si="7"/>
        <v>5.9</v>
      </c>
      <c r="AM9" s="179">
        <f>IF('Indicador Datos'!BS12="No data","x",ROUND( IF('Indicador Datos'!BS12&gt;AM$37,10,IF('Indicador Datos'!BS12&lt;AM$36,0,10-(AM$37-'Indicador Datos'!BS12)/(AM$37-AM$36)*10)),1))</f>
        <v>1</v>
      </c>
      <c r="AN9" s="179">
        <f>IF('Indicador Datos'!BT12="No data","x",ROUND( IF('Indicador Datos'!BT12&gt;AN$37,10,IF('Indicador Datos'!BT12&lt;AN$36,0,10-(AN$37-'Indicador Datos'!BT12)/(AN$37-AN$36)*10)),1))</f>
        <v>0.4</v>
      </c>
      <c r="AO9" s="54">
        <f t="shared" si="18"/>
        <v>0.7</v>
      </c>
      <c r="AP9" s="67">
        <f>('Indicador Datos'!BO12+'Indicador Datos'!BN12*0.5+'Indicador Datos'!BM12*0.25)/1000</f>
        <v>0</v>
      </c>
      <c r="AQ9" s="53">
        <f t="shared" si="19"/>
        <v>0</v>
      </c>
      <c r="AR9" s="58">
        <f>AP9*1000/'Indicador Datos'!CT12</f>
        <v>0</v>
      </c>
      <c r="AS9" s="53">
        <f t="shared" si="20"/>
        <v>0</v>
      </c>
      <c r="AT9" s="54">
        <f t="shared" si="21"/>
        <v>0</v>
      </c>
      <c r="AU9" s="53">
        <f>IF('Indicador Datos'!BU12="No data","x",ROUND(IF('Indicador Datos'!BU12&lt;$AU$36,10,IF('Indicador Datos'!BU12&gt;$AU$37,0,($AU$37-'Indicador Datos'!BU12)/($AU$37-$AU$36)*10)),1))</f>
        <v>6.9</v>
      </c>
      <c r="AV9" s="53">
        <f>IF('Indicador Datos'!BV12="No data", "x", IF('Indicador Datos'!BV12&gt;=35,10,IF(AND('Indicador Datos'!BV12&gt;=25,'Indicador Datos'!BV12&lt;35),8,(IF(AND('Indicador Datos'!BV12&gt;=15,'Indicador Datos'!BV12&lt;25),6,IF(AND('Indicador Datos'!BV12&gt;=5,'Indicador Datos'!BV12&lt;15),4,IF(AND('Indicador Datos'!BV12&gt;0,'Indicador Datos'!BV12&lt;5),2,0)))))))</f>
        <v>6</v>
      </c>
      <c r="AW9" s="54">
        <f t="shared" si="8"/>
        <v>6.5</v>
      </c>
      <c r="AX9" s="60">
        <f t="shared" si="9"/>
        <v>4.3</v>
      </c>
      <c r="AY9" s="61">
        <f t="shared" si="10"/>
        <v>2.4</v>
      </c>
    </row>
    <row r="10" spans="1:51" s="3" customFormat="1" x14ac:dyDescent="0.25">
      <c r="A10" s="94" t="s">
        <v>36</v>
      </c>
      <c r="B10" s="83" t="s">
        <v>35</v>
      </c>
      <c r="C10" s="53">
        <f>ROUND(IF('Indicador Datos'!AL13="No data",IF((0.1233*LN('Indicador Datos'!CS13)-0.4559)&gt;C$37,0,IF((0.1233*LN('Indicador Datos'!CS13)-0.4559)&lt;C$36,10,(C$37-(0.1233*LN('Indicador Datos'!CS13)-0.4559))/(C$37-C$36)*10)),IF('Indicador Datos'!AL13&gt;C$37,0,IF('Indicador Datos'!AL13&lt;C$36,10,(C$37-'Indicador Datos'!AL13)/(C$37-C$36)*10))),1)</f>
        <v>10</v>
      </c>
      <c r="D10" s="146">
        <f>IF('Indicador Datos'!AM13="No data","x", 'Indicador Datos'!AM13+'Indicador Datos'!AN13)</f>
        <v>63.117043680000002</v>
      </c>
      <c r="E10" s="126">
        <f t="shared" si="11"/>
        <v>10</v>
      </c>
      <c r="F10" s="126">
        <f>IF('Indicador Datos'!AO13="No data","x",ROUND(IF('Indicador Datos'!AO13&gt;F$37,10,IF('Indicador Datos'!AO13&lt;F$36,0,10-(F$37-'Indicador Datos'!AO13)/(F$37-F$36)*10)),1))</f>
        <v>9.8000000000000007</v>
      </c>
      <c r="G10" s="126">
        <f t="shared" si="12"/>
        <v>9.9</v>
      </c>
      <c r="H10" s="54">
        <f t="shared" si="13"/>
        <v>10</v>
      </c>
      <c r="I10" s="53">
        <f>IF('Indicador Datos'!BJ13="No data","x",ROUND(IF('Indicador Datos'!BJ13&gt;I$37,10,IF('Indicador Datos'!BJ13&lt;I$36,0,10-(I$37-'Indicador Datos'!BJ13)/(I$37-I$36)*10)),1))</f>
        <v>8</v>
      </c>
      <c r="J10" s="53">
        <f>IF('Indicador Datos'!BK13="No data","x",ROUND(IF('Indicador Datos'!BK13&gt;J$37,10,IF('Indicador Datos'!BK13&lt;J$36,0,10-(J$37-'Indicador Datos'!BK13)/(J$37-J$36)*10)),1))</f>
        <v>4</v>
      </c>
      <c r="K10" s="126">
        <f>IF('Indicador Datos'!BL13="No data","x",ROUND(IF('Indicador Datos'!BL13&gt;K$37,10,IF('Indicador Datos'!BL13&lt;K$36,0,10-(K$37-'Indicador Datos'!BL13)/(K$37-K$36)*10)),1))</f>
        <v>10</v>
      </c>
      <c r="L10" s="54">
        <f t="shared" si="14"/>
        <v>7.3</v>
      </c>
      <c r="M10" s="126">
        <f>IF('Indicador Datos'!AP13="No data","x",ROUND(IF('Indicador Datos'!AP13&gt;M$37,10,IF('Indicador Datos'!AP13&lt;M$36,0,10-(M$37-'Indicador Datos'!AP13)/(M$37-M$36)*10)),1))</f>
        <v>8</v>
      </c>
      <c r="N10" s="126">
        <f>IF('Indicador Datos'!AQ13="No data","x",ROUND(IF('Indicador Datos'!AQ13&gt;N$37,10,IF('Indicador Datos'!AQ13&lt;N$36,0,10-(N$37-'Indicador Datos'!AQ13)/(N$37-N$36)*10)),1))</f>
        <v>10</v>
      </c>
      <c r="O10" s="126">
        <f>IF('Indicador Datos'!AR13="No data","x",ROUND(IF('Indicador Datos'!AR13&gt;O$37,10,IF('Indicador Datos'!AR13&lt;O$36,0,10-(O$37-'Indicador Datos'!AR13)/(O$37-O$36)*10)),1))</f>
        <v>10</v>
      </c>
      <c r="P10" s="54">
        <f t="shared" si="0"/>
        <v>9.5</v>
      </c>
      <c r="Q10" s="55">
        <f t="shared" si="15"/>
        <v>9.1999999999999993</v>
      </c>
      <c r="R10" s="67">
        <f>IF(AND('Indicador Datos'!BP13="No data",'Indicador Datos'!BQ13="No data", 'Indicador Datos'!BR13="No data"),0,SUM('Indicador Datos'!BP13:BR13)/1000)</f>
        <v>34.518999999999998</v>
      </c>
      <c r="S10" s="53">
        <f t="shared" si="16"/>
        <v>8.8000000000000007</v>
      </c>
      <c r="T10" s="56">
        <f>R10*1000/'Indicador Datos'!CT13</f>
        <v>3.0647924959063149E-3</v>
      </c>
      <c r="U10" s="53">
        <f t="shared" si="1"/>
        <v>4.2</v>
      </c>
      <c r="V10" s="57">
        <f t="shared" si="17"/>
        <v>7.1</v>
      </c>
      <c r="W10" s="59">
        <f>IF('Indicador Datos'!BB13="No data","x",ROUND(IF('Indicador Datos'!BB13&gt;W$37,10,IF('Indicador Datos'!BB13&lt;W$36,0,10-(W$37-'Indicador Datos'!BB13)/(W$37-W$36)*10)),1))</f>
        <v>10</v>
      </c>
      <c r="X10" s="59">
        <f>IF('Indicador Datos'!BC13="No data","x",IF('Indicador Datos'!BC12=0,0,ROUND(IF('Indicador Datos'!BC13&gt;X$37,10,IF('Indicador Datos'!BC13&lt;X$36,0,10-(X$37-'Indicador Datos'!BC13)/(X$37-X$36)*10)),1)))</f>
        <v>7.1</v>
      </c>
      <c r="Y10" s="53">
        <f t="shared" si="2"/>
        <v>8.5500000000000007</v>
      </c>
      <c r="Z10" s="53">
        <f>IF('Indicador Datos'!BA13="No data","x",ROUND(IF('Indicador Datos'!BA13&gt;Z$37,10,IF('Indicador Datos'!BA13&lt;Z$36,0,10-(Z$37-'Indicador Datos'!BA13)/(Z$37-Z$36)*10)),1))</f>
        <v>10</v>
      </c>
      <c r="AA10" s="53">
        <f>IF('Indicador Datos'!BD13 ="No data","x",ROUND( IF('Indicador Datos'!BD13 &gt;AA$37,10,IF('Indicador Datos'!BD13 &lt;AA$36,0,10-(AA$37-'Indicador Datos'!BD13)/(AA$37-AA$36)*10)),1))</f>
        <v>0</v>
      </c>
      <c r="AB10" s="56">
        <f>IF('Indicador Datos'!BE13="No data","x",IF(('Indicador Datos'!BE13/'Indicador Datos'!CT13)&gt;1,1,IF('Indicador Datos'!BE13&gt;'Indicador Datos'!CT13,1,'Indicador Datos'!BE13/'Indicador Datos'!CT13)))</f>
        <v>0.53741627844393169</v>
      </c>
      <c r="AC10" s="126">
        <f t="shared" si="3"/>
        <v>10</v>
      </c>
      <c r="AD10" s="54">
        <f t="shared" si="4"/>
        <v>8.6999999999999993</v>
      </c>
      <c r="AE10" s="53">
        <f>IF('Indicador Datos'!AS13="No data","x",ROUND(IF('Indicador Datos'!AS13&gt;AE$37,10,IF('Indicador Datos'!AS13&lt;AE$36,0,10-(AE$37-'Indicador Datos'!AS13)/(AE$37-AE$36)*10)),1))</f>
        <v>10</v>
      </c>
      <c r="AF10" s="59">
        <f>IF('Indicador Datos'!AT13="No data", "x", IF('Indicador Datos'!AT13&gt;=40,10,IF(AND('Indicador Datos'!AT13&gt;=30,'Indicador Datos'!AT13&lt;40),8,(IF(AND('Indicador Datos'!AT13&gt;=20,'Indicador Datos'!AT13&lt;30),6,IF(AND('Indicador Datos'!AT13&gt;=5,'Indicador Datos'!AT13&lt;20),4,IF(AND('Indicador Datos'!AT13&gt;0,'Indicador Datos'!AT13&lt;5),2,0)))))))</f>
        <v>6</v>
      </c>
      <c r="AG10" s="59">
        <f>IF('Indicador Datos'!AU13="No data", "x", IF('Indicador Datos'!AU13&gt;=40,10,IF(AND('Indicador Datos'!AU13&gt;=30,'Indicador Datos'!AU13&lt;40),8,(IF(AND('Indicador Datos'!AU13&gt;=20,'Indicador Datos'!AU13&lt;30), 6, IF(AND('Indicador Datos'!AU13&gt;=5,'Indicador Datos'!AU13&lt;20),3,0))))))</f>
        <v>10</v>
      </c>
      <c r="AH10" s="59" t="str">
        <f>IF('Indicador Datos'!AV13="No data", "x", IF('Indicador Datos'!AV13&gt;=15,10,IF(AND('Indicador Datos'!AV13&gt;=12,'Indicador Datos'!AV13&lt;15),8,(IF(AND('Indicador Datos'!AV13&gt;=9,'Indicador Datos'!AV13&lt;12),6,IF(AND('Indicador Datos'!AV13&gt;=5,'Indicador Datos'!AV13&lt;9),4,IF(AND('Indicador Datos'!AV13&gt;0,'Indicador Datos'!AV13&lt;5),2,0)))))))</f>
        <v>x</v>
      </c>
      <c r="AI10" s="210">
        <f>IF('Indicador Datos'!BW13="No data", "x", IF('Indicador Datos'!BW13&gt;=40,10,IF(AND('Indicador Datos'!BW13&gt;=30,'Indicador Datos'!BW13&lt;40),8,(IF(AND('Indicador Datos'!BW13&gt;=20,'Indicador Datos'!BW13&lt;30), 6, IF(AND('Indicador Datos'!BW13&gt;=5,'Indicador Datos'!BW13&lt;20),3,0))))))</f>
        <v>10</v>
      </c>
      <c r="AJ10" s="210">
        <f t="shared" si="5"/>
        <v>10</v>
      </c>
      <c r="AK10" s="126">
        <f t="shared" si="6"/>
        <v>8.6999999999999993</v>
      </c>
      <c r="AL10" s="54">
        <f t="shared" si="7"/>
        <v>9.4</v>
      </c>
      <c r="AM10" s="179">
        <f>IF('Indicador Datos'!BS13="No data","x",ROUND( IF('Indicador Datos'!BS13&gt;AM$37,10,IF('Indicador Datos'!BS13&lt;AM$36,0,10-(AM$37-'Indicador Datos'!BS13)/(AM$37-AM$36)*10)),1))</f>
        <v>4.0999999999999996</v>
      </c>
      <c r="AN10" s="179">
        <f>IF('Indicador Datos'!BT13="No data","x",ROUND( IF('Indicador Datos'!BT13&gt;AN$37,10,IF('Indicador Datos'!BT13&lt;AN$36,0,10-(AN$37-'Indicador Datos'!BT13)/(AN$37-AN$36)*10)),1))</f>
        <v>4.4000000000000004</v>
      </c>
      <c r="AO10" s="54">
        <f t="shared" si="18"/>
        <v>4.3</v>
      </c>
      <c r="AP10" s="67">
        <f>('Indicador Datos'!BO13+'Indicador Datos'!BN13*0.5+'Indicador Datos'!BM13*0.25)/1000</f>
        <v>45.384500000000003</v>
      </c>
      <c r="AQ10" s="53">
        <f t="shared" si="19"/>
        <v>5.5</v>
      </c>
      <c r="AR10" s="58">
        <f>AP10*1000/'Indicador Datos'!CT13</f>
        <v>4.0294931785526851E-3</v>
      </c>
      <c r="AS10" s="53">
        <f t="shared" si="20"/>
        <v>0.5</v>
      </c>
      <c r="AT10" s="54">
        <f t="shared" si="21"/>
        <v>3.4</v>
      </c>
      <c r="AU10" s="53">
        <f>IF('Indicador Datos'!BU13="No data","x",ROUND(IF('Indicador Datos'!BU13&lt;$AU$36,10,IF('Indicador Datos'!BU13&gt;$AU$37,0,($AU$37-'Indicador Datos'!BU13)/($AU$37-$AU$36)*10)),1))</f>
        <v>7.9</v>
      </c>
      <c r="AV10" s="53">
        <f>IF('Indicador Datos'!BV13="No data", "x", IF('Indicador Datos'!BV13&gt;=35,10,IF(AND('Indicador Datos'!BV13&gt;=25,'Indicador Datos'!BV13&lt;35),8,(IF(AND('Indicador Datos'!BV13&gt;=15,'Indicador Datos'!BV13&lt;25),6,IF(AND('Indicador Datos'!BV13&gt;=5,'Indicador Datos'!BV13&lt;15),4,IF(AND('Indicador Datos'!BV13&gt;0,'Indicador Datos'!BV13&lt;5),2,0)))))))</f>
        <v>10</v>
      </c>
      <c r="AW10" s="54">
        <f t="shared" si="8"/>
        <v>9</v>
      </c>
      <c r="AX10" s="60">
        <f t="shared" si="9"/>
        <v>7.7</v>
      </c>
      <c r="AY10" s="61">
        <f t="shared" si="10"/>
        <v>7.4</v>
      </c>
    </row>
    <row r="11" spans="1:51" s="3" customFormat="1" x14ac:dyDescent="0.25">
      <c r="A11" s="94" t="s">
        <v>40</v>
      </c>
      <c r="B11" s="83" t="s">
        <v>39</v>
      </c>
      <c r="C11" s="53">
        <f>ROUND(IF('Indicador Datos'!AL14="No data",IF((0.1233*LN('Indicador Datos'!CS14)-0.4559)&gt;C$37,0,IF((0.1233*LN('Indicador Datos'!CS14)-0.4559)&lt;C$36,10,(C$37-(0.1233*LN('Indicador Datos'!CS14)-0.4559))/(C$37-C$36)*10)),IF('Indicador Datos'!AL14&gt;C$37,0,IF('Indicador Datos'!AL14&lt;C$36,10,(C$37-'Indicador Datos'!AL14)/(C$37-C$36)*10))),1)</f>
        <v>4.8</v>
      </c>
      <c r="D11" s="146">
        <f>IF('Indicador Datos'!AM14="No data","x", 'Indicador Datos'!AM14+'Indicador Datos'!AN14)</f>
        <v>11.099830650000001</v>
      </c>
      <c r="E11" s="126">
        <f t="shared" si="11"/>
        <v>2.2000000000000002</v>
      </c>
      <c r="F11" s="126">
        <f>IF('Indicador Datos'!AO14="No data","x",ROUND(IF('Indicador Datos'!AO14&gt;F$37,10,IF('Indicador Datos'!AO14&lt;F$36,0,10-(F$37-'Indicador Datos'!AO14)/(F$37-F$36)*10)),1))</f>
        <v>3.3</v>
      </c>
      <c r="G11" s="126">
        <f t="shared" si="12"/>
        <v>2.8</v>
      </c>
      <c r="H11" s="54">
        <f t="shared" si="13"/>
        <v>3.9</v>
      </c>
      <c r="I11" s="53">
        <f>IF('Indicador Datos'!BJ14="No data","x",ROUND(IF('Indicador Datos'!BJ14&gt;I$37,10,IF('Indicador Datos'!BJ14&lt;I$36,0,10-(I$37-'Indicador Datos'!BJ14)/(I$37-I$36)*10)),1))</f>
        <v>5.5</v>
      </c>
      <c r="J11" s="53" t="str">
        <f>IF('Indicador Datos'!BK14="No data","x",ROUND(IF('Indicador Datos'!BK14&gt;J$37,10,IF('Indicador Datos'!BK14&lt;J$36,0,10-(J$37-'Indicador Datos'!BK14)/(J$37-J$36)*10)),1))</f>
        <v>x</v>
      </c>
      <c r="K11" s="126">
        <f>IF('Indicador Datos'!BL14="No data","x",ROUND(IF('Indicador Datos'!BL14&gt;K$37,10,IF('Indicador Datos'!BL14&lt;K$36,0,10-(K$37-'Indicador Datos'!BL14)/(K$37-K$36)*10)),1))</f>
        <v>10</v>
      </c>
      <c r="L11" s="54">
        <f t="shared" si="14"/>
        <v>7.8</v>
      </c>
      <c r="M11" s="126">
        <f>IF('Indicador Datos'!AP14="No data","x",ROUND(IF('Indicador Datos'!AP14&gt;M$37,10,IF('Indicador Datos'!AP14&lt;M$36,0,10-(M$37-'Indicador Datos'!AP14)/(M$37-M$36)*10)),1))</f>
        <v>3.3</v>
      </c>
      <c r="N11" s="126">
        <f>IF('Indicador Datos'!AQ14="No data","x",ROUND(IF('Indicador Datos'!AQ14&gt;N$37,10,IF('Indicador Datos'!AQ14&lt;N$36,0,10-(N$37-'Indicador Datos'!AQ14)/(N$37-N$36)*10)),1))</f>
        <v>10</v>
      </c>
      <c r="O11" s="126">
        <f>IF('Indicador Datos'!AR14="No data","x",ROUND(IF('Indicador Datos'!AR14&gt;O$37,10,IF('Indicador Datos'!AR14&lt;O$36,0,10-(O$37-'Indicador Datos'!AR14)/(O$37-O$36)*10)),1))</f>
        <v>5.5</v>
      </c>
      <c r="P11" s="54">
        <f t="shared" si="0"/>
        <v>7.5</v>
      </c>
      <c r="Q11" s="55">
        <f t="shared" si="15"/>
        <v>5.8</v>
      </c>
      <c r="R11" s="67">
        <f>IF(AND('Indicador Datos'!BP14="No data",'Indicador Datos'!BQ14="No data", 'Indicador Datos'!BR14="No data"),0,SUM('Indicador Datos'!BP14:BR14)/1000)</f>
        <v>3.6999999999999998E-2</v>
      </c>
      <c r="S11" s="53">
        <f t="shared" si="16"/>
        <v>1.4</v>
      </c>
      <c r="T11" s="56">
        <f>R11*1000/'Indicador Datos'!CT14</f>
        <v>1.2549702758594258E-5</v>
      </c>
      <c r="U11" s="53">
        <f t="shared" si="1"/>
        <v>0</v>
      </c>
      <c r="V11" s="57">
        <f t="shared" si="17"/>
        <v>0.7</v>
      </c>
      <c r="W11" s="59">
        <f>IF('Indicador Datos'!BB14="No data","x",ROUND(IF('Indicador Datos'!BB14&gt;W$37,10,IF('Indicador Datos'!BB14&lt;W$36,0,10-(W$37-'Indicador Datos'!BB14)/(W$37-W$36)*10)),1))</f>
        <v>8.5</v>
      </c>
      <c r="X11" s="59">
        <f>IF('Indicador Datos'!BC14="No data","x",IF('Indicador Datos'!BC13=0,0,ROUND(IF('Indicador Datos'!BC14&gt;X$37,10,IF('Indicador Datos'!BC14&lt;X$36,0,10-(X$37-'Indicador Datos'!BC14)/(X$37-X$36)*10)),1)))</f>
        <v>7.8</v>
      </c>
      <c r="Y11" s="53">
        <f t="shared" si="2"/>
        <v>8.15</v>
      </c>
      <c r="Z11" s="53">
        <f>IF('Indicador Datos'!BA14="No data","x",ROUND(IF('Indicador Datos'!BA14&gt;Z$37,10,IF('Indicador Datos'!BA14&lt;Z$36,0,10-(Z$37-'Indicador Datos'!BA14)/(Z$37-Z$36)*10)),1))</f>
        <v>0.5</v>
      </c>
      <c r="AA11" s="53">
        <f>IF('Indicador Datos'!BD14 ="No data","x",ROUND( IF('Indicador Datos'!BD14 &gt;AA$37,10,IF('Indicador Datos'!BD14 &lt;AA$36,0,10-(AA$37-'Indicador Datos'!BD14)/(AA$37-AA$36)*10)),1))</f>
        <v>1.7</v>
      </c>
      <c r="AB11" s="56">
        <f>IF('Indicador Datos'!BE14="No data","x",IF(('Indicador Datos'!BE14/'Indicador Datos'!CT14)&gt;1,1,IF('Indicador Datos'!BE14&gt;'Indicador Datos'!CT14,1,'Indicador Datos'!BE14/'Indicador Datos'!CT14)))</f>
        <v>0.10375246287916637</v>
      </c>
      <c r="AC11" s="126">
        <f t="shared" si="3"/>
        <v>3.5</v>
      </c>
      <c r="AD11" s="54">
        <f t="shared" si="4"/>
        <v>4.2</v>
      </c>
      <c r="AE11" s="53">
        <f>IF('Indicador Datos'!AS14="No data","x",ROUND(IF('Indicador Datos'!AS14&gt;AE$37,10,IF('Indicador Datos'!AS14&lt;AE$36,0,10-(AE$37-'Indicador Datos'!AS14)/(AE$37-AE$36)*10)),1))</f>
        <v>4.3</v>
      </c>
      <c r="AF11" s="59">
        <f>IF('Indicador Datos'!AT14="No data", "x", IF('Indicador Datos'!AT14&gt;=40,10,IF(AND('Indicador Datos'!AT14&gt;=30,'Indicador Datos'!AT14&lt;40),8,(IF(AND('Indicador Datos'!AT14&gt;=20,'Indicador Datos'!AT14&lt;30),6,IF(AND('Indicador Datos'!AT14&gt;=5,'Indicador Datos'!AT14&lt;20),4,IF(AND('Indicador Datos'!AT14&gt;0,'Indicador Datos'!AT14&lt;5),2,0)))))))</f>
        <v>4</v>
      </c>
      <c r="AG11" s="59">
        <f>IF('Indicador Datos'!AU14="No data", "x", IF('Indicador Datos'!AU14&gt;=40,10,IF(AND('Indicador Datos'!AU14&gt;=30,'Indicador Datos'!AU14&lt;40),8,(IF(AND('Indicador Datos'!AU14&gt;=20,'Indicador Datos'!AU14&lt;30), 6, IF(AND('Indicador Datos'!AU14&gt;=5,'Indicador Datos'!AU14&lt;20),3,0))))))</f>
        <v>6</v>
      </c>
      <c r="AH11" s="59">
        <f>IF('Indicador Datos'!AV14="No data", "x", IF('Indicador Datos'!AV14&gt;=15,10,IF(AND('Indicador Datos'!AV14&gt;=12,'Indicador Datos'!AV14&lt;15),8,(IF(AND('Indicador Datos'!AV14&gt;=9,'Indicador Datos'!AV14&lt;12),6,IF(AND('Indicador Datos'!AV14&gt;=5,'Indicador Datos'!AV14&lt;9),4,IF(AND('Indicador Datos'!AV14&gt;0,'Indicador Datos'!AV14&lt;5),2,0)))))))</f>
        <v>8</v>
      </c>
      <c r="AI11" s="210">
        <f>IF('Indicador Datos'!BW14="No data", "x", IF('Indicador Datos'!BW14&gt;=40,10,IF(AND('Indicador Datos'!BW14&gt;=30,'Indicador Datos'!BW14&lt;40),8,(IF(AND('Indicador Datos'!BW14&gt;=20,'Indicador Datos'!BW14&lt;30), 6, IF(AND('Indicador Datos'!BW14&gt;=5,'Indicador Datos'!BW14&lt;20),3,0))))))</f>
        <v>6</v>
      </c>
      <c r="AJ11" s="210">
        <f t="shared" si="5"/>
        <v>7</v>
      </c>
      <c r="AK11" s="126">
        <f t="shared" si="6"/>
        <v>5.7</v>
      </c>
      <c r="AL11" s="54">
        <f t="shared" si="7"/>
        <v>5</v>
      </c>
      <c r="AM11" s="179" t="str">
        <f>IF('Indicador Datos'!BS14="No data","x",ROUND( IF('Indicador Datos'!BS14&gt;AM$37,10,IF('Indicador Datos'!BS14&lt;AM$36,0,10-(AM$37-'Indicador Datos'!BS14)/(AM$37-AM$36)*10)),1))</f>
        <v>x</v>
      </c>
      <c r="AN11" s="179">
        <f>IF('Indicador Datos'!BT14="No data","x",ROUND( IF('Indicador Datos'!BT14&gt;AN$37,10,IF('Indicador Datos'!BT14&lt;AN$36,0,10-(AN$37-'Indicador Datos'!BT14)/(AN$37-AN$36)*10)),1))</f>
        <v>5</v>
      </c>
      <c r="AO11" s="54">
        <f t="shared" si="18"/>
        <v>5</v>
      </c>
      <c r="AP11" s="67">
        <f>('Indicador Datos'!BO14+'Indicador Datos'!BN14*0.5+'Indicador Datos'!BM14*0.25)/1000</f>
        <v>1.25</v>
      </c>
      <c r="AQ11" s="53">
        <f t="shared" si="19"/>
        <v>0.3</v>
      </c>
      <c r="AR11" s="58">
        <f>AP11*1000/'Indicador Datos'!CT14</f>
        <v>4.2397644454710329E-4</v>
      </c>
      <c r="AS11" s="53">
        <f t="shared" si="20"/>
        <v>0.1</v>
      </c>
      <c r="AT11" s="54">
        <f t="shared" si="21"/>
        <v>0.2</v>
      </c>
      <c r="AU11" s="53">
        <f>IF('Indicador Datos'!BU14="No data","x",ROUND(IF('Indicador Datos'!BU14&lt;$AU$36,10,IF('Indicador Datos'!BU14&gt;$AU$37,0,($AU$37-'Indicador Datos'!BU14)/($AU$37-$AU$36)*10)),1))</f>
        <v>4.8</v>
      </c>
      <c r="AV11" s="53">
        <f>IF('Indicador Datos'!BV14="No data", "x", IF('Indicador Datos'!BV14&gt;=35,10,IF(AND('Indicador Datos'!BV14&gt;=25,'Indicador Datos'!BV14&lt;35),8,(IF(AND('Indicador Datos'!BV14&gt;=15,'Indicador Datos'!BV14&lt;25),6,IF(AND('Indicador Datos'!BV14&gt;=5,'Indicador Datos'!BV14&lt;15),4,IF(AND('Indicador Datos'!BV14&gt;0,'Indicador Datos'!BV14&lt;5),2,0)))))))</f>
        <v>4</v>
      </c>
      <c r="AW11" s="54">
        <f t="shared" si="8"/>
        <v>4.4000000000000004</v>
      </c>
      <c r="AX11" s="60">
        <f t="shared" si="9"/>
        <v>3.9</v>
      </c>
      <c r="AY11" s="61">
        <f t="shared" si="10"/>
        <v>2.4</v>
      </c>
    </row>
    <row r="12" spans="1:51" s="3" customFormat="1" x14ac:dyDescent="0.25">
      <c r="A12" s="94" t="s">
        <v>52</v>
      </c>
      <c r="B12" s="83" t="s">
        <v>51</v>
      </c>
      <c r="C12" s="53">
        <f>ROUND(IF('Indicador Datos'!AL15="No data",IF((0.1233*LN('Indicador Datos'!CS15)-0.4559)&gt;C$37,0,IF((0.1233*LN('Indicador Datos'!CS15)-0.4559)&lt;C$36,10,(C$37-(0.1233*LN('Indicador Datos'!CS15)-0.4559))/(C$37-C$36)*10)),IF('Indicador Datos'!AL15&gt;C$37,0,IF('Indicador Datos'!AL15&lt;C$36,10,(C$37-'Indicador Datos'!AL15)/(C$37-C$36)*10))),1)</f>
        <v>3.8</v>
      </c>
      <c r="D12" s="146" t="str">
        <f>IF('Indicador Datos'!AM15="No data","x", 'Indicador Datos'!AM15+'Indicador Datos'!AN15)</f>
        <v>x</v>
      </c>
      <c r="E12" s="126" t="str">
        <f t="shared" si="11"/>
        <v>x</v>
      </c>
      <c r="F12" s="126">
        <f>IF('Indicador Datos'!AO15="No data","x",ROUND(IF('Indicador Datos'!AO15&gt;F$37,10,IF('Indicador Datos'!AO15&lt;F$36,0,10-(F$37-'Indicador Datos'!AO15)/(F$37-F$36)*10)),1))</f>
        <v>3.6</v>
      </c>
      <c r="G12" s="126">
        <f t="shared" si="12"/>
        <v>3.6</v>
      </c>
      <c r="H12" s="54">
        <f t="shared" si="13"/>
        <v>3.7</v>
      </c>
      <c r="I12" s="53" t="str">
        <f>IF('Indicador Datos'!BJ15="No data","x",ROUND(IF('Indicador Datos'!BJ15&gt;I$37,10,IF('Indicador Datos'!BJ15&lt;I$36,0,10-(I$37-'Indicador Datos'!BJ15)/(I$37-I$36)*10)),1))</f>
        <v>x</v>
      </c>
      <c r="J12" s="53" t="str">
        <f>IF('Indicador Datos'!BK15="No data","x",ROUND(IF('Indicador Datos'!BK15&gt;J$37,10,IF('Indicador Datos'!BK15&lt;J$36,0,10-(J$37-'Indicador Datos'!BK15)/(J$37-J$36)*10)),1))</f>
        <v>x</v>
      </c>
      <c r="K12" s="126" t="str">
        <f>IF('Indicador Datos'!BL15="No data","x",ROUND(IF('Indicador Datos'!BL15&gt;K$37,10,IF('Indicador Datos'!BL15&lt;K$36,0,10-(K$37-'Indicador Datos'!BL15)/(K$37-K$36)*10)),1))</f>
        <v>x</v>
      </c>
      <c r="L12" s="54" t="str">
        <f t="shared" si="14"/>
        <v>x</v>
      </c>
      <c r="M12" s="126" t="str">
        <f>IF('Indicador Datos'!AP15="No data","x",ROUND(IF('Indicador Datos'!AP15&gt;M$37,10,IF('Indicador Datos'!AP15&lt;M$36,0,10-(M$37-'Indicador Datos'!AP15)/(M$37-M$36)*10)),1))</f>
        <v>x</v>
      </c>
      <c r="N12" s="126">
        <f>IF('Indicador Datos'!AQ15="No data","x",ROUND(IF('Indicador Datos'!AQ15&gt;N$37,10,IF('Indicador Datos'!AQ15&lt;N$36,0,10-(N$37-'Indicador Datos'!AQ15)/(N$37-N$36)*10)),1))</f>
        <v>2.2000000000000002</v>
      </c>
      <c r="O12" s="126" t="str">
        <f>IF('Indicador Datos'!AR15="No data","x",ROUND(IF('Indicador Datos'!AR15&gt;O$37,10,IF('Indicador Datos'!AR15&lt;O$36,0,10-(O$37-'Indicador Datos'!AR15)/(O$37-O$36)*10)),1))</f>
        <v>x</v>
      </c>
      <c r="P12" s="54">
        <f t="shared" si="0"/>
        <v>2.2000000000000002</v>
      </c>
      <c r="Q12" s="55">
        <f t="shared" si="15"/>
        <v>3.2</v>
      </c>
      <c r="R12" s="67">
        <f>IF(AND('Indicador Datos'!BP15="No data",'Indicador Datos'!BQ15="No data", 'Indicador Datos'!BR15="No data"),0,SUM('Indicador Datos'!BP15:BR15)/1000)</f>
        <v>4.0000000000000001E-3</v>
      </c>
      <c r="S12" s="53">
        <f t="shared" si="16"/>
        <v>0</v>
      </c>
      <c r="T12" s="56">
        <f>R12*1000/'Indicador Datos'!CT15</f>
        <v>7.5708823863421279E-5</v>
      </c>
      <c r="U12" s="53">
        <f t="shared" si="1"/>
        <v>1.7</v>
      </c>
      <c r="V12" s="57">
        <f t="shared" si="17"/>
        <v>0.9</v>
      </c>
      <c r="W12" s="59" t="str">
        <f>IF('Indicador Datos'!BB15="No data","x",ROUND(IF('Indicador Datos'!BB15&gt;W$37,10,IF('Indicador Datos'!BB15&lt;W$36,0,10-(W$37-'Indicador Datos'!BB15)/(W$37-W$36)*10)),1))</f>
        <v>x</v>
      </c>
      <c r="X12" s="59" t="str">
        <f>IF('Indicador Datos'!BC15="No data","x",IF('Indicador Datos'!BC14=0,0,ROUND(IF('Indicador Datos'!BC15&gt;X$37,10,IF('Indicador Datos'!BC15&lt;X$36,0,10-(X$37-'Indicador Datos'!BC15)/(X$37-X$36)*10)),1)))</f>
        <v>x</v>
      </c>
      <c r="Y12" s="53" t="str">
        <f t="shared" si="2"/>
        <v>x</v>
      </c>
      <c r="Z12" s="53">
        <f>IF('Indicador Datos'!BA15="No data","x",ROUND(IF('Indicador Datos'!BA15&gt;Z$37,10,IF('Indicador Datos'!BA15&lt;Z$36,0,10-(Z$37-'Indicador Datos'!BA15)/(Z$37-Z$36)*10)),1))</f>
        <v>0.2</v>
      </c>
      <c r="AA12" s="53" t="str">
        <f>IF('Indicador Datos'!BD15 ="No data","x",ROUND( IF('Indicador Datos'!BD15 &gt;AA$37,10,IF('Indicador Datos'!BD15 &lt;AA$36,0,10-(AA$37-'Indicador Datos'!BD15)/(AA$37-AA$36)*10)),1))</f>
        <v>x</v>
      </c>
      <c r="AB12" s="56">
        <f>IF('Indicador Datos'!BE15="No data","x",IF(('Indicador Datos'!BE15/'Indicador Datos'!CT15)&gt;1,1,IF('Indicador Datos'!BE15&gt;'Indicador Datos'!CT15,1,'Indicador Datos'!BE15/'Indicador Datos'!CT15)))</f>
        <v>1.892720596585532E-4</v>
      </c>
      <c r="AC12" s="126">
        <f t="shared" si="3"/>
        <v>0</v>
      </c>
      <c r="AD12" s="54">
        <f t="shared" si="4"/>
        <v>0.2</v>
      </c>
      <c r="AE12" s="53">
        <f>IF('Indicador Datos'!AS15="No data","x",ROUND(IF('Indicador Datos'!AS15&gt;AE$37,10,IF('Indicador Datos'!AS15&lt;AE$36,0,10-(AE$37-'Indicador Datos'!AS15)/(AE$37-AE$36)*10)),1))</f>
        <v>3.9</v>
      </c>
      <c r="AF12" s="59" t="str">
        <f>IF('Indicador Datos'!AT15="No data", "x", IF('Indicador Datos'!AT15&gt;=40,10,IF(AND('Indicador Datos'!AT15&gt;=30,'Indicador Datos'!AT15&lt;40),8,(IF(AND('Indicador Datos'!AT15&gt;=20,'Indicador Datos'!AT15&lt;30),6,IF(AND('Indicador Datos'!AT15&gt;=5,'Indicador Datos'!AT15&lt;20),4,IF(AND('Indicador Datos'!AT15&gt;0,'Indicador Datos'!AT15&lt;5),2,0)))))))</f>
        <v>x</v>
      </c>
      <c r="AG12" s="59" t="str">
        <f>IF('Indicador Datos'!AU15="No data", "x", IF('Indicador Datos'!AU15&gt;=40,10,IF(AND('Indicador Datos'!AU15&gt;=30,'Indicador Datos'!AU15&lt;40),8,(IF(AND('Indicador Datos'!AU15&gt;=20,'Indicador Datos'!AU15&lt;30), 6, IF(AND('Indicador Datos'!AU15&gt;=5,'Indicador Datos'!AU15&lt;20),3,0))))))</f>
        <v>x</v>
      </c>
      <c r="AH12" s="59" t="str">
        <f>IF('Indicador Datos'!AV15="No data", "x", IF('Indicador Datos'!AV15&gt;=15,10,IF(AND('Indicador Datos'!AV15&gt;=12,'Indicador Datos'!AV15&lt;15),8,(IF(AND('Indicador Datos'!AV15&gt;=9,'Indicador Datos'!AV15&lt;12),6,IF(AND('Indicador Datos'!AV15&gt;=5,'Indicador Datos'!AV15&lt;9),4,IF(AND('Indicador Datos'!AV15&gt;0,'Indicador Datos'!AV15&lt;5),2,0)))))))</f>
        <v>x</v>
      </c>
      <c r="AI12" s="210" t="str">
        <f>IF('Indicador Datos'!BW15="No data", "x", IF('Indicador Datos'!BW15&gt;=40,10,IF(AND('Indicador Datos'!BW15&gt;=30,'Indicador Datos'!BW15&lt;40),8,(IF(AND('Indicador Datos'!BW15&gt;=20,'Indicador Datos'!BW15&lt;30), 6, IF(AND('Indicador Datos'!BW15&gt;=5,'Indicador Datos'!BW15&lt;20),3,0))))))</f>
        <v>x</v>
      </c>
      <c r="AJ12" s="210" t="str">
        <f t="shared" si="5"/>
        <v>x</v>
      </c>
      <c r="AK12" s="126" t="str">
        <f t="shared" si="6"/>
        <v>x</v>
      </c>
      <c r="AL12" s="54">
        <f t="shared" si="7"/>
        <v>3.9</v>
      </c>
      <c r="AM12" s="179" t="str">
        <f>IF('Indicador Datos'!BS15="No data","x",ROUND( IF('Indicador Datos'!BS15&gt;AM$37,10,IF('Indicador Datos'!BS15&lt;AM$36,0,10-(AM$37-'Indicador Datos'!BS15)/(AM$37-AM$36)*10)),1))</f>
        <v>x</v>
      </c>
      <c r="AN12" s="179" t="str">
        <f>IF('Indicador Datos'!BT15="No data","x",ROUND( IF('Indicador Datos'!BT15&gt;AN$37,10,IF('Indicador Datos'!BT15&lt;AN$36,0,10-(AN$37-'Indicador Datos'!BT15)/(AN$37-AN$36)*10)),1))</f>
        <v>x</v>
      </c>
      <c r="AO12" s="54" t="str">
        <f t="shared" si="18"/>
        <v>x</v>
      </c>
      <c r="AP12" s="67">
        <f>('Indicador Datos'!BO15+'Indicador Datos'!BN15*0.5+'Indicador Datos'!BM15*0.25)/1000</f>
        <v>0</v>
      </c>
      <c r="AQ12" s="53">
        <f t="shared" si="19"/>
        <v>0</v>
      </c>
      <c r="AR12" s="58">
        <f>AP12*1000/'Indicador Datos'!CT15</f>
        <v>0</v>
      </c>
      <c r="AS12" s="53">
        <f t="shared" si="20"/>
        <v>0</v>
      </c>
      <c r="AT12" s="54">
        <f t="shared" si="21"/>
        <v>0</v>
      </c>
      <c r="AU12" s="53">
        <f>IF('Indicador Datos'!BU15="No data","x",ROUND(IF('Indicador Datos'!BU15&lt;$AU$36,10,IF('Indicador Datos'!BU15&gt;$AU$37,0,($AU$37-'Indicador Datos'!BU15)/($AU$37-$AU$36)*10)),1))</f>
        <v>6.7</v>
      </c>
      <c r="AV12" s="53">
        <f>IF('Indicador Datos'!BV15="No data", "x", IF('Indicador Datos'!BV15&gt;=35,10,IF(AND('Indicador Datos'!BV15&gt;=25,'Indicador Datos'!BV15&lt;35),8,(IF(AND('Indicador Datos'!BV15&gt;=15,'Indicador Datos'!BV15&lt;25),6,IF(AND('Indicador Datos'!BV15&gt;=5,'Indicador Datos'!BV15&lt;15),4,IF(AND('Indicador Datos'!BV15&gt;0,'Indicador Datos'!BV15&lt;5),2,0)))))))</f>
        <v>4</v>
      </c>
      <c r="AW12" s="54">
        <f t="shared" si="8"/>
        <v>5.4</v>
      </c>
      <c r="AX12" s="60">
        <f t="shared" si="9"/>
        <v>2.7</v>
      </c>
      <c r="AY12" s="61">
        <f t="shared" si="10"/>
        <v>1.8</v>
      </c>
    </row>
    <row r="13" spans="1:51" s="3" customFormat="1" x14ac:dyDescent="0.25">
      <c r="A13" s="94" t="s">
        <v>54</v>
      </c>
      <c r="B13" s="83" t="s">
        <v>53</v>
      </c>
      <c r="C13" s="53">
        <f>ROUND(IF('Indicador Datos'!AL16="No data",IF((0.1233*LN('Indicador Datos'!CS16)-0.4559)&gt;C$37,0,IF((0.1233*LN('Indicador Datos'!CS16)-0.4559)&lt;C$36,10,(C$37-(0.1233*LN('Indicador Datos'!CS16)-0.4559))/(C$37-C$36)*10)),IF('Indicador Datos'!AL16&gt;C$37,0,IF('Indicador Datos'!AL16&lt;C$36,10,(C$37-'Indicador Datos'!AL16)/(C$37-C$36)*10))),1)</f>
        <v>4.5</v>
      </c>
      <c r="D13" s="146">
        <f>IF('Indicador Datos'!AM16="No data","x", 'Indicador Datos'!AM16+'Indicador Datos'!AN16)</f>
        <v>3.5645447700000004</v>
      </c>
      <c r="E13" s="126">
        <f t="shared" si="11"/>
        <v>0.7</v>
      </c>
      <c r="F13" s="126">
        <f>IF('Indicador Datos'!AO16="No data","x",ROUND(IF('Indicador Datos'!AO16&gt;F$37,10,IF('Indicador Datos'!AO16&lt;F$36,0,10-(F$37-'Indicador Datos'!AO16)/(F$37-F$36)*10)),1))</f>
        <v>4.2</v>
      </c>
      <c r="G13" s="126">
        <f t="shared" si="12"/>
        <v>2.5</v>
      </c>
      <c r="H13" s="54">
        <f t="shared" si="13"/>
        <v>3.6</v>
      </c>
      <c r="I13" s="53">
        <f>IF('Indicador Datos'!BJ16="No data","x",ROUND(IF('Indicador Datos'!BJ16&gt;I$37,10,IF('Indicador Datos'!BJ16&lt;I$36,0,10-(I$37-'Indicador Datos'!BJ16)/(I$37-I$36)*10)),1))</f>
        <v>4.4000000000000004</v>
      </c>
      <c r="J13" s="53">
        <f>IF('Indicador Datos'!BK16="No data","x",ROUND(IF('Indicador Datos'!BK16&gt;J$37,10,IF('Indicador Datos'!BK16&lt;J$36,0,10-(J$37-'Indicador Datos'!BK16)/(J$37-J$36)*10)),1))</f>
        <v>6.6</v>
      </c>
      <c r="K13" s="126">
        <f>IF('Indicador Datos'!BL16="No data","x",ROUND(IF('Indicador Datos'!BL16&gt;K$37,10,IF('Indicador Datos'!BL16&lt;K$36,0,10-(K$37-'Indicador Datos'!BL16)/(K$37-K$36)*10)),1))</f>
        <v>3.4</v>
      </c>
      <c r="L13" s="54">
        <f t="shared" si="14"/>
        <v>4.8</v>
      </c>
      <c r="M13" s="126">
        <f>IF('Indicador Datos'!AP16="No data","x",ROUND(IF('Indicador Datos'!AP16&gt;M$37,10,IF('Indicador Datos'!AP16&lt;M$36,0,10-(M$37-'Indicador Datos'!AP16)/(M$37-M$36)*10)),1))</f>
        <v>0</v>
      </c>
      <c r="N13" s="126">
        <f>IF('Indicador Datos'!AQ16="No data","x",ROUND(IF('Indicador Datos'!AQ16&gt;N$37,10,IF('Indicador Datos'!AQ16&lt;N$36,0,10-(N$37-'Indicador Datos'!AQ16)/(N$37-N$36)*10)),1))</f>
        <v>1.7</v>
      </c>
      <c r="O13" s="126">
        <f>IF('Indicador Datos'!AR16="No data","x",ROUND(IF('Indicador Datos'!AR16&gt;O$37,10,IF('Indicador Datos'!AR16&lt;O$36,0,10-(O$37-'Indicador Datos'!AR16)/(O$37-O$36)*10)),1))</f>
        <v>3.9</v>
      </c>
      <c r="P13" s="54">
        <f t="shared" si="0"/>
        <v>2</v>
      </c>
      <c r="Q13" s="55">
        <f t="shared" si="15"/>
        <v>3.5</v>
      </c>
      <c r="R13" s="67">
        <f>IF(AND('Indicador Datos'!BP16="No data",'Indicador Datos'!BQ16="No data", 'Indicador Datos'!BR16="No data"),0,SUM('Indicador Datos'!BP16:BR16)/1000)</f>
        <v>2E-3</v>
      </c>
      <c r="S13" s="53">
        <f t="shared" si="16"/>
        <v>0</v>
      </c>
      <c r="T13" s="56">
        <f>R13*1000/'Indicador Datos'!CT16</f>
        <v>1.0941218304658224E-5</v>
      </c>
      <c r="U13" s="53">
        <f t="shared" si="1"/>
        <v>0</v>
      </c>
      <c r="V13" s="57">
        <f t="shared" si="17"/>
        <v>0</v>
      </c>
      <c r="W13" s="59" t="str">
        <f>IF('Indicador Datos'!BB16="No data","x",ROUND(IF('Indicador Datos'!BB16&gt;W$37,10,IF('Indicador Datos'!BB16&lt;W$36,0,10-(W$37-'Indicador Datos'!BB16)/(W$37-W$36)*10)),1))</f>
        <v>x</v>
      </c>
      <c r="X13" s="59" t="str">
        <f>IF('Indicador Datos'!BC16="No data","x",IF('Indicador Datos'!BC15=0,0,ROUND(IF('Indicador Datos'!BC16&gt;X$37,10,IF('Indicador Datos'!BC16&lt;X$36,0,10-(X$37-'Indicador Datos'!BC16)/(X$37-X$36)*10)),1)))</f>
        <v>x</v>
      </c>
      <c r="Y13" s="53" t="str">
        <f t="shared" si="2"/>
        <v>x</v>
      </c>
      <c r="Z13" s="53">
        <f>IF('Indicador Datos'!BA16="No data","x",ROUND(IF('Indicador Datos'!BA16&gt;Z$37,10,IF('Indicador Datos'!BA16&lt;Z$36,0,10-(Z$37-'Indicador Datos'!BA16)/(Z$37-Z$36)*10)),1))</f>
        <v>0.8</v>
      </c>
      <c r="AA13" s="53">
        <f>IF('Indicador Datos'!BD16 ="No data","x",ROUND( IF('Indicador Datos'!BD16 &gt;AA$37,10,IF('Indicador Datos'!BD16 &lt;AA$36,0,10-(AA$37-'Indicador Datos'!BD16)/(AA$37-AA$36)*10)),1))</f>
        <v>2.5</v>
      </c>
      <c r="AB13" s="56">
        <f>IF('Indicador Datos'!BE16="No data","x",IF(('Indicador Datos'!BE16/'Indicador Datos'!CT16)&gt;1,1,IF('Indicador Datos'!BE16&gt;'Indicador Datos'!CT16,1,'Indicador Datos'!BE16/'Indicador Datos'!CT16)))</f>
        <v>0.12836784375940261</v>
      </c>
      <c r="AC13" s="126">
        <f t="shared" si="3"/>
        <v>4.3</v>
      </c>
      <c r="AD13" s="54">
        <f t="shared" si="4"/>
        <v>2.7</v>
      </c>
      <c r="AE13" s="53">
        <f>IF('Indicador Datos'!AS16="No data","x",ROUND(IF('Indicador Datos'!AS16&gt;AE$37,10,IF('Indicador Datos'!AS16&lt;AE$36,0,10-(AE$37-'Indicador Datos'!AS16)/(AE$37-AE$36)*10)),1))</f>
        <v>4.7</v>
      </c>
      <c r="AF13" s="59">
        <f>IF('Indicador Datos'!AT16="No data", "x", IF('Indicador Datos'!AT16&gt;=40,10,IF(AND('Indicador Datos'!AT16&gt;=30,'Indicador Datos'!AT16&lt;40),8,(IF(AND('Indicador Datos'!AT16&gt;=20,'Indicador Datos'!AT16&lt;30),6,IF(AND('Indicador Datos'!AT16&gt;=5,'Indicador Datos'!AT16&lt;20),4,IF(AND('Indicador Datos'!AT16&gt;0,'Indicador Datos'!AT16&lt;5),2,0)))))))</f>
        <v>2</v>
      </c>
      <c r="AG13" s="59">
        <f>IF('Indicador Datos'!AU16="No data", "x", IF('Indicador Datos'!AU16&gt;=40,10,IF(AND('Indicador Datos'!AU16&gt;=30,'Indicador Datos'!AU16&lt;40),8,(IF(AND('Indicador Datos'!AU16&gt;=20,'Indicador Datos'!AU16&lt;30), 6, IF(AND('Indicador Datos'!AU16&gt;=5,'Indicador Datos'!AU16&lt;20),3,0))))))</f>
        <v>8</v>
      </c>
      <c r="AH13" s="59" t="str">
        <f>IF('Indicador Datos'!AV16="No data", "x", IF('Indicador Datos'!AV16&gt;=15,10,IF(AND('Indicador Datos'!AV16&gt;=12,'Indicador Datos'!AV16&lt;15),8,(IF(AND('Indicador Datos'!AV16&gt;=9,'Indicador Datos'!AV16&lt;12),6,IF(AND('Indicador Datos'!AV16&gt;=5,'Indicador Datos'!AV16&lt;9),4,IF(AND('Indicador Datos'!AV16&gt;0,'Indicador Datos'!AV16&lt;5),2,0)))))))</f>
        <v>x</v>
      </c>
      <c r="AI13" s="210">
        <f>IF('Indicador Datos'!BW16="No data", "x", IF('Indicador Datos'!BW16&gt;=40,10,IF(AND('Indicador Datos'!BW16&gt;=30,'Indicador Datos'!BW16&lt;40),8,(IF(AND('Indicador Datos'!BW16&gt;=20,'Indicador Datos'!BW16&lt;30), 6, IF(AND('Indicador Datos'!BW16&gt;=5,'Indicador Datos'!BW16&lt;20),3,0))))))</f>
        <v>6</v>
      </c>
      <c r="AJ13" s="210">
        <f t="shared" si="5"/>
        <v>6</v>
      </c>
      <c r="AK13" s="126">
        <f t="shared" si="6"/>
        <v>5.3</v>
      </c>
      <c r="AL13" s="54">
        <f t="shared" si="7"/>
        <v>5</v>
      </c>
      <c r="AM13" s="179" t="str">
        <f>IF('Indicador Datos'!BS16="No data","x",ROUND( IF('Indicador Datos'!BS16&gt;AM$37,10,IF('Indicador Datos'!BS16&lt;AM$36,0,10-(AM$37-'Indicador Datos'!BS16)/(AM$37-AM$36)*10)),1))</f>
        <v>x</v>
      </c>
      <c r="AN13" s="179">
        <f>IF('Indicador Datos'!BT16="No data","x",ROUND( IF('Indicador Datos'!BT16&gt;AN$37,10,IF('Indicador Datos'!BT16&lt;AN$36,0,10-(AN$37-'Indicador Datos'!BT16)/(AN$37-AN$36)*10)),1))</f>
        <v>3.6</v>
      </c>
      <c r="AO13" s="54">
        <f t="shared" si="18"/>
        <v>3.6</v>
      </c>
      <c r="AP13" s="67">
        <f>('Indicador Datos'!BO16+'Indicador Datos'!BN16*0.5+'Indicador Datos'!BM16*0.25)/1000</f>
        <v>0</v>
      </c>
      <c r="AQ13" s="53">
        <f t="shared" si="19"/>
        <v>0</v>
      </c>
      <c r="AR13" s="58">
        <f>AP13*1000/'Indicador Datos'!CT16</f>
        <v>0</v>
      </c>
      <c r="AS13" s="53">
        <f t="shared" si="20"/>
        <v>0</v>
      </c>
      <c r="AT13" s="54">
        <f t="shared" si="21"/>
        <v>0</v>
      </c>
      <c r="AU13" s="53">
        <f>IF('Indicador Datos'!BU16="No data","x",ROUND(IF('Indicador Datos'!BU16&lt;$AU$36,10,IF('Indicador Datos'!BU16&gt;$AU$37,0,($AU$37-'Indicador Datos'!BU16)/($AU$37-$AU$36)*10)),1))</f>
        <v>7.5</v>
      </c>
      <c r="AV13" s="53">
        <f>IF('Indicador Datos'!BV16="No data", "x", IF('Indicador Datos'!BV16&gt;=35,10,IF(AND('Indicador Datos'!BV16&gt;=25,'Indicador Datos'!BV16&lt;35),8,(IF(AND('Indicador Datos'!BV16&gt;=15,'Indicador Datos'!BV16&lt;25),6,IF(AND('Indicador Datos'!BV16&gt;=5,'Indicador Datos'!BV16&lt;15),4,IF(AND('Indicador Datos'!BV16&gt;0,'Indicador Datos'!BV16&lt;5),2,0)))))))</f>
        <v>6</v>
      </c>
      <c r="AW13" s="54">
        <f t="shared" si="8"/>
        <v>6.8</v>
      </c>
      <c r="AX13" s="60">
        <f t="shared" si="9"/>
        <v>4</v>
      </c>
      <c r="AY13" s="61">
        <f t="shared" si="10"/>
        <v>2.2000000000000002</v>
      </c>
    </row>
    <row r="14" spans="1:51" s="3" customFormat="1" x14ac:dyDescent="0.25">
      <c r="A14" s="94" t="s">
        <v>56</v>
      </c>
      <c r="B14" s="83" t="s">
        <v>55</v>
      </c>
      <c r="C14" s="53">
        <f>ROUND(IF('Indicador Datos'!AL17="No data",IF((0.1233*LN('Indicador Datos'!CS17)-0.4559)&gt;C$37,0,IF((0.1233*LN('Indicador Datos'!CS17)-0.4559)&lt;C$36,10,(C$37-(0.1233*LN('Indicador Datos'!CS17)-0.4559))/(C$37-C$36)*10)),IF('Indicador Datos'!AL17&gt;C$37,0,IF('Indicador Datos'!AL17&lt;C$36,10,(C$37-'Indicador Datos'!AL17)/(C$37-C$36)*10))),1)</f>
        <v>5.0999999999999996</v>
      </c>
      <c r="D14" s="146" t="str">
        <f>IF('Indicador Datos'!AM17="No data","x", 'Indicador Datos'!AM17+'Indicador Datos'!AN17)</f>
        <v>x</v>
      </c>
      <c r="E14" s="126" t="str">
        <f t="shared" si="11"/>
        <v>x</v>
      </c>
      <c r="F14" s="126" t="str">
        <f>IF('Indicador Datos'!AO17="No data","x",ROUND(IF('Indicador Datos'!AO17&gt;F$37,10,IF('Indicador Datos'!AO17&lt;F$36,0,10-(F$37-'Indicador Datos'!AO17)/(F$37-F$36)*10)),1))</f>
        <v>x</v>
      </c>
      <c r="G14" s="126" t="str">
        <f t="shared" si="12"/>
        <v>x</v>
      </c>
      <c r="H14" s="54">
        <f t="shared" si="13"/>
        <v>5.0999999999999996</v>
      </c>
      <c r="I14" s="53" t="str">
        <f>IF('Indicador Datos'!BJ17="No data","x",ROUND(IF('Indicador Datos'!BJ17&gt;I$37,10,IF('Indicador Datos'!BJ17&lt;I$36,0,10-(I$37-'Indicador Datos'!BJ17)/(I$37-I$36)*10)),1))</f>
        <v>x</v>
      </c>
      <c r="J14" s="53" t="str">
        <f>IF('Indicador Datos'!BK17="No data","x",ROUND(IF('Indicador Datos'!BK17&gt;J$37,10,IF('Indicador Datos'!BK17&lt;J$36,0,10-(J$37-'Indicador Datos'!BK17)/(J$37-J$36)*10)),1))</f>
        <v>x</v>
      </c>
      <c r="K14" s="126" t="str">
        <f>IF('Indicador Datos'!BL17="No data","x",ROUND(IF('Indicador Datos'!BL17&gt;K$37,10,IF('Indicador Datos'!BL17&lt;K$36,0,10-(K$37-'Indicador Datos'!BL17)/(K$37-K$36)*10)),1))</f>
        <v>x</v>
      </c>
      <c r="L14" s="54" t="str">
        <f t="shared" si="14"/>
        <v>x</v>
      </c>
      <c r="M14" s="126">
        <f>IF('Indicador Datos'!AP17="No data","x",ROUND(IF('Indicador Datos'!AP17&gt;M$37,10,IF('Indicador Datos'!AP17&lt;M$36,0,10-(M$37-'Indicador Datos'!AP17)/(M$37-M$36)*10)),1))</f>
        <v>2.4</v>
      </c>
      <c r="N14" s="126">
        <f>IF('Indicador Datos'!AQ17="No data","x",ROUND(IF('Indicador Datos'!AQ17&gt;N$37,10,IF('Indicador Datos'!AQ17&lt;N$36,0,10-(N$37-'Indicador Datos'!AQ17)/(N$37-N$36)*10)),1))</f>
        <v>5.0999999999999996</v>
      </c>
      <c r="O14" s="126">
        <f>IF('Indicador Datos'!AR17="No data","x",ROUND(IF('Indicador Datos'!AR17&gt;O$37,10,IF('Indicador Datos'!AR17&lt;O$36,0,10-(O$37-'Indicador Datos'!AR17)/(O$37-O$36)*10)),1))</f>
        <v>1.3</v>
      </c>
      <c r="P14" s="54">
        <f t="shared" si="0"/>
        <v>3.1</v>
      </c>
      <c r="Q14" s="55">
        <f t="shared" si="15"/>
        <v>4.4000000000000004</v>
      </c>
      <c r="R14" s="67">
        <f>IF(AND('Indicador Datos'!BP17="No data",'Indicador Datos'!BQ17="No data", 'Indicador Datos'!BR17="No data"),0,SUM('Indicador Datos'!BP17:BR17)/1000)</f>
        <v>0</v>
      </c>
      <c r="S14" s="53">
        <f t="shared" si="16"/>
        <v>0</v>
      </c>
      <c r="T14" s="56">
        <f>R14*1000/'Indicador Datos'!CT17</f>
        <v>0</v>
      </c>
      <c r="U14" s="53">
        <f t="shared" si="1"/>
        <v>0</v>
      </c>
      <c r="V14" s="57">
        <f t="shared" si="17"/>
        <v>0</v>
      </c>
      <c r="W14" s="59" t="str">
        <f>IF('Indicador Datos'!BB17="No data","x",ROUND(IF('Indicador Datos'!BB17&gt;W$37,10,IF('Indicador Datos'!BB17&lt;W$36,0,10-(W$37-'Indicador Datos'!BB17)/(W$37-W$36)*10)),1))</f>
        <v>x</v>
      </c>
      <c r="X14" s="59" t="str">
        <f>IF('Indicador Datos'!BC17="No data","x",IF('Indicador Datos'!BC16=0,0,ROUND(IF('Indicador Datos'!BC17&gt;X$37,10,IF('Indicador Datos'!BC17&lt;X$36,0,10-(X$37-'Indicador Datos'!BC17)/(X$37-X$36)*10)),1)))</f>
        <v>x</v>
      </c>
      <c r="Y14" s="53" t="str">
        <f t="shared" si="2"/>
        <v>x</v>
      </c>
      <c r="Z14" s="53">
        <f>IF('Indicador Datos'!BA17="No data","x",ROUND(IF('Indicador Datos'!BA17&gt;Z$37,10,IF('Indicador Datos'!BA17&lt;Z$36,0,10-(Z$37-'Indicador Datos'!BA17)/(Z$37-Z$36)*10)),1))</f>
        <v>0.2</v>
      </c>
      <c r="AA14" s="53">
        <f>IF('Indicador Datos'!BD17 ="No data","x",ROUND( IF('Indicador Datos'!BD17 &gt;AA$37,10,IF('Indicador Datos'!BD17 &lt;AA$36,0,10-(AA$37-'Indicador Datos'!BD17)/(AA$37-AA$36)*10)),1))</f>
        <v>0.2</v>
      </c>
      <c r="AB14" s="56">
        <f>IF('Indicador Datos'!BE17="No data","x",IF(('Indicador Datos'!BE17/'Indicador Datos'!CT17)&gt;1,1,IF('Indicador Datos'!BE17&gt;'Indicador Datos'!CT17,1,'Indicador Datos'!BE17/'Indicador Datos'!CT17)))</f>
        <v>4.5210818044541695E-5</v>
      </c>
      <c r="AC14" s="126">
        <f t="shared" si="3"/>
        <v>0</v>
      </c>
      <c r="AD14" s="54">
        <f t="shared" si="4"/>
        <v>0.1</v>
      </c>
      <c r="AE14" s="53">
        <f>IF('Indicador Datos'!AS17="No data","x",ROUND(IF('Indicador Datos'!AS17&gt;AE$37,10,IF('Indicador Datos'!AS17&lt;AE$36,0,10-(AE$37-'Indicador Datos'!AS17)/(AE$37-AE$36)*10)),1))</f>
        <v>4.5999999999999996</v>
      </c>
      <c r="AF14" s="59" t="str">
        <f>IF('Indicador Datos'!AT17="No data", "x", IF('Indicador Datos'!AT17&gt;=40,10,IF(AND('Indicador Datos'!AT17&gt;=30,'Indicador Datos'!AT17&lt;40),8,(IF(AND('Indicador Datos'!AT17&gt;=20,'Indicador Datos'!AT17&lt;30),6,IF(AND('Indicador Datos'!AT17&gt;=5,'Indicador Datos'!AT17&lt;20),4,IF(AND('Indicador Datos'!AT17&gt;0,'Indicador Datos'!AT17&lt;5),2,0)))))))</f>
        <v>x</v>
      </c>
      <c r="AG14" s="59">
        <f>IF('Indicador Datos'!AU17="No data", "x", IF('Indicador Datos'!AU17&gt;=40,10,IF(AND('Indicador Datos'!AU17&gt;=30,'Indicador Datos'!AU17&lt;40),8,(IF(AND('Indicador Datos'!AU17&gt;=20,'Indicador Datos'!AU17&lt;30), 6, IF(AND('Indicador Datos'!AU17&gt;=5,'Indicador Datos'!AU17&lt;20),3,0))))))</f>
        <v>8</v>
      </c>
      <c r="AH14" s="59" t="str">
        <f>IF('Indicador Datos'!AV17="No data", "x", IF('Indicador Datos'!AV17&gt;=15,10,IF(AND('Indicador Datos'!AV17&gt;=12,'Indicador Datos'!AV17&lt;15),8,(IF(AND('Indicador Datos'!AV17&gt;=9,'Indicador Datos'!AV17&lt;12),6,IF(AND('Indicador Datos'!AV17&gt;=5,'Indicador Datos'!AV17&lt;9),4,IF(AND('Indicador Datos'!AV17&gt;0,'Indicador Datos'!AV17&lt;5),2,0)))))))</f>
        <v>x</v>
      </c>
      <c r="AI14" s="210">
        <f>IF('Indicador Datos'!BW17="No data", "x", IF('Indicador Datos'!BW17&gt;=40,10,IF(AND('Indicador Datos'!BW17&gt;=30,'Indicador Datos'!BW17&lt;40),8,(IF(AND('Indicador Datos'!BW17&gt;=20,'Indicador Datos'!BW17&lt;30), 6, IF(AND('Indicador Datos'!BW17&gt;=5,'Indicador Datos'!BW17&lt;20),3,0))))))</f>
        <v>6</v>
      </c>
      <c r="AJ14" s="210">
        <f t="shared" si="5"/>
        <v>6</v>
      </c>
      <c r="AK14" s="126">
        <f t="shared" si="6"/>
        <v>7</v>
      </c>
      <c r="AL14" s="54">
        <f t="shared" si="7"/>
        <v>5.8</v>
      </c>
      <c r="AM14" s="179">
        <f>IF('Indicador Datos'!BS17="No data","x",ROUND( IF('Indicador Datos'!BS17&gt;AM$37,10,IF('Indicador Datos'!BS17&lt;AM$36,0,10-(AM$37-'Indicador Datos'!BS17)/(AM$37-AM$36)*10)),1))</f>
        <v>5.6</v>
      </c>
      <c r="AN14" s="179">
        <f>IF('Indicador Datos'!BT17="No data","x",ROUND( IF('Indicador Datos'!BT17&gt;AN$37,10,IF('Indicador Datos'!BT17&lt;AN$36,0,10-(AN$37-'Indicador Datos'!BT17)/(AN$37-AN$36)*10)),1))</f>
        <v>4.2</v>
      </c>
      <c r="AO14" s="54">
        <f t="shared" si="18"/>
        <v>4.9000000000000004</v>
      </c>
      <c r="AP14" s="67">
        <f>('Indicador Datos'!BO17+'Indicador Datos'!BN17*0.5+'Indicador Datos'!BM17*0.25)/1000</f>
        <v>0</v>
      </c>
      <c r="AQ14" s="53">
        <f t="shared" si="19"/>
        <v>0</v>
      </c>
      <c r="AR14" s="58">
        <f>AP14*1000/'Indicador Datos'!CT17</f>
        <v>0</v>
      </c>
      <c r="AS14" s="53">
        <f t="shared" si="20"/>
        <v>0</v>
      </c>
      <c r="AT14" s="54">
        <f t="shared" si="21"/>
        <v>0</v>
      </c>
      <c r="AU14" s="53">
        <f>IF('Indicador Datos'!BU17="No data","x",ROUND(IF('Indicador Datos'!BU17&lt;$AU$36,10,IF('Indicador Datos'!BU17&gt;$AU$37,0,($AU$37-'Indicador Datos'!BU17)/($AU$37-$AU$36)*10)),1))</f>
        <v>3.9</v>
      </c>
      <c r="AV14" s="53">
        <f>IF('Indicador Datos'!BV17="No data", "x", IF('Indicador Datos'!BV17&gt;=35,10,IF(AND('Indicador Datos'!BV17&gt;=25,'Indicador Datos'!BV17&lt;35),8,(IF(AND('Indicador Datos'!BV17&gt;=15,'Indicador Datos'!BV17&lt;25),6,IF(AND('Indicador Datos'!BV17&gt;=5,'Indicador Datos'!BV17&lt;15),4,IF(AND('Indicador Datos'!BV17&gt;0,'Indicador Datos'!BV17&lt;5),2,0)))))))</f>
        <v>4</v>
      </c>
      <c r="AW14" s="54">
        <f t="shared" si="8"/>
        <v>4</v>
      </c>
      <c r="AX14" s="60">
        <f t="shared" si="9"/>
        <v>3.3</v>
      </c>
      <c r="AY14" s="61">
        <f t="shared" si="10"/>
        <v>1.8</v>
      </c>
    </row>
    <row r="15" spans="1:51" s="3" customFormat="1" x14ac:dyDescent="0.25">
      <c r="A15" s="94" t="s">
        <v>60</v>
      </c>
      <c r="B15" s="83" t="s">
        <v>59</v>
      </c>
      <c r="C15" s="53">
        <f>ROUND(IF('Indicador Datos'!AL18="No data",IF((0.1233*LN('Indicador Datos'!CS18)-0.4559)&gt;C$37,0,IF((0.1233*LN('Indicador Datos'!CS18)-0.4559)&lt;C$36,10,(C$37-(0.1233*LN('Indicador Datos'!CS18)-0.4559))/(C$37-C$36)*10)),IF('Indicador Datos'!AL18&gt;C$37,0,IF('Indicador Datos'!AL18&lt;C$36,10,(C$37-'Indicador Datos'!AL18)/(C$37-C$36)*10))),1)</f>
        <v>3.7</v>
      </c>
      <c r="D15" s="146">
        <f>IF('Indicador Datos'!AM18="No data","x", 'Indicador Datos'!AM18+'Indicador Datos'!AN18)</f>
        <v>4.3180042900000002</v>
      </c>
      <c r="E15" s="126">
        <f t="shared" si="11"/>
        <v>0.9</v>
      </c>
      <c r="F15" s="126" t="str">
        <f>IF('Indicador Datos'!AO18="No data","x",ROUND(IF('Indicador Datos'!AO18&gt;F$37,10,IF('Indicador Datos'!AO18&lt;F$36,0,10-(F$37-'Indicador Datos'!AO18)/(F$37-F$36)*10)),1))</f>
        <v>x</v>
      </c>
      <c r="G15" s="126">
        <f t="shared" si="12"/>
        <v>0.9</v>
      </c>
      <c r="H15" s="54">
        <f t="shared" si="13"/>
        <v>2.4</v>
      </c>
      <c r="I15" s="53">
        <f>IF('Indicador Datos'!BJ18="No data","x",ROUND(IF('Indicador Datos'!BJ18&gt;I$37,10,IF('Indicador Datos'!BJ18&lt;I$36,0,10-(I$37-'Indicador Datos'!BJ18)/(I$37-I$36)*10)),1))</f>
        <v>4.3</v>
      </c>
      <c r="J15" s="53" t="str">
        <f>IF('Indicador Datos'!BK18="No data","x",ROUND(IF('Indicador Datos'!BK18&gt;J$37,10,IF('Indicador Datos'!BK18&lt;J$36,0,10-(J$37-'Indicador Datos'!BK18)/(J$37-J$36)*10)),1))</f>
        <v>x</v>
      </c>
      <c r="K15" s="126">
        <f>IF('Indicador Datos'!BL18="No data","x",ROUND(IF('Indicador Datos'!BL18&gt;K$37,10,IF('Indicador Datos'!BL18&lt;K$36,0,10-(K$37-'Indicador Datos'!BL18)/(K$37-K$36)*10)),1))</f>
        <v>1.5</v>
      </c>
      <c r="L15" s="54">
        <f t="shared" si="14"/>
        <v>2.9</v>
      </c>
      <c r="M15" s="126">
        <f>IF('Indicador Datos'!AP18="No data","x",ROUND(IF('Indicador Datos'!AP18&gt;M$37,10,IF('Indicador Datos'!AP18&lt;M$36,0,10-(M$37-'Indicador Datos'!AP18)/(M$37-M$36)*10)),1))</f>
        <v>1.9</v>
      </c>
      <c r="N15" s="126">
        <f>IF('Indicador Datos'!AQ18="No data","x",ROUND(IF('Indicador Datos'!AQ18&gt;N$37,10,IF('Indicador Datos'!AQ18&lt;N$36,0,10-(N$37-'Indicador Datos'!AQ18)/(N$37-N$36)*10)),1))</f>
        <v>0.6</v>
      </c>
      <c r="O15" s="126">
        <f>IF('Indicador Datos'!AR18="No data","x",ROUND(IF('Indicador Datos'!AR18&gt;O$37,10,IF('Indicador Datos'!AR18&lt;O$36,0,10-(O$37-'Indicador Datos'!AR18)/(O$37-O$36)*10)),1))</f>
        <v>1.3</v>
      </c>
      <c r="P15" s="54">
        <f t="shared" si="0"/>
        <v>1.3</v>
      </c>
      <c r="Q15" s="55">
        <f t="shared" si="15"/>
        <v>2.2999999999999998</v>
      </c>
      <c r="R15" s="67">
        <f>IF(AND('Indicador Datos'!BP18="No data",'Indicador Datos'!BQ18="No data", 'Indicador Datos'!BR18="No data"),0,SUM('Indicador Datos'!BP18:BR18)/1000)</f>
        <v>10.733000000000001</v>
      </c>
      <c r="S15" s="53">
        <f t="shared" si="16"/>
        <v>7.6</v>
      </c>
      <c r="T15" s="56">
        <f>R15*1000/'Indicador Datos'!CT18</f>
        <v>7.6940777895422767E-3</v>
      </c>
      <c r="U15" s="53">
        <f t="shared" si="1"/>
        <v>5.3</v>
      </c>
      <c r="V15" s="57">
        <f t="shared" si="17"/>
        <v>6.6</v>
      </c>
      <c r="W15" s="59">
        <f>IF('Indicador Datos'!BB18="No data","x",ROUND(IF('Indicador Datos'!BB18&gt;W$37,10,IF('Indicador Datos'!BB18&lt;W$36,0,10-(W$37-'Indicador Datos'!BB18)/(W$37-W$36)*10)),1))</f>
        <v>6</v>
      </c>
      <c r="X15" s="59">
        <f>IF('Indicador Datos'!BC18="No data","x",IF('Indicador Datos'!BC17=0,0,ROUND(IF('Indicador Datos'!BC18&gt;X$37,10,IF('Indicador Datos'!BC18&lt;X$36,0,10-(X$37-'Indicador Datos'!BC18)/(X$37-X$36)*10)),1)))</f>
        <v>2.8</v>
      </c>
      <c r="Y15" s="53">
        <f t="shared" si="2"/>
        <v>4.4000000000000004</v>
      </c>
      <c r="Z15" s="53">
        <f>IF('Indicador Datos'!BA18="No data","x",ROUND(IF('Indicador Datos'!BA18&gt;Z$37,10,IF('Indicador Datos'!BA18&lt;Z$36,0,10-(Z$37-'Indicador Datos'!BA18)/(Z$37-Z$36)*10)),1))</f>
        <v>1.7</v>
      </c>
      <c r="AA15" s="53">
        <f>IF('Indicador Datos'!BD18 ="No data","x",ROUND( IF('Indicador Datos'!BD18 &gt;AA$37,10,IF('Indicador Datos'!BD18 &lt;AA$36,0,10-(AA$37-'Indicador Datos'!BD18)/(AA$37-AA$36)*10)),1))</f>
        <v>0.4</v>
      </c>
      <c r="AB15" s="56">
        <f>IF('Indicador Datos'!BE18="No data","x",IF(('Indicador Datos'!BE18/'Indicador Datos'!CT18)&gt;1,1,IF('Indicador Datos'!BE18&gt;'Indicador Datos'!CT18,1,'Indicador Datos'!BE18/'Indicador Datos'!CT18)))</f>
        <v>1.3065523319873058E-2</v>
      </c>
      <c r="AC15" s="126">
        <f t="shared" si="3"/>
        <v>0.4</v>
      </c>
      <c r="AD15" s="54">
        <f t="shared" si="4"/>
        <v>1.9</v>
      </c>
      <c r="AE15" s="53">
        <f>IF('Indicador Datos'!AS18="No data","x",ROUND(IF('Indicador Datos'!AS18&gt;AE$37,10,IF('Indicador Datos'!AS18&lt;AE$36,0,10-(AE$37-'Indicador Datos'!AS18)/(AE$37-AE$36)*10)),1))</f>
        <v>7.5</v>
      </c>
      <c r="AF15" s="59">
        <f>IF('Indicador Datos'!AT18="No data", "x", IF('Indicador Datos'!AT18&gt;=40,10,IF(AND('Indicador Datos'!AT18&gt;=30,'Indicador Datos'!AT18&lt;40),8,(IF(AND('Indicador Datos'!AT18&gt;=20,'Indicador Datos'!AT18&lt;30),6,IF(AND('Indicador Datos'!AT18&gt;=5,'Indicador Datos'!AT18&lt;20),4,IF(AND('Indicador Datos'!AT18&gt;0,'Indicador Datos'!AT18&lt;5),2,0)))))))</f>
        <v>4</v>
      </c>
      <c r="AG15" s="59">
        <f>IF('Indicador Datos'!AU18="No data", "x", IF('Indicador Datos'!AU18&gt;=40,10,IF(AND('Indicador Datos'!AU18&gt;=30,'Indicador Datos'!AU18&lt;40),8,(IF(AND('Indicador Datos'!AU18&gt;=20,'Indicador Datos'!AU18&lt;30), 6, IF(AND('Indicador Datos'!AU18&gt;=5,'Indicador Datos'!AU18&lt;20),3,0))))))</f>
        <v>8</v>
      </c>
      <c r="AH15" s="59">
        <f>IF('Indicador Datos'!AV18="No data", "x", IF('Indicador Datos'!AV18&gt;=15,10,IF(AND('Indicador Datos'!AV18&gt;=12,'Indicador Datos'!AV18&lt;15),8,(IF(AND('Indicador Datos'!AV18&gt;=9,'Indicador Datos'!AV18&lt;12),6,IF(AND('Indicador Datos'!AV18&gt;=5,'Indicador Datos'!AV18&lt;9),4,IF(AND('Indicador Datos'!AV18&gt;0,'Indicador Datos'!AV18&lt;5),2,0)))))))</f>
        <v>8</v>
      </c>
      <c r="AI15" s="210">
        <f>IF('Indicador Datos'!BW18="No data", "x", IF('Indicador Datos'!BW18&gt;=40,10,IF(AND('Indicador Datos'!BW18&gt;=30,'Indicador Datos'!BW18&lt;40),8,(IF(AND('Indicador Datos'!BW18&gt;=20,'Indicador Datos'!BW18&lt;30), 6, IF(AND('Indicador Datos'!BW18&gt;=5,'Indicador Datos'!BW18&lt;20),3,0))))))</f>
        <v>6</v>
      </c>
      <c r="AJ15" s="210">
        <f t="shared" si="5"/>
        <v>7</v>
      </c>
      <c r="AK15" s="126">
        <f t="shared" si="6"/>
        <v>6.3</v>
      </c>
      <c r="AL15" s="54">
        <f t="shared" si="7"/>
        <v>6.9</v>
      </c>
      <c r="AM15" s="179" t="str">
        <f>IF('Indicador Datos'!BS18="No data","x",ROUND( IF('Indicador Datos'!BS18&gt;AM$37,10,IF('Indicador Datos'!BS18&lt;AM$36,0,10-(AM$37-'Indicador Datos'!BS18)/(AM$37-AM$36)*10)),1))</f>
        <v>x</v>
      </c>
      <c r="AN15" s="179">
        <f>IF('Indicador Datos'!BT18="No data","x",ROUND( IF('Indicador Datos'!BT18&gt;AN$37,10,IF('Indicador Datos'!BT18&lt;AN$36,0,10-(AN$37-'Indicador Datos'!BT18)/(AN$37-AN$36)*10)),1))</f>
        <v>6.8</v>
      </c>
      <c r="AO15" s="54">
        <f t="shared" si="18"/>
        <v>6.8</v>
      </c>
      <c r="AP15" s="67">
        <f>('Indicador Datos'!BO18+'Indicador Datos'!BN18*0.5+'Indicador Datos'!BM18*0.25)/1000</f>
        <v>75</v>
      </c>
      <c r="AQ15" s="53">
        <f t="shared" si="19"/>
        <v>6.3</v>
      </c>
      <c r="AR15" s="58">
        <f>AP15*1000/'Indicador Datos'!CT18</f>
        <v>5.3764635629895717E-2</v>
      </c>
      <c r="AS15" s="53">
        <f t="shared" si="20"/>
        <v>7.2</v>
      </c>
      <c r="AT15" s="54">
        <f t="shared" si="21"/>
        <v>6.8</v>
      </c>
      <c r="AU15" s="53">
        <f>IF('Indicador Datos'!BU18="No data","x",ROUND(IF('Indicador Datos'!BU18&lt;$AU$36,10,IF('Indicador Datos'!BU18&gt;$AU$37,0,($AU$37-'Indicador Datos'!BU18)/($AU$37-$AU$36)*10)),1))</f>
        <v>2.9</v>
      </c>
      <c r="AV15" s="53">
        <f>IF('Indicador Datos'!BV18="No data", "x", IF('Indicador Datos'!BV18&gt;=35,10,IF(AND('Indicador Datos'!BV18&gt;=25,'Indicador Datos'!BV18&lt;35),8,(IF(AND('Indicador Datos'!BV18&gt;=15,'Indicador Datos'!BV18&lt;25),6,IF(AND('Indicador Datos'!BV18&gt;=5,'Indicador Datos'!BV18&lt;15),4,IF(AND('Indicador Datos'!BV18&gt;0,'Indicador Datos'!BV18&lt;5),2,0)))))))</f>
        <v>4</v>
      </c>
      <c r="AW15" s="54">
        <f t="shared" si="8"/>
        <v>3.5</v>
      </c>
      <c r="AX15" s="60">
        <f t="shared" si="9"/>
        <v>5.5</v>
      </c>
      <c r="AY15" s="61">
        <f t="shared" si="10"/>
        <v>6.1</v>
      </c>
    </row>
    <row r="16" spans="1:51" s="3" customFormat="1" x14ac:dyDescent="0.25">
      <c r="A16" s="94" t="s">
        <v>9</v>
      </c>
      <c r="B16" s="83" t="s">
        <v>8</v>
      </c>
      <c r="C16" s="53">
        <f>ROUND(IF('Indicador Datos'!AL19="No data",IF((0.1233*LN('Indicador Datos'!CS19)-0.4559)&gt;C$37,0,IF((0.1233*LN('Indicador Datos'!CS19)-0.4559)&lt;C$36,10,(C$37-(0.1233*LN('Indicador Datos'!CS19)-0.4559))/(C$37-C$36)*10)),IF('Indicador Datos'!AL19&gt;C$37,0,IF('Indicador Datos'!AL19&lt;C$36,10,(C$37-'Indicador Datos'!AL19)/(C$37-C$36)*10))),1)</f>
        <v>5.4</v>
      </c>
      <c r="D16" s="146">
        <f>IF('Indicador Datos'!AM19="No data","x", 'Indicador Datos'!AM19+'Indicador Datos'!AN19)</f>
        <v>12.668310850000001</v>
      </c>
      <c r="E16" s="126">
        <f t="shared" si="11"/>
        <v>2.5</v>
      </c>
      <c r="F16" s="126">
        <f>IF('Indicador Datos'!AO19="No data","x",ROUND(IF('Indicador Datos'!AO19&gt;F$37,10,IF('Indicador Datos'!AO19&lt;F$36,0,10-(F$37-'Indicador Datos'!AO19)/(F$37-F$36)*10)),1))</f>
        <v>6.9</v>
      </c>
      <c r="G16" s="126">
        <f t="shared" si="12"/>
        <v>4.7</v>
      </c>
      <c r="H16" s="54">
        <f t="shared" si="13"/>
        <v>5.0999999999999996</v>
      </c>
      <c r="I16" s="53">
        <f>IF('Indicador Datos'!BJ19="No data","x",ROUND(IF('Indicador Datos'!BJ19&gt;I$37,10,IF('Indicador Datos'!BJ19&lt;I$36,0,10-(I$37-'Indicador Datos'!BJ19)/(I$37-I$36)*10)),1))</f>
        <v>5.0999999999999996</v>
      </c>
      <c r="J16" s="53" t="str">
        <f>IF('Indicador Datos'!BK19="No data","x",ROUND(IF('Indicador Datos'!BK19&gt;J$37,10,IF('Indicador Datos'!BK19&lt;J$36,0,10-(J$37-'Indicador Datos'!BK19)/(J$37-J$36)*10)),1))</f>
        <v>x</v>
      </c>
      <c r="K16" s="126">
        <f>IF('Indicador Datos'!BL19="No data","x",ROUND(IF('Indicador Datos'!BL19&gt;K$37,10,IF('Indicador Datos'!BL19&lt;K$36,0,10-(K$37-'Indicador Datos'!BL19)/(K$37-K$36)*10)),1))</f>
        <v>1.5</v>
      </c>
      <c r="L16" s="54">
        <f t="shared" si="14"/>
        <v>3.3</v>
      </c>
      <c r="M16" s="126">
        <f>IF('Indicador Datos'!AP19="No data","x",ROUND(IF('Indicador Datos'!AP19&gt;M$37,10,IF('Indicador Datos'!AP19&lt;M$36,0,10-(M$37-'Indicador Datos'!AP19)/(M$37-M$36)*10)),1))</f>
        <v>5.4</v>
      </c>
      <c r="N16" s="126">
        <f>IF('Indicador Datos'!AQ19="No data","x",ROUND(IF('Indicador Datos'!AQ19&gt;N$37,10,IF('Indicador Datos'!AQ19&lt;N$36,0,10-(N$37-'Indicador Datos'!AQ19)/(N$37-N$36)*10)),1))</f>
        <v>4.8</v>
      </c>
      <c r="O16" s="126">
        <f>IF('Indicador Datos'!AR19="No data","x",ROUND(IF('Indicador Datos'!AR19&gt;O$37,10,IF('Indicador Datos'!AR19&lt;O$36,0,10-(O$37-'Indicador Datos'!AR19)/(O$37-O$36)*10)),1))</f>
        <v>3.4</v>
      </c>
      <c r="P16" s="54">
        <f t="shared" si="0"/>
        <v>4.5999999999999996</v>
      </c>
      <c r="Q16" s="55">
        <f t="shared" si="15"/>
        <v>4.5</v>
      </c>
      <c r="R16" s="67">
        <f>IF(AND('Indicador Datos'!BP19="No data",'Indicador Datos'!BQ19="No data", 'Indicador Datos'!BR19="No data"),0,SUM('Indicador Datos'!BP19:BR19)/1000)</f>
        <v>3.3420000000000001</v>
      </c>
      <c r="S16" s="53">
        <f t="shared" si="16"/>
        <v>6.3</v>
      </c>
      <c r="T16" s="56">
        <f>R16*1000/'Indicador Datos'!CT19</f>
        <v>8.5615253963740329E-3</v>
      </c>
      <c r="U16" s="53">
        <f t="shared" si="1"/>
        <v>5.4</v>
      </c>
      <c r="V16" s="57">
        <f t="shared" si="17"/>
        <v>5.9</v>
      </c>
      <c r="W16" s="59">
        <f>IF('Indicador Datos'!BB19="No data","x",ROUND(IF('Indicador Datos'!BB19&gt;W$37,10,IF('Indicador Datos'!BB19&lt;W$36,0,10-(W$37-'Indicador Datos'!BB19)/(W$37-W$36)*10)),1))</f>
        <v>9</v>
      </c>
      <c r="X16" s="59">
        <f>IF('Indicador Datos'!BC19="No data","x",IF('Indicador Datos'!BC18=0,0,ROUND(IF('Indicador Datos'!BC19&gt;X$37,10,IF('Indicador Datos'!BC19&lt;X$36,0,10-(X$37-'Indicador Datos'!BC19)/(X$37-X$36)*10)),1)))</f>
        <v>10</v>
      </c>
      <c r="Y16" s="53">
        <f t="shared" si="2"/>
        <v>9.5</v>
      </c>
      <c r="Z16" s="53">
        <f>IF('Indicador Datos'!BA19="No data","x",ROUND(IF('Indicador Datos'!BA19&gt;Z$37,10,IF('Indicador Datos'!BA19&lt;Z$36,0,10-(Z$37-'Indicador Datos'!BA19)/(Z$37-Z$36)*10)),1))</f>
        <v>3.6</v>
      </c>
      <c r="AA16" s="53">
        <f>IF('Indicador Datos'!BD19 ="No data","x",ROUND( IF('Indicador Datos'!BD19 &gt;AA$37,10,IF('Indicador Datos'!BD19 &lt;AA$36,0,10-(AA$37-'Indicador Datos'!BD19)/(AA$37-AA$36)*10)),1))</f>
        <v>10</v>
      </c>
      <c r="AB16" s="56">
        <f>IF('Indicador Datos'!BE19="No data","x",IF(('Indicador Datos'!BE19/'Indicador Datos'!CT19)&gt;1,1,IF('Indicador Datos'!BE19&gt;'Indicador Datos'!CT19,1,'Indicador Datos'!BE19/'Indicador Datos'!CT19)))</f>
        <v>1.7684084324108302E-2</v>
      </c>
      <c r="AC16" s="126">
        <f t="shared" si="3"/>
        <v>0.6</v>
      </c>
      <c r="AD16" s="54">
        <f t="shared" si="4"/>
        <v>7.7</v>
      </c>
      <c r="AE16" s="53">
        <f>IF('Indicador Datos'!AS19="No data","x",ROUND(IF('Indicador Datos'!AS19&gt;AE$37,10,IF('Indicador Datos'!AS19&lt;AE$36,0,10-(AE$37-'Indicador Datos'!AS19)/(AE$37-AE$36)*10)),1))</f>
        <v>4.0999999999999996</v>
      </c>
      <c r="AF16" s="59">
        <f>IF('Indicador Datos'!AT19="No data", "x", IF('Indicador Datos'!AT19&gt;=40,10,IF(AND('Indicador Datos'!AT19&gt;=30,'Indicador Datos'!AT19&lt;40),8,(IF(AND('Indicador Datos'!AT19&gt;=20,'Indicador Datos'!AT19&lt;30),6,IF(AND('Indicador Datos'!AT19&gt;=5,'Indicador Datos'!AT19&lt;20),4,IF(AND('Indicador Datos'!AT19&gt;0,'Indicador Datos'!AT19&lt;5),2,0)))))))</f>
        <v>4</v>
      </c>
      <c r="AG16" s="59">
        <f>IF('Indicador Datos'!AU19="No data", "x", IF('Indicador Datos'!AU19&gt;=40,10,IF(AND('Indicador Datos'!AU19&gt;=30,'Indicador Datos'!AU19&lt;40),8,(IF(AND('Indicador Datos'!AU19&gt;=20,'Indicador Datos'!AU19&lt;30), 6, IF(AND('Indicador Datos'!AU19&gt;=5,'Indicador Datos'!AU19&lt;20),3,0))))))</f>
        <v>6</v>
      </c>
      <c r="AH16" s="59">
        <f>IF('Indicador Datos'!AV19="No data", "x", IF('Indicador Datos'!AV19&gt;=15,10,IF(AND('Indicador Datos'!AV19&gt;=12,'Indicador Datos'!AV19&lt;15),8,(IF(AND('Indicador Datos'!AV19&gt;=9,'Indicador Datos'!AV19&lt;12),6,IF(AND('Indicador Datos'!AV19&gt;=5,'Indicador Datos'!AV19&lt;9),4,IF(AND('Indicador Datos'!AV19&gt;0,'Indicador Datos'!AV19&lt;5),2,0)))))))</f>
        <v>4</v>
      </c>
      <c r="AI16" s="210">
        <f>IF('Indicador Datos'!BW19="No data", "x", IF('Indicador Datos'!BW19&gt;=40,10,IF(AND('Indicador Datos'!BW19&gt;=30,'Indicador Datos'!BW19&lt;40),8,(IF(AND('Indicador Datos'!BW19&gt;=20,'Indicador Datos'!BW19&lt;30), 6, IF(AND('Indicador Datos'!BW19&gt;=5,'Indicador Datos'!BW19&lt;20),3,0))))))</f>
        <v>6</v>
      </c>
      <c r="AJ16" s="210">
        <f t="shared" si="5"/>
        <v>5</v>
      </c>
      <c r="AK16" s="126">
        <f t="shared" si="6"/>
        <v>5</v>
      </c>
      <c r="AL16" s="54">
        <f t="shared" si="7"/>
        <v>4.5999999999999996</v>
      </c>
      <c r="AM16" s="179">
        <f>IF('Indicador Datos'!BS19="No data","x",ROUND( IF('Indicador Datos'!BS19&gt;AM$37,10,IF('Indicador Datos'!BS19&lt;AM$36,0,10-(AM$37-'Indicador Datos'!BS19)/(AM$37-AM$36)*10)),1))</f>
        <v>5.7</v>
      </c>
      <c r="AN16" s="179">
        <f>IF('Indicador Datos'!BT19="No data","x",ROUND( IF('Indicador Datos'!BT19&gt;AN$37,10,IF('Indicador Datos'!BT19&lt;AN$36,0,10-(AN$37-'Indicador Datos'!BT19)/(AN$37-AN$36)*10)),1))</f>
        <v>6.4</v>
      </c>
      <c r="AO16" s="54">
        <f t="shared" si="18"/>
        <v>6.1</v>
      </c>
      <c r="AP16" s="67">
        <f>('Indicador Datos'!BO19+'Indicador Datos'!BN19*0.5+'Indicador Datos'!BM19*0.25)/1000</f>
        <v>0</v>
      </c>
      <c r="AQ16" s="53">
        <f t="shared" si="19"/>
        <v>0</v>
      </c>
      <c r="AR16" s="58">
        <f>AP16*1000/'Indicador Datos'!CT19</f>
        <v>0</v>
      </c>
      <c r="AS16" s="53">
        <f t="shared" si="20"/>
        <v>0</v>
      </c>
      <c r="AT16" s="54">
        <f t="shared" si="21"/>
        <v>0</v>
      </c>
      <c r="AU16" s="53">
        <f>IF('Indicador Datos'!BU19="No data","x",ROUND(IF('Indicador Datos'!BU19&lt;$AU$36,10,IF('Indicador Datos'!BU19&gt;$AU$37,0,($AU$37-'Indicador Datos'!BU19)/($AU$37-$AU$36)*10)),1))</f>
        <v>4</v>
      </c>
      <c r="AV16" s="53">
        <f>IF('Indicador Datos'!BV19="No data", "x", IF('Indicador Datos'!BV19&gt;=35,10,IF(AND('Indicador Datos'!BV19&gt;=25,'Indicador Datos'!BV19&lt;35),8,(IF(AND('Indicador Datos'!BV19&gt;=15,'Indicador Datos'!BV19&lt;25),6,IF(AND('Indicador Datos'!BV19&gt;=5,'Indicador Datos'!BV19&lt;15),4,IF(AND('Indicador Datos'!BV19&gt;0,'Indicador Datos'!BV19&lt;5),2,0)))))))</f>
        <v>4</v>
      </c>
      <c r="AW16" s="54">
        <f t="shared" si="8"/>
        <v>4</v>
      </c>
      <c r="AX16" s="60">
        <f t="shared" si="9"/>
        <v>5</v>
      </c>
      <c r="AY16" s="61">
        <f t="shared" si="10"/>
        <v>5.5</v>
      </c>
    </row>
    <row r="17" spans="1:51" s="3" customFormat="1" x14ac:dyDescent="0.25">
      <c r="A17" s="94" t="s">
        <v>18</v>
      </c>
      <c r="B17" s="83" t="s">
        <v>17</v>
      </c>
      <c r="C17" s="53">
        <f>ROUND(IF('Indicador Datos'!AL20="No data",IF((0.1233*LN('Indicador Datos'!CS20)-0.4559)&gt;C$37,0,IF((0.1233*LN('Indicador Datos'!CS20)-0.4559)&lt;C$36,10,(C$37-(0.1233*LN('Indicador Datos'!CS20)-0.4559))/(C$37-C$36)*10)),IF('Indicador Datos'!AL20&gt;C$37,0,IF('Indicador Datos'!AL20&lt;C$36,10,(C$37-'Indicador Datos'!AL20)/(C$37-C$36)*10))),1)</f>
        <v>3.5</v>
      </c>
      <c r="D17" s="146" t="str">
        <f>IF('Indicador Datos'!AM20="No data","x", 'Indicador Datos'!AM20+'Indicador Datos'!AN20)</f>
        <v>x</v>
      </c>
      <c r="E17" s="126" t="str">
        <f t="shared" si="11"/>
        <v>x</v>
      </c>
      <c r="F17" s="126">
        <f>IF('Indicador Datos'!AO20="No data","x",ROUND(IF('Indicador Datos'!AO20&gt;F$37,10,IF('Indicador Datos'!AO20&lt;F$36,0,10-(F$37-'Indicador Datos'!AO20)/(F$37-F$36)*10)),1))</f>
        <v>3.3</v>
      </c>
      <c r="G17" s="126">
        <f t="shared" si="12"/>
        <v>3.3</v>
      </c>
      <c r="H17" s="54">
        <f t="shared" si="13"/>
        <v>3.4</v>
      </c>
      <c r="I17" s="53">
        <f>IF('Indicador Datos'!BJ20="No data","x",ROUND(IF('Indicador Datos'!BJ20&gt;I$37,10,IF('Indicador Datos'!BJ20&lt;I$36,0,10-(I$37-'Indicador Datos'!BJ20)/(I$37-I$36)*10)),1))</f>
        <v>4</v>
      </c>
      <c r="J17" s="53">
        <f>IF('Indicador Datos'!BK20="No data","x",ROUND(IF('Indicador Datos'!BK20&gt;J$37,10,IF('Indicador Datos'!BK20&lt;J$36,0,10-(J$37-'Indicador Datos'!BK20)/(J$37-J$36)*10)),1))</f>
        <v>5.8</v>
      </c>
      <c r="K17" s="126">
        <f>IF('Indicador Datos'!BL20="No data","x",ROUND(IF('Indicador Datos'!BL20&gt;K$37,10,IF('Indicador Datos'!BL20&lt;K$36,0,10-(K$37-'Indicador Datos'!BL20)/(K$37-K$36)*10)),1))</f>
        <v>1.1000000000000001</v>
      </c>
      <c r="L17" s="54">
        <f t="shared" si="14"/>
        <v>3.6</v>
      </c>
      <c r="M17" s="126">
        <f>IF('Indicador Datos'!AP20="No data","x",ROUND(IF('Indicador Datos'!AP20&gt;M$37,10,IF('Indicador Datos'!AP20&lt;M$36,0,10-(M$37-'Indicador Datos'!AP20)/(M$37-M$36)*10)),1))</f>
        <v>2.1</v>
      </c>
      <c r="N17" s="126">
        <f>IF('Indicador Datos'!AQ20="No data","x",ROUND(IF('Indicador Datos'!AQ20&gt;N$37,10,IF('Indicador Datos'!AQ20&lt;N$36,0,10-(N$37-'Indicador Datos'!AQ20)/(N$37-N$36)*10)),1))</f>
        <v>0.9</v>
      </c>
      <c r="O17" s="126">
        <f>IF('Indicador Datos'!AR20="No data","x",ROUND(IF('Indicador Datos'!AR20&gt;O$37,10,IF('Indicador Datos'!AR20&lt;O$36,0,10-(O$37-'Indicador Datos'!AR20)/(O$37-O$36)*10)),1))</f>
        <v>1.8</v>
      </c>
      <c r="P17" s="54">
        <f t="shared" si="0"/>
        <v>1.6</v>
      </c>
      <c r="Q17" s="55">
        <f t="shared" si="15"/>
        <v>3</v>
      </c>
      <c r="R17" s="67">
        <f>IF(AND('Indicador Datos'!BP20="No data",'Indicador Datos'!BQ20="No data", 'Indicador Datos'!BR20="No data"),0,SUM('Indicador Datos'!BP20:BR20)/1000)</f>
        <v>37.164999999999999</v>
      </c>
      <c r="S17" s="53">
        <f t="shared" si="16"/>
        <v>8.9</v>
      </c>
      <c r="T17" s="56">
        <f>R17*1000/'Indicador Datos'!CT20</f>
        <v>7.3629620325539403E-3</v>
      </c>
      <c r="U17" s="53">
        <f t="shared" si="1"/>
        <v>5.2</v>
      </c>
      <c r="V17" s="57">
        <f t="shared" si="17"/>
        <v>7.5</v>
      </c>
      <c r="W17" s="59">
        <f>IF('Indicador Datos'!BB20="No data","x",ROUND(IF('Indicador Datos'!BB20&gt;W$37,10,IF('Indicador Datos'!BB20&lt;W$36,0,10-(W$37-'Indicador Datos'!BB20)/(W$37-W$36)*10)),1))</f>
        <v>2</v>
      </c>
      <c r="X17" s="59">
        <f>IF('Indicador Datos'!BC20="No data","x",IF('Indicador Datos'!BC19=0,0,ROUND(IF('Indicador Datos'!BC20&gt;X$37,10,IF('Indicador Datos'!BC20&lt;X$36,0,10-(X$37-'Indicador Datos'!BC20)/(X$37-X$36)*10)),1)))</f>
        <v>2.7</v>
      </c>
      <c r="Y17" s="53">
        <f t="shared" si="2"/>
        <v>2.35</v>
      </c>
      <c r="Z17" s="53">
        <f>IF('Indicador Datos'!BA20="No data","x",ROUND(IF('Indicador Datos'!BA20&gt;Z$37,10,IF('Indicador Datos'!BA20&lt;Z$36,0,10-(Z$37-'Indicador Datos'!BA20)/(Z$37-Z$36)*10)),1))</f>
        <v>1</v>
      </c>
      <c r="AA17" s="53">
        <f>IF('Indicador Datos'!BD20 ="No data","x",ROUND( IF('Indicador Datos'!BD20 &gt;AA$37,10,IF('Indicador Datos'!BD20 &lt;AA$36,0,10-(AA$37-'Indicador Datos'!BD20)/(AA$37-AA$36)*10)),1))</f>
        <v>2.8</v>
      </c>
      <c r="AB17" s="56">
        <f>IF('Indicador Datos'!BE20="No data","x",IF(('Indicador Datos'!BE20/'Indicador Datos'!CT20)&gt;1,1,IF('Indicador Datos'!BE20&gt;'Indicador Datos'!CT20,1,'Indicador Datos'!BE20/'Indicador Datos'!CT20)))</f>
        <v>1.544112096911756E-3</v>
      </c>
      <c r="AC17" s="126">
        <f t="shared" si="3"/>
        <v>0.1</v>
      </c>
      <c r="AD17" s="54">
        <f t="shared" si="4"/>
        <v>1.6</v>
      </c>
      <c r="AE17" s="53">
        <f>IF('Indicador Datos'!AS20="No data","x",ROUND(IF('Indicador Datos'!AS20&gt;AE$37,10,IF('Indicador Datos'!AS20&lt;AE$36,0,10-(AE$37-'Indicador Datos'!AS20)/(AE$37-AE$36)*10)),1))</f>
        <v>2.6</v>
      </c>
      <c r="AF17" s="59">
        <f>IF('Indicador Datos'!AT20="No data", "x", IF('Indicador Datos'!AT20&gt;=40,10,IF(AND('Indicador Datos'!AT20&gt;=30,'Indicador Datos'!AT20&lt;40),8,(IF(AND('Indicador Datos'!AT20&gt;=20,'Indicador Datos'!AT20&lt;30),6,IF(AND('Indicador Datos'!AT20&gt;=5,'Indicador Datos'!AT20&lt;20),4,IF(AND('Indicador Datos'!AT20&gt;0,'Indicador Datos'!AT20&lt;5),2,0)))))))</f>
        <v>4</v>
      </c>
      <c r="AG17" s="59">
        <f>IF('Indicador Datos'!AU20="No data", "x", IF('Indicador Datos'!AU20&gt;=40,10,IF(AND('Indicador Datos'!AU20&gt;=30,'Indicador Datos'!AU20&lt;40),8,(IF(AND('Indicador Datos'!AU20&gt;=20,'Indicador Datos'!AU20&lt;30), 6, IF(AND('Indicador Datos'!AU20&gt;=5,'Indicador Datos'!AU20&lt;20),3,0))))))</f>
        <v>6</v>
      </c>
      <c r="AH17" s="59">
        <f>IF('Indicador Datos'!AV20="No data", "x", IF('Indicador Datos'!AV20&gt;=15,10,IF(AND('Indicador Datos'!AV20&gt;=12,'Indicador Datos'!AV20&lt;15),8,(IF(AND('Indicador Datos'!AV20&gt;=9,'Indicador Datos'!AV20&lt;12),6,IF(AND('Indicador Datos'!AV20&gt;=5,'Indicador Datos'!AV20&lt;9),4,IF(AND('Indicador Datos'!AV20&gt;0,'Indicador Datos'!AV20&lt;5),2,0)))))))</f>
        <v>4</v>
      </c>
      <c r="AI17" s="210">
        <f>IF('Indicador Datos'!BW20="No data", "x", IF('Indicador Datos'!BW20&gt;=40,10,IF(AND('Indicador Datos'!BW20&gt;=30,'Indicador Datos'!BW20&lt;40),8,(IF(AND('Indicador Datos'!BW20&gt;=20,'Indicador Datos'!BW20&lt;30), 6, IF(AND('Indicador Datos'!BW20&gt;=5,'Indicador Datos'!BW20&lt;20),3,0))))))</f>
        <v>3</v>
      </c>
      <c r="AJ17" s="210">
        <f t="shared" si="5"/>
        <v>3.5</v>
      </c>
      <c r="AK17" s="126">
        <f t="shared" si="6"/>
        <v>4.5</v>
      </c>
      <c r="AL17" s="54">
        <f t="shared" si="7"/>
        <v>3.6</v>
      </c>
      <c r="AM17" s="179">
        <f>IF('Indicador Datos'!BS20="No data","x",ROUND( IF('Indicador Datos'!BS20&gt;AM$37,10,IF('Indicador Datos'!BS20&lt;AM$36,0,10-(AM$37-'Indicador Datos'!BS20)/(AM$37-AM$36)*10)),1))</f>
        <v>3.9</v>
      </c>
      <c r="AN17" s="179">
        <f>IF('Indicador Datos'!BT20="No data","x",ROUND( IF('Indicador Datos'!BT20&gt;AN$37,10,IF('Indicador Datos'!BT20&lt;AN$36,0,10-(AN$37-'Indicador Datos'!BT20)/(AN$37-AN$36)*10)),1))</f>
        <v>2.6</v>
      </c>
      <c r="AO17" s="54">
        <f t="shared" si="18"/>
        <v>3.3</v>
      </c>
      <c r="AP17" s="67">
        <f>('Indicador Datos'!BO20+'Indicador Datos'!BN20*0.5+'Indicador Datos'!BM20*0.25)/1000</f>
        <v>70.322000000000003</v>
      </c>
      <c r="AQ17" s="53">
        <f t="shared" si="19"/>
        <v>6.2</v>
      </c>
      <c r="AR17" s="58">
        <f>AP17*1000/'Indicador Datos'!CT20</f>
        <v>1.393187719771985E-2</v>
      </c>
      <c r="AS17" s="53">
        <f t="shared" si="20"/>
        <v>1.9</v>
      </c>
      <c r="AT17" s="54">
        <f t="shared" si="21"/>
        <v>4.4000000000000004</v>
      </c>
      <c r="AU17" s="53">
        <f>IF('Indicador Datos'!BU20="No data","x",ROUND(IF('Indicador Datos'!BU20&lt;$AU$36,10,IF('Indicador Datos'!BU20&gt;$AU$37,0,($AU$37-'Indicador Datos'!BU20)/($AU$37-$AU$36)*10)),1))</f>
        <v>4.0999999999999996</v>
      </c>
      <c r="AV17" s="53">
        <f>IF('Indicador Datos'!BV20="No data", "x", IF('Indicador Datos'!BV20&gt;=35,10,IF(AND('Indicador Datos'!BV20&gt;=25,'Indicador Datos'!BV20&lt;35),8,(IF(AND('Indicador Datos'!BV20&gt;=15,'Indicador Datos'!BV20&lt;25),6,IF(AND('Indicador Datos'!BV20&gt;=5,'Indicador Datos'!BV20&lt;15),4,IF(AND('Indicador Datos'!BV20&gt;0,'Indicador Datos'!BV20&lt;5),2,0)))))))</f>
        <v>2</v>
      </c>
      <c r="AW17" s="54">
        <f t="shared" si="8"/>
        <v>3.1</v>
      </c>
      <c r="AX17" s="60">
        <f t="shared" si="9"/>
        <v>3.3</v>
      </c>
      <c r="AY17" s="61">
        <f t="shared" si="10"/>
        <v>5.8</v>
      </c>
    </row>
    <row r="18" spans="1:51" s="3" customFormat="1" x14ac:dyDescent="0.25">
      <c r="A18" s="94" t="s">
        <v>28</v>
      </c>
      <c r="B18" s="83" t="s">
        <v>27</v>
      </c>
      <c r="C18" s="53">
        <f>ROUND(IF('Indicador Datos'!AL21="No data",IF((0.1233*LN('Indicador Datos'!CS21)-0.4559)&gt;C$37,0,IF((0.1233*LN('Indicador Datos'!CS21)-0.4559)&lt;C$36,10,(C$37-(0.1233*LN('Indicador Datos'!CS21)-0.4559))/(C$37-C$36)*10)),IF('Indicador Datos'!AL21&gt;C$37,0,IF('Indicador Datos'!AL21&lt;C$36,10,(C$37-'Indicador Datos'!AL21)/(C$37-C$36)*10))),1)</f>
        <v>6.1</v>
      </c>
      <c r="D18" s="146">
        <f>IF('Indicador Datos'!AM21="No data","x", 'Indicador Datos'!AM21+'Indicador Datos'!AN21)</f>
        <v>17.751620709999997</v>
      </c>
      <c r="E18" s="126">
        <f t="shared" si="11"/>
        <v>3.6</v>
      </c>
      <c r="F18" s="126">
        <f>IF('Indicador Datos'!AO21="No data","x",ROUND(IF('Indicador Datos'!AO21&gt;F$37,10,IF('Indicador Datos'!AO21&lt;F$36,0,10-(F$37-'Indicador Datos'!AO21)/(F$37-F$36)*10)),1))</f>
        <v>4.9000000000000004</v>
      </c>
      <c r="G18" s="126">
        <f t="shared" si="12"/>
        <v>4.3</v>
      </c>
      <c r="H18" s="54">
        <f t="shared" si="13"/>
        <v>5.3</v>
      </c>
      <c r="I18" s="53">
        <f>IF('Indicador Datos'!BJ21="No data","x",ROUND(IF('Indicador Datos'!BJ21&gt;I$37,10,IF('Indicador Datos'!BJ21&lt;I$36,0,10-(I$37-'Indicador Datos'!BJ21)/(I$37-I$36)*10)),1))</f>
        <v>5.2</v>
      </c>
      <c r="J18" s="53">
        <f>IF('Indicador Datos'!BK21="No data","x",ROUND(IF('Indicador Datos'!BK21&gt;J$37,10,IF('Indicador Datos'!BK21&lt;J$36,0,10-(J$37-'Indicador Datos'!BK21)/(J$37-J$36)*10)),1))</f>
        <v>3.3</v>
      </c>
      <c r="K18" s="126">
        <f>IF('Indicador Datos'!BL21="No data","x",ROUND(IF('Indicador Datos'!BL21&gt;K$37,10,IF('Indicador Datos'!BL21&lt;K$36,0,10-(K$37-'Indicador Datos'!BL21)/(K$37-K$36)*10)),1))</f>
        <v>6.4</v>
      </c>
      <c r="L18" s="54">
        <f t="shared" si="14"/>
        <v>5</v>
      </c>
      <c r="M18" s="126">
        <f>IF('Indicador Datos'!AP21="No data","x",ROUND(IF('Indicador Datos'!AP21&gt;M$37,10,IF('Indicador Datos'!AP21&lt;M$36,0,10-(M$37-'Indicador Datos'!AP21)/(M$37-M$36)*10)),1))</f>
        <v>6</v>
      </c>
      <c r="N18" s="126">
        <f>IF('Indicador Datos'!AQ21="No data","x",ROUND(IF('Indicador Datos'!AQ21&gt;N$37,10,IF('Indicador Datos'!AQ21&lt;N$36,0,10-(N$37-'Indicador Datos'!AQ21)/(N$37-N$36)*10)),1))</f>
        <v>10</v>
      </c>
      <c r="O18" s="126">
        <f>IF('Indicador Datos'!AR21="No data","x",ROUND(IF('Indicador Datos'!AR21&gt;O$37,10,IF('Indicador Datos'!AR21&lt;O$36,0,10-(O$37-'Indicador Datos'!AR21)/(O$37-O$36)*10)),1))</f>
        <v>5.5</v>
      </c>
      <c r="P18" s="54">
        <f t="shared" si="0"/>
        <v>7.9</v>
      </c>
      <c r="Q18" s="55">
        <f t="shared" si="15"/>
        <v>5.9</v>
      </c>
      <c r="R18" s="67">
        <f>IF(AND('Indicador Datos'!BP21="No data",'Indicador Datos'!BQ21="No data", 'Indicador Datos'!BR21="No data"),0,SUM('Indicador Datos'!BP21:BR21)/1000)</f>
        <v>6.6000000000000003E-2</v>
      </c>
      <c r="S18" s="53">
        <f t="shared" si="16"/>
        <v>2</v>
      </c>
      <c r="T18" s="56">
        <f>R18*1000/'Indicador Datos'!CT21</f>
        <v>1.0226929364458321E-5</v>
      </c>
      <c r="U18" s="53">
        <f t="shared" si="1"/>
        <v>0</v>
      </c>
      <c r="V18" s="57">
        <f t="shared" si="17"/>
        <v>1</v>
      </c>
      <c r="W18" s="59">
        <f>IF('Indicador Datos'!BB21="No data","x",ROUND(IF('Indicador Datos'!BB21&gt;W$37,10,IF('Indicador Datos'!BB21&lt;W$36,0,10-(W$37-'Indicador Datos'!BB21)/(W$37-W$36)*10)),1))</f>
        <v>3</v>
      </c>
      <c r="X18" s="59">
        <f>IF('Indicador Datos'!BC21="No data","x",IF('Indicador Datos'!BC20=0,0,ROUND(IF('Indicador Datos'!BC21&gt;X$37,10,IF('Indicador Datos'!BC21&lt;X$36,0,10-(X$37-'Indicador Datos'!BC21)/(X$37-X$36)*10)),1)))</f>
        <v>2.2000000000000002</v>
      </c>
      <c r="Y18" s="53">
        <f t="shared" si="2"/>
        <v>2.6</v>
      </c>
      <c r="Z18" s="53">
        <f>IF('Indicador Datos'!BA21="No data","x",ROUND(IF('Indicador Datos'!BA21&gt;Z$37,10,IF('Indicador Datos'!BA21&lt;Z$36,0,10-(Z$37-'Indicador Datos'!BA21)/(Z$37-Z$36)*10)),1))</f>
        <v>7.2</v>
      </c>
      <c r="AA18" s="53">
        <f>IF('Indicador Datos'!BD21 ="No data","x",ROUND( IF('Indicador Datos'!BD21 &gt;AA$37,10,IF('Indicador Datos'!BD21 &lt;AA$36,0,10-(AA$37-'Indicador Datos'!BD21)/(AA$37-AA$36)*10)),1))</f>
        <v>6.6</v>
      </c>
      <c r="AB18" s="56">
        <f>IF('Indicador Datos'!BE21="No data","x",IF(('Indicador Datos'!BE21/'Indicador Datos'!CT21)&gt;1,1,IF('Indicador Datos'!BE21&gt;'Indicador Datos'!CT21,1,'Indicador Datos'!BE21/'Indicador Datos'!CT21)))</f>
        <v>0.21864896064956496</v>
      </c>
      <c r="AC18" s="126">
        <f t="shared" si="3"/>
        <v>7.3</v>
      </c>
      <c r="AD18" s="54">
        <f t="shared" si="4"/>
        <v>6.2</v>
      </c>
      <c r="AE18" s="53">
        <f>IF('Indicador Datos'!AS21="No data","x",ROUND(IF('Indicador Datos'!AS21&gt;AE$37,10,IF('Indicador Datos'!AS21&lt;AE$36,0,10-(AE$37-'Indicador Datos'!AS21)/(AE$37-AE$36)*10)),1))</f>
        <v>4.0999999999999996</v>
      </c>
      <c r="AF18" s="59">
        <f>IF('Indicador Datos'!AT21="No data", "x", IF('Indicador Datos'!AT21&gt;=40,10,IF(AND('Indicador Datos'!AT21&gt;=30,'Indicador Datos'!AT21&lt;40),8,(IF(AND('Indicador Datos'!AT21&gt;=20,'Indicador Datos'!AT21&lt;30),6,IF(AND('Indicador Datos'!AT21&gt;=5,'Indicador Datos'!AT21&lt;20),4,IF(AND('Indicador Datos'!AT21&gt;0,'Indicador Datos'!AT21&lt;5),2,0)))))))</f>
        <v>4</v>
      </c>
      <c r="AG18" s="59">
        <f>IF('Indicador Datos'!AU21="No data", "x", IF('Indicador Datos'!AU21&gt;=40,10,IF(AND('Indicador Datos'!AU21&gt;=30,'Indicador Datos'!AU21&lt;40),8,(IF(AND('Indicador Datos'!AU21&gt;=20,'Indicador Datos'!AU21&lt;30), 6, IF(AND('Indicador Datos'!AU21&gt;=5,'Indicador Datos'!AU21&lt;20),3,0))))))</f>
        <v>8</v>
      </c>
      <c r="AH18" s="59">
        <f>IF('Indicador Datos'!AV21="No data", "x", IF('Indicador Datos'!AV21&gt;=15,10,IF(AND('Indicador Datos'!AV21&gt;=12,'Indicador Datos'!AV21&lt;15),8,(IF(AND('Indicador Datos'!AV21&gt;=9,'Indicador Datos'!AV21&lt;12),6,IF(AND('Indicador Datos'!AV21&gt;=5,'Indicador Datos'!AV21&lt;9),4,IF(AND('Indicador Datos'!AV21&gt;0,'Indicador Datos'!AV21&lt;5),2,0)))))))</f>
        <v>6</v>
      </c>
      <c r="AI18" s="210">
        <f>IF('Indicador Datos'!BW21="No data", "x", IF('Indicador Datos'!BW21&gt;=40,10,IF(AND('Indicador Datos'!BW21&gt;=30,'Indicador Datos'!BW21&lt;40),8,(IF(AND('Indicador Datos'!BW21&gt;=20,'Indicador Datos'!BW21&lt;30), 6, IF(AND('Indicador Datos'!BW21&gt;=5,'Indicador Datos'!BW21&lt;20),3,0))))))</f>
        <v>6</v>
      </c>
      <c r="AJ18" s="210">
        <f t="shared" si="5"/>
        <v>6</v>
      </c>
      <c r="AK18" s="126">
        <f t="shared" si="6"/>
        <v>6</v>
      </c>
      <c r="AL18" s="54">
        <f t="shared" si="7"/>
        <v>5.0999999999999996</v>
      </c>
      <c r="AM18" s="179">
        <f>IF('Indicador Datos'!BS21="No data","x",ROUND( IF('Indicador Datos'!BS21&gt;AM$37,10,IF('Indicador Datos'!BS21&lt;AM$36,0,10-(AM$37-'Indicador Datos'!BS21)/(AM$37-AM$36)*10)),1))</f>
        <v>6.5</v>
      </c>
      <c r="AN18" s="179">
        <f>IF('Indicador Datos'!BT21="No data","x",ROUND( IF('Indicador Datos'!BT21&gt;AN$37,10,IF('Indicador Datos'!BT21&lt;AN$36,0,10-(AN$37-'Indicador Datos'!BT21)/(AN$37-AN$36)*10)),1))</f>
        <v>10</v>
      </c>
      <c r="AO18" s="54">
        <f t="shared" si="18"/>
        <v>8.3000000000000007</v>
      </c>
      <c r="AP18" s="67">
        <f>('Indicador Datos'!BO21+'Indicador Datos'!BN21*0.5+'Indicador Datos'!BM21*0.25)/1000</f>
        <v>214.983</v>
      </c>
      <c r="AQ18" s="53">
        <f t="shared" si="19"/>
        <v>7.8</v>
      </c>
      <c r="AR18" s="58">
        <f>AP18*1000/'Indicador Datos'!CT21</f>
        <v>3.3312362963020356E-2</v>
      </c>
      <c r="AS18" s="53">
        <f t="shared" si="20"/>
        <v>4.4000000000000004</v>
      </c>
      <c r="AT18" s="54">
        <f t="shared" si="21"/>
        <v>6.4</v>
      </c>
      <c r="AU18" s="53">
        <f>IF('Indicador Datos'!BU21="No data","x",ROUND(IF('Indicador Datos'!BU21&lt;$AU$36,10,IF('Indicador Datos'!BU21&gt;$AU$37,0,($AU$37-'Indicador Datos'!BU21)/($AU$37-$AU$36)*10)),1))</f>
        <v>4.3</v>
      </c>
      <c r="AV18" s="53">
        <f>IF('Indicador Datos'!BV21="No data", "x", IF('Indicador Datos'!BV21&gt;=35,10,IF(AND('Indicador Datos'!BV21&gt;=25,'Indicador Datos'!BV21&lt;35),8,(IF(AND('Indicador Datos'!BV21&gt;=15,'Indicador Datos'!BV21&lt;25),6,IF(AND('Indicador Datos'!BV21&gt;=5,'Indicador Datos'!BV21&lt;15),4,IF(AND('Indicador Datos'!BV21&gt;0,'Indicador Datos'!BV21&lt;5),2,0)))))))</f>
        <v>4</v>
      </c>
      <c r="AW18" s="54">
        <f t="shared" si="8"/>
        <v>4.2</v>
      </c>
      <c r="AX18" s="60">
        <f t="shared" si="9"/>
        <v>6.3</v>
      </c>
      <c r="AY18" s="61">
        <f t="shared" si="10"/>
        <v>4.0999999999999996</v>
      </c>
    </row>
    <row r="19" spans="1:51" s="3" customFormat="1" x14ac:dyDescent="0.25">
      <c r="A19" s="94" t="s">
        <v>32</v>
      </c>
      <c r="B19" s="83" t="s">
        <v>31</v>
      </c>
      <c r="C19" s="53">
        <f>ROUND(IF('Indicador Datos'!AL22="No data",IF((0.1233*LN('Indicador Datos'!CS22)-0.4559)&gt;C$37,0,IF((0.1233*LN('Indicador Datos'!CS22)-0.4559)&lt;C$36,10,(C$37-(0.1233*LN('Indicador Datos'!CS22)-0.4559))/(C$37-C$36)*10)),IF('Indicador Datos'!AL22&gt;C$37,0,IF('Indicador Datos'!AL22&lt;C$36,10,(C$37-'Indicador Datos'!AL22)/(C$37-C$36)*10))),1)</f>
        <v>6.7</v>
      </c>
      <c r="D19" s="146">
        <f>IF('Indicador Datos'!AM22="No data","x", 'Indicador Datos'!AM22+'Indicador Datos'!AN22)</f>
        <v>49.969473480000005</v>
      </c>
      <c r="E19" s="126">
        <f t="shared" si="11"/>
        <v>10</v>
      </c>
      <c r="F19" s="126">
        <f>IF('Indicador Datos'!AO22="No data","x",ROUND(IF('Indicador Datos'!AO22&gt;F$37,10,IF('Indicador Datos'!AO22&lt;F$36,0,10-(F$37-'Indicador Datos'!AO22)/(F$37-F$36)*10)),1))</f>
        <v>9.9</v>
      </c>
      <c r="G19" s="126">
        <f t="shared" si="12"/>
        <v>10</v>
      </c>
      <c r="H19" s="54">
        <f t="shared" si="13"/>
        <v>8.9</v>
      </c>
      <c r="I19" s="53">
        <f>IF('Indicador Datos'!BJ22="No data","x",ROUND(IF('Indicador Datos'!BJ22&gt;I$37,10,IF('Indicador Datos'!BJ22&lt;I$36,0,10-(I$37-'Indicador Datos'!BJ22)/(I$37-I$36)*10)),1))</f>
        <v>6.6</v>
      </c>
      <c r="J19" s="53">
        <f>IF('Indicador Datos'!BK22="No data","x",ROUND(IF('Indicador Datos'!BK22&gt;J$37,10,IF('Indicador Datos'!BK22&lt;J$36,0,10-(J$37-'Indicador Datos'!BK22)/(J$37-J$36)*10)),1))</f>
        <v>5.8</v>
      </c>
      <c r="K19" s="126">
        <f>IF('Indicador Datos'!BL22="No data","x",ROUND(IF('Indicador Datos'!BL22&gt;K$37,10,IF('Indicador Datos'!BL22&lt;K$36,0,10-(K$37-'Indicador Datos'!BL22)/(K$37-K$36)*10)),1))</f>
        <v>8.9</v>
      </c>
      <c r="L19" s="54">
        <f t="shared" si="14"/>
        <v>7.1</v>
      </c>
      <c r="M19" s="126">
        <f>IF('Indicador Datos'!AP22="No data","x",ROUND(IF('Indicador Datos'!AP22&gt;M$37,10,IF('Indicador Datos'!AP22&lt;M$36,0,10-(M$37-'Indicador Datos'!AP22)/(M$37-M$36)*10)),1))</f>
        <v>9.8000000000000007</v>
      </c>
      <c r="N19" s="126">
        <f>IF('Indicador Datos'!AQ22="No data","x",ROUND(IF('Indicador Datos'!AQ22&gt;N$37,10,IF('Indicador Datos'!AQ22&lt;N$36,0,10-(N$37-'Indicador Datos'!AQ22)/(N$37-N$36)*10)),1))</f>
        <v>10</v>
      </c>
      <c r="O19" s="126">
        <f>IF('Indicador Datos'!AR22="No data","x",ROUND(IF('Indicador Datos'!AR22&gt;O$37,10,IF('Indicador Datos'!AR22&lt;O$36,0,10-(O$37-'Indicador Datos'!AR22)/(O$37-O$36)*10)),1))</f>
        <v>5.2</v>
      </c>
      <c r="P19" s="54">
        <f t="shared" si="0"/>
        <v>9.1</v>
      </c>
      <c r="Q19" s="55">
        <f t="shared" si="15"/>
        <v>8.5</v>
      </c>
      <c r="R19" s="67">
        <f>IF(AND('Indicador Datos'!BP22="No data",'Indicador Datos'!BQ22="No data", 'Indicador Datos'!BR22="No data"),0,SUM('Indicador Datos'!BP22:BR22)/1000)</f>
        <v>242.64400000000001</v>
      </c>
      <c r="S19" s="53">
        <f t="shared" si="16"/>
        <v>10</v>
      </c>
      <c r="T19" s="56">
        <f>R19*1000/'Indicador Datos'!CT22</f>
        <v>1.3801116584295881E-2</v>
      </c>
      <c r="U19" s="53">
        <f t="shared" si="1"/>
        <v>6.1</v>
      </c>
      <c r="V19" s="57">
        <f t="shared" si="17"/>
        <v>8.8000000000000007</v>
      </c>
      <c r="W19" s="59">
        <f>IF('Indicador Datos'!BB22="No data","x",ROUND(IF('Indicador Datos'!BB22&gt;W$37,10,IF('Indicador Datos'!BB22&lt;W$36,0,10-(W$37-'Indicador Datos'!BB22)/(W$37-W$36)*10)),1))</f>
        <v>2.5</v>
      </c>
      <c r="X19" s="59">
        <f>IF('Indicador Datos'!BC22="No data","x",IF('Indicador Datos'!BC21=0,0,ROUND(IF('Indicador Datos'!BC22&gt;X$37,10,IF('Indicador Datos'!BC22&lt;X$36,0,10-(X$37-'Indicador Datos'!BC22)/(X$37-X$36)*10)),1)))</f>
        <v>1.6</v>
      </c>
      <c r="Y19" s="53">
        <f t="shared" si="2"/>
        <v>2.0499999999999998</v>
      </c>
      <c r="Z19" s="53">
        <f>IF('Indicador Datos'!BA22="No data","x",ROUND(IF('Indicador Datos'!BA22&gt;Z$37,10,IF('Indicador Datos'!BA22&lt;Z$36,0,10-(Z$37-'Indicador Datos'!BA22)/(Z$37-Z$36)*10)),1))</f>
        <v>2.5</v>
      </c>
      <c r="AA19" s="53">
        <f>IF('Indicador Datos'!BD22 ="No data","x",ROUND( IF('Indicador Datos'!BD22 &gt;AA$37,10,IF('Indicador Datos'!BD22 &lt;AA$36,0,10-(AA$37-'Indicador Datos'!BD22)/(AA$37-AA$36)*10)),1))</f>
        <v>2</v>
      </c>
      <c r="AB19" s="56">
        <f>IF('Indicador Datos'!BE22="No data","x",IF(('Indicador Datos'!BE22/'Indicador Datos'!CT22)&gt;1,1,IF('Indicador Datos'!BE22&gt;'Indicador Datos'!CT22,1,'Indicador Datos'!BE22/'Indicador Datos'!CT22)))</f>
        <v>0.27511609377961216</v>
      </c>
      <c r="AC19" s="126">
        <f t="shared" si="3"/>
        <v>9.1999999999999993</v>
      </c>
      <c r="AD19" s="54">
        <f t="shared" si="4"/>
        <v>5</v>
      </c>
      <c r="AE19" s="53">
        <f>IF('Indicador Datos'!AS22="No data","x",ROUND(IF('Indicador Datos'!AS22&gt;AE$37,10,IF('Indicador Datos'!AS22&lt;AE$36,0,10-(AE$37-'Indicador Datos'!AS22)/(AE$37-AE$36)*10)),1))</f>
        <v>7.9</v>
      </c>
      <c r="AF19" s="59">
        <f>IF('Indicador Datos'!AT22="No data", "x", IF('Indicador Datos'!AT22&gt;=40,10,IF(AND('Indicador Datos'!AT22&gt;=30,'Indicador Datos'!AT22&lt;40),8,(IF(AND('Indicador Datos'!AT22&gt;=20,'Indicador Datos'!AT22&lt;30),6,IF(AND('Indicador Datos'!AT22&gt;=5,'Indicador Datos'!AT22&lt;20),4,IF(AND('Indicador Datos'!AT22&gt;0,'Indicador Datos'!AT22&lt;5),2,0)))))))</f>
        <v>10</v>
      </c>
      <c r="AG19" s="59">
        <f>IF('Indicador Datos'!AU22="No data", "x", IF('Indicador Datos'!AU22&gt;=40,10,IF(AND('Indicador Datos'!AU22&gt;=30,'Indicador Datos'!AU22&lt;40),8,(IF(AND('Indicador Datos'!AU22&gt;=20,'Indicador Datos'!AU22&lt;30), 6, IF(AND('Indicador Datos'!AU22&gt;=5,'Indicador Datos'!AU22&lt;20),3,0))))))</f>
        <v>8</v>
      </c>
      <c r="AH19" s="59">
        <f>IF('Indicador Datos'!AV22="No data", "x", IF('Indicador Datos'!AV22&gt;=15,10,IF(AND('Indicador Datos'!AV22&gt;=12,'Indicador Datos'!AV22&lt;15),8,(IF(AND('Indicador Datos'!AV22&gt;=9,'Indicador Datos'!AV22&lt;12),6,IF(AND('Indicador Datos'!AV22&gt;=5,'Indicador Datos'!AV22&lt;9),4,IF(AND('Indicador Datos'!AV22&gt;0,'Indicador Datos'!AV22&lt;5),2,0)))))))</f>
        <v>6</v>
      </c>
      <c r="AI19" s="210">
        <f>IF('Indicador Datos'!BW22="No data", "x", IF('Indicador Datos'!BW22&gt;=40,10,IF(AND('Indicador Datos'!BW22&gt;=30,'Indicador Datos'!BW22&lt;40),8,(IF(AND('Indicador Datos'!BW22&gt;=20,'Indicador Datos'!BW22&lt;30), 6, IF(AND('Indicador Datos'!BW22&gt;=5,'Indicador Datos'!BW22&lt;20),3,0))))))</f>
        <v>3</v>
      </c>
      <c r="AJ19" s="210">
        <f t="shared" si="5"/>
        <v>4.5</v>
      </c>
      <c r="AK19" s="126">
        <f t="shared" si="6"/>
        <v>7.5</v>
      </c>
      <c r="AL19" s="54">
        <f t="shared" si="7"/>
        <v>7.7</v>
      </c>
      <c r="AM19" s="179">
        <f>IF('Indicador Datos'!BS22="No data","x",ROUND( IF('Indicador Datos'!BS22&gt;AM$37,10,IF('Indicador Datos'!BS22&lt;AM$36,0,10-(AM$37-'Indicador Datos'!BS22)/(AM$37-AM$36)*10)),1))</f>
        <v>10</v>
      </c>
      <c r="AN19" s="179">
        <f>IF('Indicador Datos'!BT22="No data","x",ROUND( IF('Indicador Datos'!BT22&gt;AN$37,10,IF('Indicador Datos'!BT22&lt;AN$36,0,10-(AN$37-'Indicador Datos'!BT22)/(AN$37-AN$36)*10)),1))</f>
        <v>9.6999999999999993</v>
      </c>
      <c r="AO19" s="54">
        <f t="shared" si="18"/>
        <v>9.9</v>
      </c>
      <c r="AP19" s="67">
        <f>('Indicador Datos'!BO22+'Indicador Datos'!BN22*0.5+'Indicador Datos'!BM22*0.25)/1000</f>
        <v>1663.5867499999999</v>
      </c>
      <c r="AQ19" s="53">
        <f t="shared" si="19"/>
        <v>10</v>
      </c>
      <c r="AR19" s="58">
        <f>AP19*1000/'Indicador Datos'!CT22</f>
        <v>9.4621563627536168E-2</v>
      </c>
      <c r="AS19" s="53">
        <f t="shared" si="20"/>
        <v>10</v>
      </c>
      <c r="AT19" s="54">
        <f t="shared" si="21"/>
        <v>10</v>
      </c>
      <c r="AU19" s="53">
        <f>IF('Indicador Datos'!BU22="No data","x",ROUND(IF('Indicador Datos'!BU22&lt;$AU$36,10,IF('Indicador Datos'!BU22&gt;$AU$37,0,($AU$37-'Indicador Datos'!BU22)/($AU$37-$AU$36)*10)),1))</f>
        <v>4.5</v>
      </c>
      <c r="AV19" s="53">
        <f>IF('Indicador Datos'!BV22="No data", "x", IF('Indicador Datos'!BV22&gt;=35,10,IF(AND('Indicador Datos'!BV22&gt;=25,'Indicador Datos'!BV22&lt;35),8,(IF(AND('Indicador Datos'!BV22&gt;=15,'Indicador Datos'!BV22&lt;25),6,IF(AND('Indicador Datos'!BV22&gt;=5,'Indicador Datos'!BV22&lt;15),4,IF(AND('Indicador Datos'!BV22&gt;0,'Indicador Datos'!BV22&lt;5),2,0)))))))</f>
        <v>6</v>
      </c>
      <c r="AW19" s="54">
        <f t="shared" si="8"/>
        <v>5.3</v>
      </c>
      <c r="AX19" s="60">
        <f t="shared" si="9"/>
        <v>8.3000000000000007</v>
      </c>
      <c r="AY19" s="61">
        <f t="shared" si="10"/>
        <v>8.6</v>
      </c>
    </row>
    <row r="20" spans="1:51" s="3" customFormat="1" x14ac:dyDescent="0.25">
      <c r="A20" s="94" t="s">
        <v>38</v>
      </c>
      <c r="B20" s="83" t="s">
        <v>37</v>
      </c>
      <c r="C20" s="53">
        <f>ROUND(IF('Indicador Datos'!AL23="No data",IF((0.1233*LN('Indicador Datos'!CS23)-0.4559)&gt;C$37,0,IF((0.1233*LN('Indicador Datos'!CS23)-0.4559)&lt;C$36,10,(C$37-(0.1233*LN('Indicador Datos'!CS23)-0.4559))/(C$37-C$36)*10)),IF('Indicador Datos'!AL23&gt;C$37,0,IF('Indicador Datos'!AL23&lt;C$36,10,(C$37-'Indicador Datos'!AL23)/(C$37-C$36)*10))),1)</f>
        <v>7.4</v>
      </c>
      <c r="D20" s="146">
        <f>IF('Indicador Datos'!AM23="No data","x", 'Indicador Datos'!AM23+'Indicador Datos'!AN23)</f>
        <v>41.565415260000002</v>
      </c>
      <c r="E20" s="126">
        <f t="shared" si="11"/>
        <v>8.3000000000000007</v>
      </c>
      <c r="F20" s="126">
        <f>IF('Indicador Datos'!AO23="No data","x",ROUND(IF('Indicador Datos'!AO23&gt;F$37,10,IF('Indicador Datos'!AO23&lt;F$36,0,10-(F$37-'Indicador Datos'!AO23)/(F$37-F$36)*10)),1))</f>
        <v>10</v>
      </c>
      <c r="G20" s="126">
        <f t="shared" si="12"/>
        <v>9.1999999999999993</v>
      </c>
      <c r="H20" s="54">
        <f t="shared" si="13"/>
        <v>8.4</v>
      </c>
      <c r="I20" s="53">
        <f>IF('Indicador Datos'!BJ23="No data","x",ROUND(IF('Indicador Datos'!BJ23&gt;I$37,10,IF('Indicador Datos'!BJ23&lt;I$36,0,10-(I$37-'Indicador Datos'!BJ23)/(I$37-I$36)*10)),1))</f>
        <v>6.1</v>
      </c>
      <c r="J20" s="53">
        <f>IF('Indicador Datos'!BK23="No data","x",ROUND(IF('Indicador Datos'!BK23&gt;J$37,10,IF('Indicador Datos'!BK23&lt;J$36,0,10-(J$37-'Indicador Datos'!BK23)/(J$37-J$36)*10)),1))</f>
        <v>6.4</v>
      </c>
      <c r="K20" s="126">
        <f>IF('Indicador Datos'!BL23="No data","x",ROUND(IF('Indicador Datos'!BL23&gt;K$37,10,IF('Indicador Datos'!BL23&lt;K$36,0,10-(K$37-'Indicador Datos'!BL23)/(K$37-K$36)*10)),1))</f>
        <v>10</v>
      </c>
      <c r="L20" s="54">
        <f t="shared" si="14"/>
        <v>7.5</v>
      </c>
      <c r="M20" s="126">
        <f>IF('Indicador Datos'!AP23="No data","x",ROUND(IF('Indicador Datos'!AP23&gt;M$37,10,IF('Indicador Datos'!AP23&lt;M$36,0,10-(M$37-'Indicador Datos'!AP23)/(M$37-M$36)*10)),1))</f>
        <v>6.3</v>
      </c>
      <c r="N20" s="126">
        <f>IF('Indicador Datos'!AQ23="No data","x",ROUND(IF('Indicador Datos'!AQ23&gt;N$37,10,IF('Indicador Datos'!AQ23&lt;N$36,0,10-(N$37-'Indicador Datos'!AQ23)/(N$37-N$36)*10)),1))</f>
        <v>10</v>
      </c>
      <c r="O20" s="126">
        <f>IF('Indicador Datos'!AR23="No data","x",ROUND(IF('Indicador Datos'!AR23&gt;O$37,10,IF('Indicador Datos'!AR23&lt;O$36,0,10-(O$37-'Indicador Datos'!AR23)/(O$37-O$36)*10)),1))</f>
        <v>6.6</v>
      </c>
      <c r="P20" s="54">
        <f t="shared" si="0"/>
        <v>8.1999999999999993</v>
      </c>
      <c r="Q20" s="55">
        <f t="shared" si="15"/>
        <v>8.1</v>
      </c>
      <c r="R20" s="67">
        <f>IF(AND('Indicador Datos'!BP23="No data",'Indicador Datos'!BQ23="No data", 'Indicador Datos'!BR23="No data"),0,SUM('Indicador Datos'!BP23:BR23)/1000)</f>
        <v>190.084</v>
      </c>
      <c r="S20" s="53">
        <f t="shared" si="16"/>
        <v>10</v>
      </c>
      <c r="T20" s="56">
        <f>R20*1000/'Indicador Datos'!CT23</f>
        <v>1.9503566292825399E-2</v>
      </c>
      <c r="U20" s="53">
        <f t="shared" si="1"/>
        <v>6.6</v>
      </c>
      <c r="V20" s="57">
        <f t="shared" si="17"/>
        <v>8.9</v>
      </c>
      <c r="W20" s="59">
        <f>IF('Indicador Datos'!BB23="No data","x",ROUND(IF('Indicador Datos'!BB23&gt;W$37,10,IF('Indicador Datos'!BB23&lt;W$36,0,10-(W$37-'Indicador Datos'!BB23)/(W$37-W$36)*10)),1))</f>
        <v>2</v>
      </c>
      <c r="X20" s="59">
        <f>IF('Indicador Datos'!BC23="No data","x",IF('Indicador Datos'!BC22=0,0,ROUND(IF('Indicador Datos'!BC23&gt;X$37,10,IF('Indicador Datos'!BC23&lt;X$36,0,10-(X$37-'Indicador Datos'!BC23)/(X$37-X$36)*10)),1)))</f>
        <v>1.1000000000000001</v>
      </c>
      <c r="Y20" s="53">
        <f t="shared" si="2"/>
        <v>1.55</v>
      </c>
      <c r="Z20" s="53">
        <f>IF('Indicador Datos'!BA23="No data","x",ROUND(IF('Indicador Datos'!BA23&gt;Z$37,10,IF('Indicador Datos'!BA23&lt;Z$36,0,10-(Z$37-'Indicador Datos'!BA23)/(Z$37-Z$36)*10)),1))</f>
        <v>3.8</v>
      </c>
      <c r="AA20" s="53">
        <f>IF('Indicador Datos'!BD23 ="No data","x",ROUND( IF('Indicador Datos'!BD23 &gt;AA$37,10,IF('Indicador Datos'!BD23 &lt;AA$36,0,10-(AA$37-'Indicador Datos'!BD23)/(AA$37-AA$36)*10)),1))</f>
        <v>4.2</v>
      </c>
      <c r="AB20" s="56">
        <f>IF('Indicador Datos'!BE23="No data","x",IF(('Indicador Datos'!BE23/'Indicador Datos'!CT23)&gt;1,1,IF('Indicador Datos'!BE23&gt;'Indicador Datos'!CT23,1,'Indicador Datos'!BE23/'Indicador Datos'!CT23)))</f>
        <v>0.27974244096237322</v>
      </c>
      <c r="AC20" s="126">
        <f t="shared" si="3"/>
        <v>9.3000000000000007</v>
      </c>
      <c r="AD20" s="54">
        <f t="shared" si="4"/>
        <v>5.7</v>
      </c>
      <c r="AE20" s="53">
        <f>IF('Indicador Datos'!AS23="No data","x",ROUND(IF('Indicador Datos'!AS23&gt;AE$37,10,IF('Indicador Datos'!AS23&lt;AE$36,0,10-(AE$37-'Indicador Datos'!AS23)/(AE$37-AE$36)*10)),1))</f>
        <v>5.2</v>
      </c>
      <c r="AF20" s="59">
        <f>IF('Indicador Datos'!AT23="No data", "x", IF('Indicador Datos'!AT23&gt;=40,10,IF(AND('Indicador Datos'!AT23&gt;=30,'Indicador Datos'!AT23&lt;40),8,(IF(AND('Indicador Datos'!AT23&gt;=20,'Indicador Datos'!AT23&lt;30),6,IF(AND('Indicador Datos'!AT23&gt;=5,'Indicador Datos'!AT23&lt;20),4,IF(AND('Indicador Datos'!AT23&gt;0,'Indicador Datos'!AT23&lt;5),2,0)))))))</f>
        <v>6</v>
      </c>
      <c r="AG20" s="59">
        <f>IF('Indicador Datos'!AU23="No data", "x", IF('Indicador Datos'!AU23&gt;=40,10,IF(AND('Indicador Datos'!AU23&gt;=30,'Indicador Datos'!AU23&lt;40),8,(IF(AND('Indicador Datos'!AU23&gt;=20,'Indicador Datos'!AU23&lt;30), 6, IF(AND('Indicador Datos'!AU23&gt;=5,'Indicador Datos'!AU23&lt;20),3,0))))))</f>
        <v>8</v>
      </c>
      <c r="AH20" s="59">
        <f>IF('Indicador Datos'!AV23="No data", "x", IF('Indicador Datos'!AV23&gt;=15,10,IF(AND('Indicador Datos'!AV23&gt;=12,'Indicador Datos'!AV23&lt;15),8,(IF(AND('Indicador Datos'!AV23&gt;=9,'Indicador Datos'!AV23&lt;12),6,IF(AND('Indicador Datos'!AV23&gt;=5,'Indicador Datos'!AV23&lt;9),4,IF(AND('Indicador Datos'!AV23&gt;0,'Indicador Datos'!AV23&lt;5),2,0)))))))</f>
        <v>6</v>
      </c>
      <c r="AI20" s="210">
        <f>IF('Indicador Datos'!BW23="No data", "x", IF('Indicador Datos'!BW23&gt;=40,10,IF(AND('Indicador Datos'!BW23&gt;=30,'Indicador Datos'!BW23&lt;40),8,(IF(AND('Indicador Datos'!BW23&gt;=20,'Indicador Datos'!BW23&lt;30), 6, IF(AND('Indicador Datos'!BW23&gt;=5,'Indicador Datos'!BW23&lt;20),3,0))))))</f>
        <v>3</v>
      </c>
      <c r="AJ20" s="210">
        <f t="shared" si="5"/>
        <v>4.5</v>
      </c>
      <c r="AK20" s="126">
        <f t="shared" si="6"/>
        <v>6.2</v>
      </c>
      <c r="AL20" s="54">
        <f t="shared" si="7"/>
        <v>5.7</v>
      </c>
      <c r="AM20" s="179">
        <f>IF('Indicador Datos'!BS23="No data","x",ROUND( IF('Indicador Datos'!BS23&gt;AM$37,10,IF('Indicador Datos'!BS23&lt;AM$36,0,10-(AM$37-'Indicador Datos'!BS23)/(AM$37-AM$36)*10)),1))</f>
        <v>10</v>
      </c>
      <c r="AN20" s="179">
        <f>IF('Indicador Datos'!BT23="No data","x",ROUND( IF('Indicador Datos'!BT23&gt;AN$37,10,IF('Indicador Datos'!BT23&lt;AN$36,0,10-(AN$37-'Indicador Datos'!BT23)/(AN$37-AN$36)*10)),1))</f>
        <v>7.7</v>
      </c>
      <c r="AO20" s="54">
        <f t="shared" si="18"/>
        <v>8.9</v>
      </c>
      <c r="AP20" s="67">
        <f>('Indicador Datos'!BO23+'Indicador Datos'!BN23*0.5+'Indicador Datos'!BM23*0.25)/1000</f>
        <v>266.72500000000002</v>
      </c>
      <c r="AQ20" s="53">
        <f t="shared" si="19"/>
        <v>8.1</v>
      </c>
      <c r="AR20" s="58">
        <f>AP20*1000/'Indicador Datos'!CT23</f>
        <v>2.7367315078880149E-2</v>
      </c>
      <c r="AS20" s="53">
        <f t="shared" si="20"/>
        <v>3.6</v>
      </c>
      <c r="AT20" s="54">
        <f t="shared" si="21"/>
        <v>6.4</v>
      </c>
      <c r="AU20" s="53">
        <f>IF('Indicador Datos'!BU23="No data","x",ROUND(IF('Indicador Datos'!BU23&lt;$AU$36,10,IF('Indicador Datos'!BU23&gt;$AU$37,0,($AU$37-'Indicador Datos'!BU23)/($AU$37-$AU$36)*10)),1))</f>
        <v>4.0999999999999996</v>
      </c>
      <c r="AV20" s="53">
        <f>IF('Indicador Datos'!BV23="No data", "x", IF('Indicador Datos'!BV23&gt;=35,10,IF(AND('Indicador Datos'!BV23&gt;=25,'Indicador Datos'!BV23&lt;35),8,(IF(AND('Indicador Datos'!BV23&gt;=15,'Indicador Datos'!BV23&lt;25),6,IF(AND('Indicador Datos'!BV23&gt;=5,'Indicador Datos'!BV23&lt;15),4,IF(AND('Indicador Datos'!BV23&gt;0,'Indicador Datos'!BV23&lt;5),2,0)))))))</f>
        <v>4</v>
      </c>
      <c r="AW20" s="54">
        <f t="shared" si="8"/>
        <v>4.0999999999999996</v>
      </c>
      <c r="AX20" s="60">
        <f t="shared" si="9"/>
        <v>6.5</v>
      </c>
      <c r="AY20" s="61">
        <f t="shared" si="10"/>
        <v>7.9</v>
      </c>
    </row>
    <row r="21" spans="1:51" s="3" customFormat="1" x14ac:dyDescent="0.25">
      <c r="A21" s="94" t="s">
        <v>42</v>
      </c>
      <c r="B21" s="83" t="s">
        <v>41</v>
      </c>
      <c r="C21" s="53">
        <f>ROUND(IF('Indicador Datos'!AL24="No data",IF((0.1233*LN('Indicador Datos'!CS24)-0.4559)&gt;C$37,0,IF((0.1233*LN('Indicador Datos'!CS24)-0.4559)&lt;C$36,10,(C$37-(0.1233*LN('Indicador Datos'!CS24)-0.4559))/(C$37-C$36)*10)),IF('Indicador Datos'!AL24&gt;C$37,0,IF('Indicador Datos'!AL24&lt;C$36,10,(C$37-'Indicador Datos'!AL24)/(C$37-C$36)*10))),1)</f>
        <v>3.9</v>
      </c>
      <c r="D21" s="146">
        <f>IF('Indicador Datos'!AM24="No data","x", 'Indicador Datos'!AM24+'Indicador Datos'!AN24)</f>
        <v>11.040202529999998</v>
      </c>
      <c r="E21" s="126">
        <f t="shared" si="11"/>
        <v>2.2000000000000002</v>
      </c>
      <c r="F21" s="126">
        <f>IF('Indicador Datos'!AO24="No data","x",ROUND(IF('Indicador Datos'!AO24&gt;F$37,10,IF('Indicador Datos'!AO24&lt;F$36,0,10-(F$37-'Indicador Datos'!AO24)/(F$37-F$36)*10)),1))</f>
        <v>7.3</v>
      </c>
      <c r="G21" s="126">
        <f t="shared" si="12"/>
        <v>4.8</v>
      </c>
      <c r="H21" s="54">
        <f t="shared" si="13"/>
        <v>4.4000000000000004</v>
      </c>
      <c r="I21" s="53">
        <f>IF('Indicador Datos'!BJ24="No data","x",ROUND(IF('Indicador Datos'!BJ24&gt;I$37,10,IF('Indicador Datos'!BJ24&lt;I$36,0,10-(I$37-'Indicador Datos'!BJ24)/(I$37-I$36)*10)),1))</f>
        <v>4.5999999999999996</v>
      </c>
      <c r="J21" s="53">
        <f>IF('Indicador Datos'!BK24="No data","x",ROUND(IF('Indicador Datos'!BK24&gt;J$37,10,IF('Indicador Datos'!BK24&lt;J$36,0,10-(J$37-'Indicador Datos'!BK24)/(J$37-J$36)*10)),1))</f>
        <v>4.5999999999999996</v>
      </c>
      <c r="K21" s="126">
        <f>IF('Indicador Datos'!BL24="No data","x",ROUND(IF('Indicador Datos'!BL24&gt;K$37,10,IF('Indicador Datos'!BL24&lt;K$36,0,10-(K$37-'Indicador Datos'!BL24)/(K$37-K$36)*10)),1))</f>
        <v>4.5999999999999996</v>
      </c>
      <c r="L21" s="54">
        <f t="shared" si="14"/>
        <v>4.5999999999999996</v>
      </c>
      <c r="M21" s="126">
        <f>IF('Indicador Datos'!AP24="No data","x",ROUND(IF('Indicador Datos'!AP24&gt;M$37,10,IF('Indicador Datos'!AP24&lt;M$36,0,10-(M$37-'Indicador Datos'!AP24)/(M$37-M$36)*10)),1))</f>
        <v>4</v>
      </c>
      <c r="N21" s="126">
        <f>IF('Indicador Datos'!AQ24="No data","x",ROUND(IF('Indicador Datos'!AQ24&gt;N$37,10,IF('Indicador Datos'!AQ24&lt;N$36,0,10-(N$37-'Indicador Datos'!AQ24)/(N$37-N$36)*10)),1))</f>
        <v>2.9</v>
      </c>
      <c r="O21" s="126">
        <f>IF('Indicador Datos'!AR24="No data","x",ROUND(IF('Indicador Datos'!AR24&gt;O$37,10,IF('Indicador Datos'!AR24&lt;O$36,0,10-(O$37-'Indicador Datos'!AR24)/(O$37-O$36)*10)),1))</f>
        <v>3.4</v>
      </c>
      <c r="P21" s="54">
        <f t="shared" si="0"/>
        <v>3.4</v>
      </c>
      <c r="Q21" s="55">
        <f t="shared" si="15"/>
        <v>4.2</v>
      </c>
      <c r="R21" s="67">
        <f>IF(AND('Indicador Datos'!BP24="No data",'Indicador Datos'!BQ24="No data", 'Indicador Datos'!BR24="No data"),0,SUM('Indicador Datos'!BP24:BR24)/1000)</f>
        <v>378.39600000000002</v>
      </c>
      <c r="S21" s="53">
        <f t="shared" si="16"/>
        <v>10</v>
      </c>
      <c r="T21" s="56">
        <f>R21*1000/'Indicador Datos'!CT24</f>
        <v>2.9660547204158564E-3</v>
      </c>
      <c r="U21" s="53">
        <f t="shared" si="1"/>
        <v>4.2</v>
      </c>
      <c r="V21" s="57">
        <f t="shared" si="17"/>
        <v>8.3000000000000007</v>
      </c>
      <c r="W21" s="59">
        <f>IF('Indicador Datos'!BB24="No data","x",ROUND(IF('Indicador Datos'!BB24&gt;W$37,10,IF('Indicador Datos'!BB24&lt;W$36,0,10-(W$37-'Indicador Datos'!BB24)/(W$37-W$36)*10)),1))</f>
        <v>1.5</v>
      </c>
      <c r="X21" s="59">
        <f>IF('Indicador Datos'!BC24="No data","x",IF('Indicador Datos'!BC23=0,0,ROUND(IF('Indicador Datos'!BC24&gt;X$37,10,IF('Indicador Datos'!BC24&lt;X$36,0,10-(X$37-'Indicador Datos'!BC24)/(X$37-X$36)*10)),1)))</f>
        <v>1.3</v>
      </c>
      <c r="Y21" s="53">
        <f t="shared" si="2"/>
        <v>1.4</v>
      </c>
      <c r="Z21" s="53">
        <f>IF('Indicador Datos'!BA24="No data","x",ROUND(IF('Indicador Datos'!BA24&gt;Z$37,10,IF('Indicador Datos'!BA24&lt;Z$36,0,10-(Z$37-'Indicador Datos'!BA24)/(Z$37-Z$36)*10)),1))</f>
        <v>2.2000000000000002</v>
      </c>
      <c r="AA21" s="53">
        <f>IF('Indicador Datos'!BD24 ="No data","x",ROUND( IF('Indicador Datos'!BD24 &gt;AA$37,10,IF('Indicador Datos'!BD24 &lt;AA$36,0,10-(AA$37-'Indicador Datos'!BD24)/(AA$37-AA$36)*10)),1))</f>
        <v>3</v>
      </c>
      <c r="AB21" s="56">
        <f>IF('Indicador Datos'!BE24="No data","x",IF(('Indicador Datos'!BE24/'Indicador Datos'!CT24)&gt;1,1,IF('Indicador Datos'!BE24&gt;'Indicador Datos'!CT24,1,'Indicador Datos'!BE24/'Indicador Datos'!CT24)))</f>
        <v>0.22642597076748158</v>
      </c>
      <c r="AC21" s="126">
        <f t="shared" si="3"/>
        <v>7.5</v>
      </c>
      <c r="AD21" s="54">
        <f t="shared" si="4"/>
        <v>4</v>
      </c>
      <c r="AE21" s="53">
        <f>IF('Indicador Datos'!AS24="No data","x",ROUND(IF('Indicador Datos'!AS24&gt;AE$37,10,IF('Indicador Datos'!AS24&lt;AE$36,0,10-(AE$37-'Indicador Datos'!AS24)/(AE$37-AE$36)*10)),1))</f>
        <v>3.8</v>
      </c>
      <c r="AF21" s="59">
        <f>IF('Indicador Datos'!AT24="No data", "x", IF('Indicador Datos'!AT24&gt;=40,10,IF(AND('Indicador Datos'!AT24&gt;=30,'Indicador Datos'!AT24&lt;40),8,(IF(AND('Indicador Datos'!AT24&gt;=20,'Indicador Datos'!AT24&lt;30),6,IF(AND('Indicador Datos'!AT24&gt;=5,'Indicador Datos'!AT24&lt;20),4,IF(AND('Indicador Datos'!AT24&gt;0,'Indicador Datos'!AT24&lt;5),2,0)))))))</f>
        <v>4</v>
      </c>
      <c r="AG21" s="59">
        <f>IF('Indicador Datos'!AU24="No data", "x", IF('Indicador Datos'!AU24&gt;=40,10,IF(AND('Indicador Datos'!AU24&gt;=30,'Indicador Datos'!AU24&lt;40),8,(IF(AND('Indicador Datos'!AU24&gt;=20,'Indicador Datos'!AU24&lt;30), 6, IF(AND('Indicador Datos'!AU24&gt;=5,'Indicador Datos'!AU24&lt;20),3,0))))))</f>
        <v>6</v>
      </c>
      <c r="AH21" s="59">
        <f>IF('Indicador Datos'!AV24="No data", "x", IF('Indicador Datos'!AV24&gt;=15,10,IF(AND('Indicador Datos'!AV24&gt;=12,'Indicador Datos'!AV24&lt;15),8,(IF(AND('Indicador Datos'!AV24&gt;=9,'Indicador Datos'!AV24&lt;12),6,IF(AND('Indicador Datos'!AV24&gt;=5,'Indicador Datos'!AV24&lt;9),4,IF(AND('Indicador Datos'!AV24&gt;0,'Indicador Datos'!AV24&lt;5),2,0)))))))</f>
        <v>4</v>
      </c>
      <c r="AI21" s="210">
        <f>IF('Indicador Datos'!BW24="No data", "x", IF('Indicador Datos'!BW24&gt;=40,10,IF(AND('Indicador Datos'!BW24&gt;=30,'Indicador Datos'!BW24&lt;40),8,(IF(AND('Indicador Datos'!BW24&gt;=20,'Indicador Datos'!BW24&lt;30), 6, IF(AND('Indicador Datos'!BW24&gt;=5,'Indicador Datos'!BW24&lt;20),3,0))))))</f>
        <v>3</v>
      </c>
      <c r="AJ21" s="210">
        <f t="shared" si="5"/>
        <v>3.5</v>
      </c>
      <c r="AK21" s="126">
        <f t="shared" si="6"/>
        <v>4.5</v>
      </c>
      <c r="AL21" s="54">
        <f t="shared" si="7"/>
        <v>4.2</v>
      </c>
      <c r="AM21" s="179">
        <f>IF('Indicador Datos'!BS24="No data","x",ROUND( IF('Indicador Datos'!BS24&gt;AM$37,10,IF('Indicador Datos'!BS24&lt;AM$36,0,10-(AM$37-'Indicador Datos'!BS24)/(AM$37-AM$36)*10)),1))</f>
        <v>6.8</v>
      </c>
      <c r="AN21" s="179">
        <f>IF('Indicador Datos'!BT24="No data","x",ROUND( IF('Indicador Datos'!BT24&gt;AN$37,10,IF('Indicador Datos'!BT24&lt;AN$36,0,10-(AN$37-'Indicador Datos'!BT24)/(AN$37-AN$36)*10)),1))</f>
        <v>9.4</v>
      </c>
      <c r="AO21" s="54">
        <f t="shared" si="18"/>
        <v>8.1</v>
      </c>
      <c r="AP21" s="67">
        <f>('Indicador Datos'!BO24+'Indicador Datos'!BN24*0.5+'Indicador Datos'!BM24*0.25)/1000</f>
        <v>375.91899999999998</v>
      </c>
      <c r="AQ21" s="53">
        <f t="shared" si="19"/>
        <v>8.6</v>
      </c>
      <c r="AR21" s="58">
        <f>AP21*1000/'Indicador Datos'!CT24</f>
        <v>2.946638771139252E-3</v>
      </c>
      <c r="AS21" s="53">
        <f t="shared" si="20"/>
        <v>0.4</v>
      </c>
      <c r="AT21" s="54">
        <f t="shared" si="21"/>
        <v>5.9</v>
      </c>
      <c r="AU21" s="53">
        <f>IF('Indicador Datos'!BU24="No data","x",ROUND(IF('Indicador Datos'!BU24&lt;$AU$36,10,IF('Indicador Datos'!BU24&gt;$AU$37,0,($AU$37-'Indicador Datos'!BU24)/($AU$37-$AU$36)*10)),1))</f>
        <v>2.4</v>
      </c>
      <c r="AV21" s="53">
        <f>IF('Indicador Datos'!BV24="No data", "x", IF('Indicador Datos'!BV24&gt;=35,10,IF(AND('Indicador Datos'!BV24&gt;=25,'Indicador Datos'!BV24&lt;35),8,(IF(AND('Indicador Datos'!BV24&gt;=15,'Indicador Datos'!BV24&lt;25),6,IF(AND('Indicador Datos'!BV24&gt;=5,'Indicador Datos'!BV24&lt;15),4,IF(AND('Indicador Datos'!BV24&gt;0,'Indicador Datos'!BV24&lt;5),2,0)))))))</f>
        <v>2</v>
      </c>
      <c r="AW21" s="54">
        <f t="shared" si="8"/>
        <v>2.2000000000000002</v>
      </c>
      <c r="AX21" s="60">
        <f t="shared" si="9"/>
        <v>5.3</v>
      </c>
      <c r="AY21" s="61">
        <f t="shared" si="10"/>
        <v>7.1</v>
      </c>
    </row>
    <row r="22" spans="1:51" s="3" customFormat="1" x14ac:dyDescent="0.25">
      <c r="A22" s="94" t="s">
        <v>44</v>
      </c>
      <c r="B22" s="83" t="s">
        <v>43</v>
      </c>
      <c r="C22" s="53">
        <f>ROUND(IF('Indicador Datos'!AL25="No data",IF((0.1233*LN('Indicador Datos'!CS25)-0.4559)&gt;C$37,0,IF((0.1233*LN('Indicador Datos'!CS25)-0.4559)&lt;C$36,10,(C$37-(0.1233*LN('Indicador Datos'!CS25)-0.4559))/(C$37-C$36)*10)),IF('Indicador Datos'!AL25&gt;C$37,0,IF('Indicador Datos'!AL25&lt;C$36,10,(C$37-'Indicador Datos'!AL25)/(C$37-C$36)*10))),1)</f>
        <v>6.5</v>
      </c>
      <c r="D22" s="146">
        <f>IF('Indicador Datos'!AM25="No data","x", 'Indicador Datos'!AM25+'Indicador Datos'!AN25)</f>
        <v>29.453971980000002</v>
      </c>
      <c r="E22" s="126">
        <f t="shared" si="11"/>
        <v>5.9</v>
      </c>
      <c r="F22" s="126">
        <f>IF('Indicador Datos'!AO25="No data","x",ROUND(IF('Indicador Datos'!AO25&gt;F$37,10,IF('Indicador Datos'!AO25&lt;F$36,0,10-(F$37-'Indicador Datos'!AO25)/(F$37-F$36)*10)),1))</f>
        <v>4.2</v>
      </c>
      <c r="G22" s="126">
        <f t="shared" si="12"/>
        <v>5.0999999999999996</v>
      </c>
      <c r="H22" s="54">
        <f t="shared" si="13"/>
        <v>5.8</v>
      </c>
      <c r="I22" s="53">
        <f>IF('Indicador Datos'!BJ25="No data","x",ROUND(IF('Indicador Datos'!BJ25&gt;I$37,10,IF('Indicador Datos'!BJ25&lt;I$36,0,10-(I$37-'Indicador Datos'!BJ25)/(I$37-I$36)*10)),1))</f>
        <v>6.1</v>
      </c>
      <c r="J22" s="53">
        <f>IF('Indicador Datos'!BK25="No data","x",ROUND(IF('Indicador Datos'!BK25&gt;J$37,10,IF('Indicador Datos'!BK25&lt;J$36,0,10-(J$37-'Indicador Datos'!BK25)/(J$37-J$36)*10)),1))</f>
        <v>5.3</v>
      </c>
      <c r="K22" s="126">
        <f>IF('Indicador Datos'!BL25="No data","x",ROUND(IF('Indicador Datos'!BL25&gt;K$37,10,IF('Indicador Datos'!BL25&lt;K$36,0,10-(K$37-'Indicador Datos'!BL25)/(K$37-K$36)*10)),1))</f>
        <v>10</v>
      </c>
      <c r="L22" s="54">
        <f t="shared" si="14"/>
        <v>7.1</v>
      </c>
      <c r="M22" s="126">
        <f>IF('Indicador Datos'!AP25="No data","x",ROUND(IF('Indicador Datos'!AP25&gt;M$37,10,IF('Indicador Datos'!AP25&lt;M$36,0,10-(M$37-'Indicador Datos'!AP25)/(M$37-M$36)*10)),1))</f>
        <v>4.8</v>
      </c>
      <c r="N22" s="126">
        <f>IF('Indicador Datos'!AQ25="No data","x",ROUND(IF('Indicador Datos'!AQ25&gt;N$37,10,IF('Indicador Datos'!AQ25&lt;N$36,0,10-(N$37-'Indicador Datos'!AQ25)/(N$37-N$36)*10)),1))</f>
        <v>10</v>
      </c>
      <c r="O22" s="126">
        <f>IF('Indicador Datos'!AR25="No data","x",ROUND(IF('Indicador Datos'!AR25&gt;O$37,10,IF('Indicador Datos'!AR25&lt;O$36,0,10-(O$37-'Indicador Datos'!AR25)/(O$37-O$36)*10)),1))</f>
        <v>6.3</v>
      </c>
      <c r="P22" s="54">
        <f t="shared" si="0"/>
        <v>7.9</v>
      </c>
      <c r="Q22" s="55">
        <f t="shared" si="15"/>
        <v>6.7</v>
      </c>
      <c r="R22" s="67">
        <f>IF(AND('Indicador Datos'!BP25="No data",'Indicador Datos'!BQ25="No data", 'Indicador Datos'!BR25="No data"),0,SUM('Indicador Datos'!BP25:BR25)/1000)</f>
        <v>0.45700000000000002</v>
      </c>
      <c r="S22" s="53">
        <f t="shared" si="16"/>
        <v>4.0999999999999996</v>
      </c>
      <c r="T22" s="56">
        <f>R22*1000/'Indicador Datos'!CT25</f>
        <v>6.9818927590438814E-5</v>
      </c>
      <c r="U22" s="53">
        <f t="shared" si="1"/>
        <v>1.7</v>
      </c>
      <c r="V22" s="57">
        <f t="shared" si="17"/>
        <v>3</v>
      </c>
      <c r="W22" s="59">
        <f>IF('Indicador Datos'!BB25="No data","x",ROUND(IF('Indicador Datos'!BB25&gt;W$37,10,IF('Indicador Datos'!BB25&lt;W$36,0,10-(W$37-'Indicador Datos'!BB25)/(W$37-W$36)*10)),1))</f>
        <v>1</v>
      </c>
      <c r="X22" s="59">
        <f>IF('Indicador Datos'!BC25="No data","x",IF('Indicador Datos'!BC24=0,0,ROUND(IF('Indicador Datos'!BC25&gt;X$37,10,IF('Indicador Datos'!BC25&lt;X$36,0,10-(X$37-'Indicador Datos'!BC25)/(X$37-X$36)*10)),1)))</f>
        <v>0.8</v>
      </c>
      <c r="Y22" s="53">
        <f t="shared" si="2"/>
        <v>0.9</v>
      </c>
      <c r="Z22" s="53">
        <f>IF('Indicador Datos'!BA25="No data","x",ROUND(IF('Indicador Datos'!BA25&gt;Z$37,10,IF('Indicador Datos'!BA25&lt;Z$36,0,10-(Z$37-'Indicador Datos'!BA25)/(Z$37-Z$36)*10)),1))</f>
        <v>4.5</v>
      </c>
      <c r="AA22" s="53">
        <f>IF('Indicador Datos'!BD25 ="No data","x",ROUND( IF('Indicador Datos'!BD25 &gt;AA$37,10,IF('Indicador Datos'!BD25 &lt;AA$36,0,10-(AA$37-'Indicador Datos'!BD25)/(AA$37-AA$36)*10)),1))</f>
        <v>10</v>
      </c>
      <c r="AB22" s="56">
        <f>IF('Indicador Datos'!BE25="No data","x",IF(('Indicador Datos'!BE25/'Indicador Datos'!CT25)&gt;1,1,IF('Indicador Datos'!BE25&gt;'Indicador Datos'!CT25,1,'Indicador Datos'!BE25/'Indicador Datos'!CT25)))</f>
        <v>0.24659999391948945</v>
      </c>
      <c r="AC22" s="126">
        <f t="shared" si="3"/>
        <v>8.1999999999999993</v>
      </c>
      <c r="AD22" s="54">
        <f t="shared" si="4"/>
        <v>7.3</v>
      </c>
      <c r="AE22" s="53">
        <f>IF('Indicador Datos'!AS25="No data","x",ROUND(IF('Indicador Datos'!AS25&gt;AE$37,10,IF('Indicador Datos'!AS25&lt;AE$36,0,10-(AE$37-'Indicador Datos'!AS25)/(AE$37-AE$36)*10)),1))</f>
        <v>4.9000000000000004</v>
      </c>
      <c r="AF22" s="59">
        <f>IF('Indicador Datos'!AT25="No data", "x", IF('Indicador Datos'!AT25&gt;=40,10,IF(AND('Indicador Datos'!AT25&gt;=30,'Indicador Datos'!AT25&lt;40),8,(IF(AND('Indicador Datos'!AT25&gt;=20,'Indicador Datos'!AT25&lt;30),6,IF(AND('Indicador Datos'!AT25&gt;=5,'Indicador Datos'!AT25&lt;20),4,IF(AND('Indicador Datos'!AT25&gt;0,'Indicador Datos'!AT25&lt;5),2,0)))))))</f>
        <v>4</v>
      </c>
      <c r="AG22" s="59">
        <f>IF('Indicador Datos'!AU25="No data", "x", IF('Indicador Datos'!AU25&gt;=40,10,IF(AND('Indicador Datos'!AU25&gt;=30,'Indicador Datos'!AU25&lt;40),8,(IF(AND('Indicador Datos'!AU25&gt;=20,'Indicador Datos'!AU25&lt;30), 6, IF(AND('Indicador Datos'!AU25&gt;=5,'Indicador Datos'!AU25&lt;20),3,0))))))</f>
        <v>6</v>
      </c>
      <c r="AH22" s="59">
        <f>IF('Indicador Datos'!AV25="No data", "x", IF('Indicador Datos'!AV25&gt;=15,10,IF(AND('Indicador Datos'!AV25&gt;=12,'Indicador Datos'!AV25&lt;15),8,(IF(AND('Indicador Datos'!AV25&gt;=9,'Indicador Datos'!AV25&lt;12),6,IF(AND('Indicador Datos'!AV25&gt;=5,'Indicador Datos'!AV25&lt;9),4,IF(AND('Indicador Datos'!AV25&gt;0,'Indicador Datos'!AV25&lt;5),2,0)))))))</f>
        <v>6</v>
      </c>
      <c r="AI22" s="210">
        <f>IF('Indicador Datos'!BW25="No data", "x", IF('Indicador Datos'!BW25&gt;=40,10,IF(AND('Indicador Datos'!BW25&gt;=30,'Indicador Datos'!BW25&lt;40),8,(IF(AND('Indicador Datos'!BW25&gt;=20,'Indicador Datos'!BW25&lt;30), 6, IF(AND('Indicador Datos'!BW25&gt;=5,'Indicador Datos'!BW25&lt;20),3,0))))))</f>
        <v>3</v>
      </c>
      <c r="AJ22" s="210">
        <f t="shared" si="5"/>
        <v>4.5</v>
      </c>
      <c r="AK22" s="126">
        <f t="shared" si="6"/>
        <v>4.8</v>
      </c>
      <c r="AL22" s="54">
        <f t="shared" si="7"/>
        <v>4.9000000000000004</v>
      </c>
      <c r="AM22" s="179" t="str">
        <f>IF('Indicador Datos'!BS25="No data","x",ROUND( IF('Indicador Datos'!BS25&gt;AM$37,10,IF('Indicador Datos'!BS25&lt;AM$36,0,10-(AM$37-'Indicador Datos'!BS25)/(AM$37-AM$36)*10)),1))</f>
        <v>x</v>
      </c>
      <c r="AN22" s="179">
        <f>IF('Indicador Datos'!BT25="No data","x",ROUND( IF('Indicador Datos'!BT25&gt;AN$37,10,IF('Indicador Datos'!BT25&lt;AN$36,0,10-(AN$37-'Indicador Datos'!BT25)/(AN$37-AN$36)*10)),1))</f>
        <v>2.5</v>
      </c>
      <c r="AO22" s="54">
        <f t="shared" si="18"/>
        <v>2.5</v>
      </c>
      <c r="AP22" s="67">
        <f>('Indicador Datos'!BO25+'Indicador Datos'!BN25*0.5+'Indicador Datos'!BM25*0.25)/1000</f>
        <v>264.24175000000002</v>
      </c>
      <c r="AQ22" s="53">
        <f t="shared" si="19"/>
        <v>8.1</v>
      </c>
      <c r="AR22" s="58">
        <f>AP22*1000/'Indicador Datos'!CT25</f>
        <v>4.0369968511205327E-2</v>
      </c>
      <c r="AS22" s="53">
        <f t="shared" si="20"/>
        <v>5.4</v>
      </c>
      <c r="AT22" s="54">
        <f t="shared" si="21"/>
        <v>7</v>
      </c>
      <c r="AU22" s="53">
        <f>IF('Indicador Datos'!BU25="No data","x",ROUND(IF('Indicador Datos'!BU25&lt;$AU$36,10,IF('Indicador Datos'!BU25&gt;$AU$37,0,($AU$37-'Indicador Datos'!BU25)/($AU$37-$AU$36)*10)),1))</f>
        <v>4.5</v>
      </c>
      <c r="AV22" s="53">
        <f>IF('Indicador Datos'!BV25="No data", "x", IF('Indicador Datos'!BV25&gt;=35,10,IF(AND('Indicador Datos'!BV25&gt;=25,'Indicador Datos'!BV25&lt;35),8,(IF(AND('Indicador Datos'!BV25&gt;=15,'Indicador Datos'!BV25&lt;25),6,IF(AND('Indicador Datos'!BV25&gt;=5,'Indicador Datos'!BV25&lt;15),4,IF(AND('Indicador Datos'!BV25&gt;0,'Indicador Datos'!BV25&lt;5),2,0)))))))</f>
        <v>6</v>
      </c>
      <c r="AW22" s="54">
        <f t="shared" si="8"/>
        <v>5.3</v>
      </c>
      <c r="AX22" s="60">
        <f t="shared" si="9"/>
        <v>5.6</v>
      </c>
      <c r="AY22" s="61">
        <f t="shared" si="10"/>
        <v>4.4000000000000004</v>
      </c>
    </row>
    <row r="23" spans="1:51" s="3" customFormat="1" x14ac:dyDescent="0.25">
      <c r="A23" s="94" t="s">
        <v>46</v>
      </c>
      <c r="B23" s="83" t="s">
        <v>45</v>
      </c>
      <c r="C23" s="53">
        <f>ROUND(IF('Indicador Datos'!AL26="No data",IF((0.1233*LN('Indicador Datos'!CS26)-0.4559)&gt;C$37,0,IF((0.1233*LN('Indicador Datos'!CS26)-0.4559)&lt;C$36,10,(C$37-(0.1233*LN('Indicador Datos'!CS26)-0.4559))/(C$37-C$36)*10)),IF('Indicador Datos'!AL26&gt;C$37,0,IF('Indicador Datos'!AL26&lt;C$36,10,(C$37-'Indicador Datos'!AL26)/(C$37-C$36)*10))),1)</f>
        <v>3.6</v>
      </c>
      <c r="D23" s="146" t="str">
        <f>IF('Indicador Datos'!AM26="No data","x", 'Indicador Datos'!AM26+'Indicador Datos'!AN26)</f>
        <v>x</v>
      </c>
      <c r="E23" s="126" t="str">
        <f t="shared" si="11"/>
        <v>x</v>
      </c>
      <c r="F23" s="126">
        <f>IF('Indicador Datos'!AO26="No data","x",ROUND(IF('Indicador Datos'!AO26&gt;F$37,10,IF('Indicador Datos'!AO26&lt;F$36,0,10-(F$37-'Indicador Datos'!AO26)/(F$37-F$36)*10)),1))</f>
        <v>3.7</v>
      </c>
      <c r="G23" s="126">
        <f t="shared" si="12"/>
        <v>3.7</v>
      </c>
      <c r="H23" s="54">
        <f t="shared" si="13"/>
        <v>3.7</v>
      </c>
      <c r="I23" s="53">
        <f>IF('Indicador Datos'!BJ26="No data","x",ROUND(IF('Indicador Datos'!BJ26&gt;I$37,10,IF('Indicador Datos'!BJ26&lt;I$36,0,10-(I$37-'Indicador Datos'!BJ26)/(I$37-I$36)*10)),1))</f>
        <v>6.1</v>
      </c>
      <c r="J23" s="53">
        <f>IF('Indicador Datos'!BK26="No data","x",ROUND(IF('Indicador Datos'!BK26&gt;J$37,10,IF('Indicador Datos'!BK26&lt;J$36,0,10-(J$37-'Indicador Datos'!BK26)/(J$37-J$36)*10)),1))</f>
        <v>6.2</v>
      </c>
      <c r="K23" s="126">
        <f>IF('Indicador Datos'!BL26="No data","x",ROUND(IF('Indicador Datos'!BL26&gt;K$37,10,IF('Indicador Datos'!BL26&lt;K$36,0,10-(K$37-'Indicador Datos'!BL26)/(K$37-K$36)*10)),1))</f>
        <v>6.3</v>
      </c>
      <c r="L23" s="54">
        <f t="shared" si="14"/>
        <v>6.2</v>
      </c>
      <c r="M23" s="126">
        <f>IF('Indicador Datos'!AP26="No data","x",ROUND(IF('Indicador Datos'!AP26&gt;M$37,10,IF('Indicador Datos'!AP26&lt;M$36,0,10-(M$37-'Indicador Datos'!AP26)/(M$37-M$36)*10)),1))</f>
        <v>5.8</v>
      </c>
      <c r="N23" s="126">
        <f>IF('Indicador Datos'!AQ26="No data","x",ROUND(IF('Indicador Datos'!AQ26&gt;N$37,10,IF('Indicador Datos'!AQ26&lt;N$36,0,10-(N$37-'Indicador Datos'!AQ26)/(N$37-N$36)*10)),1))</f>
        <v>0.8</v>
      </c>
      <c r="O23" s="126">
        <f>IF('Indicador Datos'!AR26="No data","x",ROUND(IF('Indicador Datos'!AR26&gt;O$37,10,IF('Indicador Datos'!AR26&lt;O$36,0,10-(O$37-'Indicador Datos'!AR26)/(O$37-O$36)*10)),1))</f>
        <v>4.5999999999999996</v>
      </c>
      <c r="P23" s="54">
        <f t="shared" si="0"/>
        <v>4</v>
      </c>
      <c r="Q23" s="55">
        <f t="shared" si="15"/>
        <v>4.4000000000000004</v>
      </c>
      <c r="R23" s="67">
        <f>IF(AND('Indicador Datos'!BP26="No data",'Indicador Datos'!BQ26="No data", 'Indicador Datos'!BR26="No data"),0,SUM('Indicador Datos'!BP26:BR26)/1000)</f>
        <v>16.134</v>
      </c>
      <c r="S23" s="53">
        <f t="shared" si="16"/>
        <v>8</v>
      </c>
      <c r="T23" s="56">
        <f>R23*1000/'Indicador Datos'!CT26</f>
        <v>3.7994178653177721E-3</v>
      </c>
      <c r="U23" s="53">
        <f t="shared" si="1"/>
        <v>4.4000000000000004</v>
      </c>
      <c r="V23" s="57">
        <f t="shared" si="17"/>
        <v>6.5</v>
      </c>
      <c r="W23" s="59">
        <f>IF('Indicador Datos'!BB26="No data","x",ROUND(IF('Indicador Datos'!BB26&gt;W$37,10,IF('Indicador Datos'!BB26&lt;W$36,0,10-(W$37-'Indicador Datos'!BB26)/(W$37-W$36)*10)),1))</f>
        <v>4</v>
      </c>
      <c r="X23" s="59">
        <f>IF('Indicador Datos'!BC26="No data","x",IF('Indicador Datos'!BC25=0,0,ROUND(IF('Indicador Datos'!BC26&gt;X$37,10,IF('Indicador Datos'!BC26&lt;X$36,0,10-(X$37-'Indicador Datos'!BC26)/(X$37-X$36)*10)),1)))</f>
        <v>4.9000000000000004</v>
      </c>
      <c r="Y23" s="53">
        <f t="shared" si="2"/>
        <v>4.45</v>
      </c>
      <c r="Z23" s="53">
        <f>IF('Indicador Datos'!BA26="No data","x",ROUND(IF('Indicador Datos'!BA26&gt;Z$37,10,IF('Indicador Datos'!BA26&lt;Z$36,0,10-(Z$37-'Indicador Datos'!BA26)/(Z$37-Z$36)*10)),1))</f>
        <v>5.4</v>
      </c>
      <c r="AA23" s="53">
        <f>IF('Indicador Datos'!BD26 ="No data","x",ROUND( IF('Indicador Datos'!BD26 &gt;AA$37,10,IF('Indicador Datos'!BD26 &lt;AA$36,0,10-(AA$37-'Indicador Datos'!BD26)/(AA$37-AA$36)*10)),1))</f>
        <v>8.3000000000000007</v>
      </c>
      <c r="AB23" s="56">
        <f>IF('Indicador Datos'!BE26="No data","x",IF(('Indicador Datos'!BE26/'Indicador Datos'!CT26)&gt;1,1,IF('Indicador Datos'!BE26&gt;'Indicador Datos'!CT26,1,'Indicador Datos'!BE26/'Indicador Datos'!CT26)))</f>
        <v>0.10268106931924154</v>
      </c>
      <c r="AC23" s="126">
        <f t="shared" si="3"/>
        <v>3.4</v>
      </c>
      <c r="AD23" s="54">
        <f t="shared" si="4"/>
        <v>5.8</v>
      </c>
      <c r="AE23" s="53">
        <f>IF('Indicador Datos'!AS26="No data","x",ROUND(IF('Indicador Datos'!AS26&gt;AE$37,10,IF('Indicador Datos'!AS26&lt;AE$36,0,10-(AE$37-'Indicador Datos'!AS26)/(AE$37-AE$36)*10)),1))</f>
        <v>4.5999999999999996</v>
      </c>
      <c r="AF23" s="59">
        <f>IF('Indicador Datos'!AT26="No data", "x", IF('Indicador Datos'!AT26&gt;=40,10,IF(AND('Indicador Datos'!AT26&gt;=30,'Indicador Datos'!AT26&lt;40),8,(IF(AND('Indicador Datos'!AT26&gt;=20,'Indicador Datos'!AT26&lt;30),6,IF(AND('Indicador Datos'!AT26&gt;=5,'Indicador Datos'!AT26&lt;20),4,IF(AND('Indicador Datos'!AT26&gt;0,'Indicador Datos'!AT26&lt;5),2,0)))))))</f>
        <v>4</v>
      </c>
      <c r="AG23" s="59">
        <f>IF('Indicador Datos'!AU26="No data", "x", IF('Indicador Datos'!AU26&gt;=40,10,IF(AND('Indicador Datos'!AU26&gt;=30,'Indicador Datos'!AU26&lt;40),8,(IF(AND('Indicador Datos'!AU26&gt;=20,'Indicador Datos'!AU26&lt;30), 6, IF(AND('Indicador Datos'!AU26&gt;=5,'Indicador Datos'!AU26&lt;20),3,0))))))</f>
        <v>6</v>
      </c>
      <c r="AH23" s="59">
        <f>IF('Indicador Datos'!AV26="No data", "x", IF('Indicador Datos'!AV26&gt;=15,10,IF(AND('Indicador Datos'!AV26&gt;=12,'Indicador Datos'!AV26&lt;15),8,(IF(AND('Indicador Datos'!AV26&gt;=9,'Indicador Datos'!AV26&lt;12),6,IF(AND('Indicador Datos'!AV26&gt;=5,'Indicador Datos'!AV26&lt;9),4,IF(AND('Indicador Datos'!AV26&gt;0,'Indicador Datos'!AV26&lt;5),2,0)))))))</f>
        <v>6</v>
      </c>
      <c r="AI23" s="210">
        <f>IF('Indicador Datos'!BW26="No data", "x", IF('Indicador Datos'!BW26&gt;=40,10,IF(AND('Indicador Datos'!BW26&gt;=30,'Indicador Datos'!BW26&lt;40),8,(IF(AND('Indicador Datos'!BW26&gt;=20,'Indicador Datos'!BW26&lt;30), 6, IF(AND('Indicador Datos'!BW26&gt;=5,'Indicador Datos'!BW26&lt;20),3,0))))))</f>
        <v>6</v>
      </c>
      <c r="AJ23" s="210">
        <f t="shared" si="5"/>
        <v>6</v>
      </c>
      <c r="AK23" s="126">
        <f t="shared" si="6"/>
        <v>5.3</v>
      </c>
      <c r="AL23" s="54">
        <f t="shared" si="7"/>
        <v>5</v>
      </c>
      <c r="AM23" s="179">
        <f>IF('Indicador Datos'!BS26="No data","x",ROUND( IF('Indicador Datos'!BS26&gt;AM$37,10,IF('Indicador Datos'!BS26&lt;AM$36,0,10-(AM$37-'Indicador Datos'!BS26)/(AM$37-AM$36)*10)),1))</f>
        <v>8.1</v>
      </c>
      <c r="AN23" s="179">
        <f>IF('Indicador Datos'!BT26="No data","x",ROUND( IF('Indicador Datos'!BT26&gt;AN$37,10,IF('Indicador Datos'!BT26&lt;AN$36,0,10-(AN$37-'Indicador Datos'!BT26)/(AN$37-AN$36)*10)),1))</f>
        <v>6.7</v>
      </c>
      <c r="AO23" s="54">
        <f t="shared" si="18"/>
        <v>7.4</v>
      </c>
      <c r="AP23" s="67">
        <f>('Indicador Datos'!BO26+'Indicador Datos'!BN26*0.5+'Indicador Datos'!BM26*0.25)/1000</f>
        <v>3</v>
      </c>
      <c r="AQ23" s="53">
        <f t="shared" si="19"/>
        <v>1.6</v>
      </c>
      <c r="AR23" s="58">
        <f>AP23*1000/'Indicador Datos'!CT26</f>
        <v>7.0647412891739901E-4</v>
      </c>
      <c r="AS23" s="53">
        <f t="shared" si="20"/>
        <v>0.1</v>
      </c>
      <c r="AT23" s="54">
        <f t="shared" si="21"/>
        <v>0.9</v>
      </c>
      <c r="AU23" s="53">
        <f>IF('Indicador Datos'!BU26="No data","x",ROUND(IF('Indicador Datos'!BU26&lt;$AU$36,10,IF('Indicador Datos'!BU26&gt;$AU$37,0,($AU$37-'Indicador Datos'!BU26)/($AU$37-$AU$36)*10)),1))</f>
        <v>4.0999999999999996</v>
      </c>
      <c r="AV23" s="53">
        <f>IF('Indicador Datos'!BV26="No data", "x", IF('Indicador Datos'!BV26&gt;=35,10,IF(AND('Indicador Datos'!BV26&gt;=25,'Indicador Datos'!BV26&lt;35),8,(IF(AND('Indicador Datos'!BV26&gt;=15,'Indicador Datos'!BV26&lt;25),6,IF(AND('Indicador Datos'!BV26&gt;=5,'Indicador Datos'!BV26&lt;15),4,IF(AND('Indicador Datos'!BV26&gt;0,'Indicador Datos'!BV26&lt;5),2,0)))))))</f>
        <v>4</v>
      </c>
      <c r="AW23" s="54">
        <f t="shared" si="8"/>
        <v>4.0999999999999996</v>
      </c>
      <c r="AX23" s="60">
        <f t="shared" si="9"/>
        <v>5</v>
      </c>
      <c r="AY23" s="61">
        <f t="shared" si="10"/>
        <v>5.8</v>
      </c>
    </row>
    <row r="24" spans="1:51" s="3" customFormat="1" x14ac:dyDescent="0.25">
      <c r="A24" s="94" t="s">
        <v>3</v>
      </c>
      <c r="B24" s="83" t="s">
        <v>2</v>
      </c>
      <c r="C24" s="53">
        <f>ROUND(IF('Indicador Datos'!AL27="No data",IF((0.1233*LN('Indicador Datos'!CS27)-0.4559)&gt;C$37,0,IF((0.1233*LN('Indicador Datos'!CS27)-0.4559)&lt;C$36,10,(C$37-(0.1233*LN('Indicador Datos'!CS27)-0.4559))/(C$37-C$36)*10)),IF('Indicador Datos'!AL27&gt;C$37,0,IF('Indicador Datos'!AL27&lt;C$36,10,(C$37-'Indicador Datos'!AL27)/(C$37-C$36)*10))),1)</f>
        <v>2.8</v>
      </c>
      <c r="D24" s="146" t="str">
        <f>IF('Indicador Datos'!AM27="No data","x", 'Indicador Datos'!AM27+'Indicador Datos'!AN27)</f>
        <v>x</v>
      </c>
      <c r="E24" s="126" t="str">
        <f t="shared" si="11"/>
        <v>x</v>
      </c>
      <c r="F24" s="126">
        <f>IF('Indicador Datos'!AO27="No data","x",ROUND(IF('Indicador Datos'!AO27&gt;F$37,10,IF('Indicador Datos'!AO27&lt;F$36,0,10-(F$37-'Indicador Datos'!AO27)/(F$37-F$36)*10)),1))</f>
        <v>4.3</v>
      </c>
      <c r="G24" s="126">
        <f t="shared" si="12"/>
        <v>4.3</v>
      </c>
      <c r="H24" s="54">
        <f t="shared" si="13"/>
        <v>3.6</v>
      </c>
      <c r="I24" s="53">
        <f>IF('Indicador Datos'!BJ27="No data","x",ROUND(IF('Indicador Datos'!BJ27&gt;I$37,10,IF('Indicador Datos'!BJ27&lt;I$36,0,10-(I$37-'Indicador Datos'!BJ27)/(I$37-I$36)*10)),1))</f>
        <v>4.8</v>
      </c>
      <c r="J24" s="53">
        <f>IF('Indicador Datos'!BK27="No data","x",ROUND(IF('Indicador Datos'!BK27&gt;J$37,10,IF('Indicador Datos'!BK27&lt;J$36,0,10-(J$37-'Indicador Datos'!BK27)/(J$37-J$36)*10)),1))</f>
        <v>3.9</v>
      </c>
      <c r="K24" s="126">
        <f>IF('Indicador Datos'!BL27="No data","x",ROUND(IF('Indicador Datos'!BL27&gt;K$37,10,IF('Indicador Datos'!BL27&lt;K$36,0,10-(K$37-'Indicador Datos'!BL27)/(K$37-K$36)*10)),1))</f>
        <v>4.2</v>
      </c>
      <c r="L24" s="54">
        <f t="shared" si="14"/>
        <v>4.3</v>
      </c>
      <c r="M24" s="126">
        <f>IF('Indicador Datos'!AP27="No data","x",ROUND(IF('Indicador Datos'!AP27&gt;M$37,10,IF('Indicador Datos'!AP27&lt;M$36,0,10-(M$37-'Indicador Datos'!AP27)/(M$37-M$36)*10)),1))</f>
        <v>6.5</v>
      </c>
      <c r="N24" s="126">
        <f>IF('Indicador Datos'!AQ27="No data","x",ROUND(IF('Indicador Datos'!AQ27&gt;N$37,10,IF('Indicador Datos'!AQ27&lt;N$36,0,10-(N$37-'Indicador Datos'!AQ27)/(N$37-N$36)*10)),1))</f>
        <v>0.1</v>
      </c>
      <c r="O24" s="126">
        <f>IF('Indicador Datos'!AR27="No data","x",ROUND(IF('Indicador Datos'!AR27&gt;O$37,10,IF('Indicador Datos'!AR27&lt;O$36,0,10-(O$37-'Indicador Datos'!AR27)/(O$37-O$36)*10)),1))</f>
        <v>2.1</v>
      </c>
      <c r="P24" s="54">
        <f t="shared" si="0"/>
        <v>3.4</v>
      </c>
      <c r="Q24" s="55">
        <f t="shared" si="15"/>
        <v>3.7</v>
      </c>
      <c r="R24" s="67">
        <f>IF(AND('Indicador Datos'!BP27="No data",'Indicador Datos'!BQ27="No data", 'Indicador Datos'!BR27="No data"),0,SUM('Indicador Datos'!BP27:BR27)/1000)</f>
        <v>9.6170000000000009</v>
      </c>
      <c r="S24" s="53">
        <f t="shared" si="16"/>
        <v>7.5</v>
      </c>
      <c r="T24" s="56">
        <f>R24*1000/'Indicador Datos'!CT27</f>
        <v>2.1475781684845082E-4</v>
      </c>
      <c r="U24" s="53">
        <f t="shared" si="1"/>
        <v>2.2000000000000002</v>
      </c>
      <c r="V24" s="57">
        <f t="shared" si="17"/>
        <v>5.4</v>
      </c>
      <c r="W24" s="59">
        <f>IF('Indicador Datos'!BB27="No data","x",ROUND(IF('Indicador Datos'!BB27&gt;W$37,10,IF('Indicador Datos'!BB27&lt;W$36,0,10-(W$37-'Indicador Datos'!BB27)/(W$37-W$36)*10)),1))</f>
        <v>2</v>
      </c>
      <c r="X24" s="59">
        <f>IF('Indicador Datos'!BC27="No data","x",IF('Indicador Datos'!BC26=0,0,ROUND(IF('Indicador Datos'!BC27&gt;X$37,10,IF('Indicador Datos'!BC27&lt;X$36,0,10-(X$37-'Indicador Datos'!BC27)/(X$37-X$36)*10)),1)))</f>
        <v>1.9</v>
      </c>
      <c r="Y24" s="53">
        <f t="shared" si="2"/>
        <v>1.95</v>
      </c>
      <c r="Z24" s="53">
        <f>IF('Indicador Datos'!BA27="No data","x",ROUND(IF('Indicador Datos'!BA27&gt;Z$37,10,IF('Indicador Datos'!BA27&lt;Z$36,0,10-(Z$37-'Indicador Datos'!BA27)/(Z$37-Z$36)*10)),1))</f>
        <v>2.6</v>
      </c>
      <c r="AA24" s="53">
        <f>IF('Indicador Datos'!BD27 ="No data","x",ROUND( IF('Indicador Datos'!BD27 &gt;AA$37,10,IF('Indicador Datos'!BD27 &lt;AA$36,0,10-(AA$37-'Indicador Datos'!BD27)/(AA$37-AA$36)*10)),1))</f>
        <v>0.2</v>
      </c>
      <c r="AB24" s="56">
        <f>IF('Indicador Datos'!BE27="No data","x",IF(('Indicador Datos'!BE27/'Indicador Datos'!CT27)&gt;1,1,IF('Indicador Datos'!BE27&gt;'Indicador Datos'!CT27,1,'Indicador Datos'!BE27/'Indicador Datos'!CT27)))</f>
        <v>2.5055450816674826E-5</v>
      </c>
      <c r="AC24" s="126">
        <f t="shared" si="3"/>
        <v>0</v>
      </c>
      <c r="AD24" s="54">
        <f t="shared" si="4"/>
        <v>1.3</v>
      </c>
      <c r="AE24" s="53">
        <f>IF('Indicador Datos'!AS27="No data","x",ROUND(IF('Indicador Datos'!AS27&gt;AE$37,10,IF('Indicador Datos'!AS27&lt;AE$36,0,10-(AE$37-'Indicador Datos'!AS27)/(AE$37-AE$36)*10)),1))</f>
        <v>3</v>
      </c>
      <c r="AF24" s="59" t="str">
        <f>IF('Indicador Datos'!AT27="No data", "x", IF('Indicador Datos'!AT27&gt;=40,10,IF(AND('Indicador Datos'!AT27&gt;=30,'Indicador Datos'!AT27&lt;40),8,(IF(AND('Indicador Datos'!AT27&gt;=20,'Indicador Datos'!AT27&lt;30),6,IF(AND('Indicador Datos'!AT27&gt;=5,'Indicador Datos'!AT27&lt;20),4,IF(AND('Indicador Datos'!AT27&gt;0,'Indicador Datos'!AT27&lt;5),2,0)))))))</f>
        <v>x</v>
      </c>
      <c r="AG24" s="59">
        <f>IF('Indicador Datos'!AU27="No data", "x", IF('Indicador Datos'!AU27&gt;=40,10,IF(AND('Indicador Datos'!AU27&gt;=30,'Indicador Datos'!AU27&lt;40),8,(IF(AND('Indicador Datos'!AU27&gt;=20,'Indicador Datos'!AU27&lt;30), 6, IF(AND('Indicador Datos'!AU27&gt;=5,'Indicador Datos'!AU27&lt;20),3,0))))))</f>
        <v>6</v>
      </c>
      <c r="AH24" s="59">
        <f>IF('Indicador Datos'!AV27="No data", "x", IF('Indicador Datos'!AV27&gt;=15,10,IF(AND('Indicador Datos'!AV27&gt;=12,'Indicador Datos'!AV27&lt;15),8,(IF(AND('Indicador Datos'!AV27&gt;=9,'Indicador Datos'!AV27&lt;12),6,IF(AND('Indicador Datos'!AV27&gt;=5,'Indicador Datos'!AV27&lt;9),4,IF(AND('Indicador Datos'!AV27&gt;0,'Indicador Datos'!AV27&lt;5),2,0)))))))</f>
        <v>4</v>
      </c>
      <c r="AI24" s="210">
        <f>IF('Indicador Datos'!BW27="No data", "x", IF('Indicador Datos'!BW27&gt;=40,10,IF(AND('Indicador Datos'!BW27&gt;=30,'Indicador Datos'!BW27&lt;40),8,(IF(AND('Indicador Datos'!BW27&gt;=20,'Indicador Datos'!BW27&lt;30), 6, IF(AND('Indicador Datos'!BW27&gt;=5,'Indicador Datos'!BW27&lt;20),3,0))))))</f>
        <v>3</v>
      </c>
      <c r="AJ24" s="210">
        <f t="shared" si="5"/>
        <v>3.5</v>
      </c>
      <c r="AK24" s="126">
        <f t="shared" si="6"/>
        <v>4.8</v>
      </c>
      <c r="AL24" s="54">
        <f t="shared" si="7"/>
        <v>3.9</v>
      </c>
      <c r="AM24" s="179">
        <f>IF('Indicador Datos'!BS27="No data","x",ROUND( IF('Indicador Datos'!BS27&gt;AM$37,10,IF('Indicador Datos'!BS27&lt;AM$36,0,10-(AM$37-'Indicador Datos'!BS27)/(AM$37-AM$36)*10)),1))</f>
        <v>5.9</v>
      </c>
      <c r="AN24" s="179">
        <f>IF('Indicador Datos'!BT27="No data","x",ROUND( IF('Indicador Datos'!BT27&gt;AN$37,10,IF('Indicador Datos'!BT27&lt;AN$36,0,10-(AN$37-'Indicador Datos'!BT27)/(AN$37-AN$36)*10)),1))</f>
        <v>4.5999999999999996</v>
      </c>
      <c r="AO24" s="54">
        <f t="shared" si="18"/>
        <v>5.3</v>
      </c>
      <c r="AP24" s="67">
        <f>('Indicador Datos'!BO27+'Indicador Datos'!BN27*0.5+'Indicador Datos'!BM27*0.25)/1000</f>
        <v>79.171750000000003</v>
      </c>
      <c r="AQ24" s="53">
        <f t="shared" si="19"/>
        <v>6.3</v>
      </c>
      <c r="AR24" s="58">
        <f>AP24*1000/'Indicador Datos'!CT27</f>
        <v>1.7679892051649512E-3</v>
      </c>
      <c r="AS24" s="53">
        <f t="shared" si="20"/>
        <v>0.2</v>
      </c>
      <c r="AT24" s="54">
        <f t="shared" si="21"/>
        <v>3.9</v>
      </c>
      <c r="AU24" s="53">
        <f>IF('Indicador Datos'!BU27="No data","x",ROUND(IF('Indicador Datos'!BU27&lt;$AU$36,10,IF('Indicador Datos'!BU27&gt;$AU$37,0,($AU$37-'Indicador Datos'!BU27)/($AU$37-$AU$36)*10)),1))</f>
        <v>2.1</v>
      </c>
      <c r="AV24" s="53">
        <f>IF('Indicador Datos'!BV27="No data", "x", IF('Indicador Datos'!BV27&gt;=35,10,IF(AND('Indicador Datos'!BV27&gt;=25,'Indicador Datos'!BV27&lt;35),8,(IF(AND('Indicador Datos'!BV27&gt;=15,'Indicador Datos'!BV27&lt;25),6,IF(AND('Indicador Datos'!BV27&gt;=5,'Indicador Datos'!BV27&lt;15),4,IF(AND('Indicador Datos'!BV27&gt;0,'Indicador Datos'!BV27&lt;5),2,0)))))))</f>
        <v>2</v>
      </c>
      <c r="AW24" s="54">
        <f t="shared" si="8"/>
        <v>2.1</v>
      </c>
      <c r="AX24" s="60">
        <f t="shared" si="9"/>
        <v>3.4</v>
      </c>
      <c r="AY24" s="61">
        <f t="shared" si="10"/>
        <v>4.5</v>
      </c>
    </row>
    <row r="25" spans="1:51" s="3" customFormat="1" x14ac:dyDescent="0.25">
      <c r="A25" s="94" t="s">
        <v>107</v>
      </c>
      <c r="B25" s="83" t="s">
        <v>10</v>
      </c>
      <c r="C25" s="53">
        <f>ROUND(IF('Indicador Datos'!AL28="No data",IF((0.1233*LN('Indicador Datos'!CS28)-0.4559)&gt;C$37,0,IF((0.1233*LN('Indicador Datos'!CS28)-0.4559)&lt;C$36,10,(C$37-(0.1233*LN('Indicador Datos'!CS28)-0.4559))/(C$37-C$36)*10)),IF('Indicador Datos'!AL28&gt;C$37,0,IF('Indicador Datos'!AL28&lt;C$36,10,(C$37-'Indicador Datos'!AL28)/(C$37-C$36)*10))),1)</f>
        <v>5.7</v>
      </c>
      <c r="D25" s="146">
        <f>IF('Indicador Datos'!AM28="No data","x", 'Indicador Datos'!AM28+'Indicador Datos'!AN28)</f>
        <v>36.063723269999997</v>
      </c>
      <c r="E25" s="126">
        <f t="shared" si="11"/>
        <v>7.2</v>
      </c>
      <c r="F25" s="126">
        <f>IF('Indicador Datos'!AO28="No data","x",ROUND(IF('Indicador Datos'!AO28&gt;F$37,10,IF('Indicador Datos'!AO28&lt;F$36,0,10-(F$37-'Indicador Datos'!AO28)/(F$37-F$36)*10)),1))</f>
        <v>6.1</v>
      </c>
      <c r="G25" s="126">
        <f t="shared" si="12"/>
        <v>6.7</v>
      </c>
      <c r="H25" s="54">
        <f t="shared" si="13"/>
        <v>6.2</v>
      </c>
      <c r="I25" s="53">
        <f>IF('Indicador Datos'!BJ28="No data","x",ROUND(IF('Indicador Datos'!BJ28&gt;I$37,10,IF('Indicador Datos'!BJ28&lt;I$36,0,10-(I$37-'Indicador Datos'!BJ28)/(I$37-I$36)*10)),1))</f>
        <v>6</v>
      </c>
      <c r="J25" s="53">
        <f>IF('Indicador Datos'!BK28="No data","x",ROUND(IF('Indicador Datos'!BK28&gt;J$37,10,IF('Indicador Datos'!BK28&lt;J$36,0,10-(J$37-'Indicador Datos'!BK28)/(J$37-J$36)*10)),1))</f>
        <v>4.8</v>
      </c>
      <c r="K25" s="126">
        <f>IF('Indicador Datos'!BL28="No data","x",ROUND(IF('Indicador Datos'!BL28&gt;K$37,10,IF('Indicador Datos'!BL28&lt;K$36,0,10-(K$37-'Indicador Datos'!BL28)/(K$37-K$36)*10)),1))</f>
        <v>10</v>
      </c>
      <c r="L25" s="54">
        <f t="shared" si="14"/>
        <v>6.9</v>
      </c>
      <c r="M25" s="126">
        <f>IF('Indicador Datos'!AP28="No data","x",ROUND(IF('Indicador Datos'!AP28&gt;M$37,10,IF('Indicador Datos'!AP28&lt;M$36,0,10-(M$37-'Indicador Datos'!AP28)/(M$37-M$36)*10)),1))</f>
        <v>8.6</v>
      </c>
      <c r="N25" s="126">
        <f>IF('Indicador Datos'!AQ28="No data","x",ROUND(IF('Indicador Datos'!AQ28&gt;N$37,10,IF('Indicador Datos'!AQ28&lt;N$36,0,10-(N$37-'Indicador Datos'!AQ28)/(N$37-N$36)*10)),1))</f>
        <v>3.5</v>
      </c>
      <c r="O25" s="126">
        <f>IF('Indicador Datos'!AR28="No data","x",ROUND(IF('Indicador Datos'!AR28&gt;O$37,10,IF('Indicador Datos'!AR28&lt;O$36,0,10-(O$37-'Indicador Datos'!AR28)/(O$37-O$36)*10)),1))</f>
        <v>10</v>
      </c>
      <c r="P25" s="54">
        <f t="shared" si="0"/>
        <v>8.3000000000000007</v>
      </c>
      <c r="Q25" s="55">
        <f t="shared" si="15"/>
        <v>6.9</v>
      </c>
      <c r="R25" s="67">
        <f>IF(AND('Indicador Datos'!BP28="No data",'Indicador Datos'!BQ28="No data", 'Indicador Datos'!BR28="No data"),0,SUM('Indicador Datos'!BP28:BR28)/1000)</f>
        <v>0.85599999999999998</v>
      </c>
      <c r="S25" s="53">
        <f t="shared" si="16"/>
        <v>4.8</v>
      </c>
      <c r="T25" s="56">
        <f>R25*1000/'Indicador Datos'!CT28</f>
        <v>7.435007524470816E-5</v>
      </c>
      <c r="U25" s="53">
        <f t="shared" si="1"/>
        <v>1.7</v>
      </c>
      <c r="V25" s="57">
        <f t="shared" si="17"/>
        <v>3.4</v>
      </c>
      <c r="W25" s="59">
        <f>IF('Indicador Datos'!BB28="No data","x",ROUND(IF('Indicador Datos'!BB28&gt;W$37,10,IF('Indicador Datos'!BB28&lt;W$36,0,10-(W$37-'Indicador Datos'!BB28)/(W$37-W$36)*10)),1))</f>
        <v>1.5</v>
      </c>
      <c r="X25" s="59">
        <f>IF('Indicador Datos'!BC28="No data","x",IF('Indicador Datos'!BC27=0,0,ROUND(IF('Indicador Datos'!BC28&gt;X$37,10,IF('Indicador Datos'!BC28&lt;X$36,0,10-(X$37-'Indicador Datos'!BC28)/(X$37-X$36)*10)),1)))</f>
        <v>1.7</v>
      </c>
      <c r="Y25" s="53">
        <f t="shared" si="2"/>
        <v>1.6</v>
      </c>
      <c r="Z25" s="53">
        <f>IF('Indicador Datos'!BA28="No data","x",ROUND(IF('Indicador Datos'!BA28&gt;Z$37,10,IF('Indicador Datos'!BA28&lt;Z$36,0,10-(Z$37-'Indicador Datos'!BA28)/(Z$37-Z$36)*10)),1))</f>
        <v>10</v>
      </c>
      <c r="AA25" s="53" t="str">
        <f>IF('Indicador Datos'!BD28 ="No data","x",ROUND( IF('Indicador Datos'!BD28 &gt;AA$37,10,IF('Indicador Datos'!BD28 &lt;AA$36,0,10-(AA$37-'Indicador Datos'!BD28)/(AA$37-AA$36)*10)),1))</f>
        <v>x</v>
      </c>
      <c r="AB25" s="56">
        <f>IF('Indicador Datos'!BE28="No data","x",IF(('Indicador Datos'!BE28/'Indicador Datos'!CT28)&gt;1,1,IF('Indicador Datos'!BE28&gt;'Indicador Datos'!CT28,1,'Indicador Datos'!BE28/'Indicador Datos'!CT28)))</f>
        <v>0.15402278204431785</v>
      </c>
      <c r="AC25" s="126">
        <f t="shared" si="3"/>
        <v>5.0999999999999996</v>
      </c>
      <c r="AD25" s="54">
        <f t="shared" si="4"/>
        <v>7.1</v>
      </c>
      <c r="AE25" s="53">
        <f>IF('Indicador Datos'!AS28="No data","x",ROUND(IF('Indicador Datos'!AS28&gt;AE$37,10,IF('Indicador Datos'!AS28&lt;AE$36,0,10-(AE$37-'Indicador Datos'!AS28)/(AE$37-AE$36)*10)),1))</f>
        <v>10</v>
      </c>
      <c r="AF25" s="59">
        <f>IF('Indicador Datos'!AT28="No data", "x", IF('Indicador Datos'!AT28&gt;=40,10,IF(AND('Indicador Datos'!AT28&gt;=30,'Indicador Datos'!AT28&lt;40),8,(IF(AND('Indicador Datos'!AT28&gt;=20,'Indicador Datos'!AT28&lt;30),6,IF(AND('Indicador Datos'!AT28&gt;=5,'Indicador Datos'!AT28&lt;20),4,IF(AND('Indicador Datos'!AT28&gt;0,'Indicador Datos'!AT28&lt;5),2,0)))))))</f>
        <v>4</v>
      </c>
      <c r="AG25" s="59">
        <f>IF('Indicador Datos'!AU28="No data", "x", IF('Indicador Datos'!AU28&gt;=40,10,IF(AND('Indicador Datos'!AU28&gt;=30,'Indicador Datos'!AU28&lt;40),8,(IF(AND('Indicador Datos'!AU28&gt;=20,'Indicador Datos'!AU28&lt;30), 6, IF(AND('Indicador Datos'!AU28&gt;=5,'Indicador Datos'!AU28&lt;20),3,0))))))</f>
        <v>10</v>
      </c>
      <c r="AH25" s="59">
        <f>IF('Indicador Datos'!AV28="No data", "x", IF('Indicador Datos'!AV28&gt;=15,10,IF(AND('Indicador Datos'!AV28&gt;=12,'Indicador Datos'!AV28&lt;15),8,(IF(AND('Indicador Datos'!AV28&gt;=9,'Indicador Datos'!AV28&lt;12),6,IF(AND('Indicador Datos'!AV28&gt;=5,'Indicador Datos'!AV28&lt;9),4,IF(AND('Indicador Datos'!AV28&gt;0,'Indicador Datos'!AV28&lt;5),2,0)))))))</f>
        <v>4</v>
      </c>
      <c r="AI25" s="210">
        <f>IF('Indicador Datos'!BW28="No data", "x", IF('Indicador Datos'!BW28&gt;=40,10,IF(AND('Indicador Datos'!BW28&gt;=30,'Indicador Datos'!BW28&lt;40),8,(IF(AND('Indicador Datos'!BW28&gt;=20,'Indicador Datos'!BW28&lt;30), 6, IF(AND('Indicador Datos'!BW28&gt;=5,'Indicador Datos'!BW28&lt;20),3,0))))))</f>
        <v>8</v>
      </c>
      <c r="AJ25" s="210">
        <f t="shared" si="5"/>
        <v>6</v>
      </c>
      <c r="AK25" s="126">
        <f t="shared" si="6"/>
        <v>6.7</v>
      </c>
      <c r="AL25" s="54">
        <f t="shared" si="7"/>
        <v>8.4</v>
      </c>
      <c r="AM25" s="179">
        <f>IF('Indicador Datos'!BS28="No data","x",ROUND( IF('Indicador Datos'!BS28&gt;AM$37,10,IF('Indicador Datos'!BS28&lt;AM$36,0,10-(AM$37-'Indicador Datos'!BS28)/(AM$37-AM$36)*10)),1))</f>
        <v>6.8</v>
      </c>
      <c r="AN25" s="179">
        <f>IF('Indicador Datos'!BT28="No data","x",ROUND( IF('Indicador Datos'!BT28&gt;AN$37,10,IF('Indicador Datos'!BT28&lt;AN$36,0,10-(AN$37-'Indicador Datos'!BT28)/(AN$37-AN$36)*10)),1))</f>
        <v>2.2000000000000002</v>
      </c>
      <c r="AO25" s="54">
        <f t="shared" si="18"/>
        <v>4.5</v>
      </c>
      <c r="AP25" s="67">
        <f>('Indicador Datos'!BO28+'Indicador Datos'!BN28*0.5+'Indicador Datos'!BM28*0.25)/1000</f>
        <v>359.34699999999998</v>
      </c>
      <c r="AQ25" s="53">
        <f t="shared" si="19"/>
        <v>8.5</v>
      </c>
      <c r="AR25" s="58">
        <f>AP25*1000/'Indicador Datos'!CT28</f>
        <v>3.1212005244112318E-2</v>
      </c>
      <c r="AS25" s="53">
        <f t="shared" si="20"/>
        <v>4.2</v>
      </c>
      <c r="AT25" s="54">
        <f t="shared" si="21"/>
        <v>6.9</v>
      </c>
      <c r="AU25" s="53">
        <f>IF('Indicador Datos'!BU28="No data","x",ROUND(IF('Indicador Datos'!BU28&lt;$AU$36,10,IF('Indicador Datos'!BU28&gt;$AU$37,0,($AU$37-'Indicador Datos'!BU28)/($AU$37-$AU$36)*10)),1))</f>
        <v>6</v>
      </c>
      <c r="AV25" s="53">
        <f>IF('Indicador Datos'!BV28="No data", "x", IF('Indicador Datos'!BV28&gt;=35,10,IF(AND('Indicador Datos'!BV28&gt;=25,'Indicador Datos'!BV28&lt;35),8,(IF(AND('Indicador Datos'!BV28&gt;=15,'Indicador Datos'!BV28&lt;25),6,IF(AND('Indicador Datos'!BV28&gt;=5,'Indicador Datos'!BV28&lt;15),4,IF(AND('Indicador Datos'!BV28&gt;0,'Indicador Datos'!BV28&lt;5),2,0)))))))</f>
        <v>6</v>
      </c>
      <c r="AW25" s="54">
        <f t="shared" si="8"/>
        <v>6</v>
      </c>
      <c r="AX25" s="60">
        <f t="shared" si="9"/>
        <v>6.8</v>
      </c>
      <c r="AY25" s="61">
        <f t="shared" si="10"/>
        <v>5.3</v>
      </c>
    </row>
    <row r="26" spans="1:51" s="3" customFormat="1" x14ac:dyDescent="0.25">
      <c r="A26" s="94" t="s">
        <v>12</v>
      </c>
      <c r="B26" s="83" t="s">
        <v>11</v>
      </c>
      <c r="C26" s="53">
        <f>ROUND(IF('Indicador Datos'!AL29="No data",IF((0.1233*LN('Indicador Datos'!CS29)-0.4559)&gt;C$37,0,IF((0.1233*LN('Indicador Datos'!CS29)-0.4559)&lt;C$36,10,(C$37-(0.1233*LN('Indicador Datos'!CS29)-0.4559))/(C$37-C$36)*10)),IF('Indicador Datos'!AL29&gt;C$37,0,IF('Indicador Datos'!AL29&lt;C$36,10,(C$37-'Indicador Datos'!AL29)/(C$37-C$36)*10))),1)</f>
        <v>4.2</v>
      </c>
      <c r="D26" s="146">
        <f>IF('Indicador Datos'!AM29="No data","x", 'Indicador Datos'!AM29+'Indicador Datos'!AN29)</f>
        <v>10.052722320000001</v>
      </c>
      <c r="E26" s="126">
        <f t="shared" si="11"/>
        <v>2</v>
      </c>
      <c r="F26" s="126">
        <f>IF('Indicador Datos'!AO29="No data","x",ROUND(IF('Indicador Datos'!AO29&gt;F$37,10,IF('Indicador Datos'!AO29&lt;F$36,0,10-(F$37-'Indicador Datos'!AO29)/(F$37-F$36)*10)),1))</f>
        <v>4.4000000000000004</v>
      </c>
      <c r="G26" s="126">
        <f t="shared" si="12"/>
        <v>3.2</v>
      </c>
      <c r="H26" s="54">
        <f t="shared" si="13"/>
        <v>3.7</v>
      </c>
      <c r="I26" s="53">
        <f>IF('Indicador Datos'!BJ29="No data","x",ROUND(IF('Indicador Datos'!BJ29&gt;I$37,10,IF('Indicador Datos'!BJ29&lt;I$36,0,10-(I$37-'Indicador Datos'!BJ29)/(I$37-I$36)*10)),1))</f>
        <v>5.4</v>
      </c>
      <c r="J26" s="53">
        <f>IF('Indicador Datos'!BK29="No data","x",ROUND(IF('Indicador Datos'!BK29&gt;J$37,10,IF('Indicador Datos'!BK29&lt;J$36,0,10-(J$37-'Indicador Datos'!BK29)/(J$37-J$36)*10)),1))</f>
        <v>7.1</v>
      </c>
      <c r="K26" s="126">
        <f>IF('Indicador Datos'!BL29="No data","x",ROUND(IF('Indicador Datos'!BL29&gt;K$37,10,IF('Indicador Datos'!BL29&lt;K$36,0,10-(K$37-'Indicador Datos'!BL29)/(K$37-K$36)*10)),1))</f>
        <v>4.7</v>
      </c>
      <c r="L26" s="54">
        <f t="shared" si="14"/>
        <v>5.7</v>
      </c>
      <c r="M26" s="126">
        <f>IF('Indicador Datos'!AP29="No data","x",ROUND(IF('Indicador Datos'!AP29&gt;M$37,10,IF('Indicador Datos'!AP29&lt;M$36,0,10-(M$37-'Indicador Datos'!AP29)/(M$37-M$36)*10)),1))</f>
        <v>1.3</v>
      </c>
      <c r="N26" s="126">
        <f>IF('Indicador Datos'!AQ29="No data","x",ROUND(IF('Indicador Datos'!AQ29&gt;N$37,10,IF('Indicador Datos'!AQ29&lt;N$36,0,10-(N$37-'Indicador Datos'!AQ29)/(N$37-N$36)*10)),1))</f>
        <v>0.2</v>
      </c>
      <c r="O26" s="126">
        <f>IF('Indicador Datos'!AR29="No data","x",ROUND(IF('Indicador Datos'!AR29&gt;O$37,10,IF('Indicador Datos'!AR29&lt;O$36,0,10-(O$37-'Indicador Datos'!AR29)/(O$37-O$36)*10)),1))</f>
        <v>3.5</v>
      </c>
      <c r="P26" s="54">
        <f t="shared" si="0"/>
        <v>1.8</v>
      </c>
      <c r="Q26" s="55">
        <f t="shared" si="15"/>
        <v>3.7</v>
      </c>
      <c r="R26" s="67">
        <f>IF(AND('Indicador Datos'!BP29="No data",'Indicador Datos'!BQ29="No data", 'Indicador Datos'!BR29="No data"),0,SUM('Indicador Datos'!BP29:BR29)/1000)</f>
        <v>164.017</v>
      </c>
      <c r="S26" s="53">
        <f t="shared" si="16"/>
        <v>10</v>
      </c>
      <c r="T26" s="56">
        <f>R26*1000/'Indicador Datos'!CT29</f>
        <v>7.7714936654274015E-4</v>
      </c>
      <c r="U26" s="53">
        <f t="shared" si="1"/>
        <v>3</v>
      </c>
      <c r="V26" s="57">
        <f t="shared" si="17"/>
        <v>8.1</v>
      </c>
      <c r="W26" s="59">
        <f>IF('Indicador Datos'!BB29="No data","x",ROUND(IF('Indicador Datos'!BB29&gt;W$37,10,IF('Indicador Datos'!BB29&lt;W$36,0,10-(W$37-'Indicador Datos'!BB29)/(W$37-W$36)*10)),1))</f>
        <v>3</v>
      </c>
      <c r="X26" s="59">
        <f>IF('Indicador Datos'!BC29="No data","x",IF('Indicador Datos'!BC28=0,0,ROUND(IF('Indicador Datos'!BC29&gt;X$37,10,IF('Indicador Datos'!BC29&lt;X$36,0,10-(X$37-'Indicador Datos'!BC29)/(X$37-X$36)*10)),1)))</f>
        <v>2.8</v>
      </c>
      <c r="Y26" s="53">
        <f t="shared" si="2"/>
        <v>2.9</v>
      </c>
      <c r="Z26" s="53">
        <f>IF('Indicador Datos'!BA29="No data","x",ROUND(IF('Indicador Datos'!BA29&gt;Z$37,10,IF('Indicador Datos'!BA29&lt;Z$36,0,10-(Z$37-'Indicador Datos'!BA29)/(Z$37-Z$36)*10)),1))</f>
        <v>4.4000000000000004</v>
      </c>
      <c r="AA26" s="53">
        <f>IF('Indicador Datos'!BD29 ="No data","x",ROUND( IF('Indicador Datos'!BD29 &gt;AA$37,10,IF('Indicador Datos'!BD29 &lt;AA$36,0,10-(AA$37-'Indicador Datos'!BD29)/(AA$37-AA$36)*10)),1))</f>
        <v>6.3</v>
      </c>
      <c r="AB26" s="56">
        <f>IF('Indicador Datos'!BE29="No data","x",IF(('Indicador Datos'!BE29/'Indicador Datos'!CT29)&gt;1,1,IF('Indicador Datos'!BE29&gt;'Indicador Datos'!CT29,1,'Indicador Datos'!BE29/'Indicador Datos'!CT29)))</f>
        <v>4.4592179335883726E-2</v>
      </c>
      <c r="AC26" s="126">
        <f t="shared" si="3"/>
        <v>1.5</v>
      </c>
      <c r="AD26" s="54">
        <f t="shared" si="4"/>
        <v>4</v>
      </c>
      <c r="AE26" s="53">
        <f>IF('Indicador Datos'!AS29="No data","x",ROUND(IF('Indicador Datos'!AS29&gt;AE$37,10,IF('Indicador Datos'!AS29&lt;AE$36,0,10-(AE$37-'Indicador Datos'!AS29)/(AE$37-AE$36)*10)),1))</f>
        <v>4.2</v>
      </c>
      <c r="AF26" s="59">
        <f>IF('Indicador Datos'!AT29="No data", "x", IF('Indicador Datos'!AT29&gt;=40,10,IF(AND('Indicador Datos'!AT29&gt;=30,'Indicador Datos'!AT29&lt;40),8,(IF(AND('Indicador Datos'!AT29&gt;=20,'Indicador Datos'!AT29&lt;30),6,IF(AND('Indicador Datos'!AT29&gt;=5,'Indicador Datos'!AT29&lt;20),4,IF(AND('Indicador Datos'!AT29&gt;0,'Indicador Datos'!AT29&lt;5),2,0)))))))</f>
        <v>4</v>
      </c>
      <c r="AG26" s="59">
        <f>IF('Indicador Datos'!AU29="No data", "x", IF('Indicador Datos'!AU29&gt;=40,10,IF(AND('Indicador Datos'!AU29&gt;=30,'Indicador Datos'!AU29&lt;40),8,(IF(AND('Indicador Datos'!AU29&gt;=20,'Indicador Datos'!AU29&lt;30), 6, IF(AND('Indicador Datos'!AU29&gt;=5,'Indicador Datos'!AU29&lt;20),3,0))))))</f>
        <v>6</v>
      </c>
      <c r="AH26" s="59">
        <f>IF('Indicador Datos'!AV29="No data", "x", IF('Indicador Datos'!AV29&gt;=15,10,IF(AND('Indicador Datos'!AV29&gt;=12,'Indicador Datos'!AV29&lt;15),8,(IF(AND('Indicador Datos'!AV29&gt;=9,'Indicador Datos'!AV29&lt;12),6,IF(AND('Indicador Datos'!AV29&gt;=5,'Indicador Datos'!AV29&lt;9),4,IF(AND('Indicador Datos'!AV29&gt;0,'Indicador Datos'!AV29&lt;5),2,0)))))))</f>
        <v>4</v>
      </c>
      <c r="AI26" s="210">
        <f>IF('Indicador Datos'!BW29="No data", "x", IF('Indicador Datos'!BW29&gt;=40,10,IF(AND('Indicador Datos'!BW29&gt;=30,'Indicador Datos'!BW29&lt;40),8,(IF(AND('Indicador Datos'!BW29&gt;=20,'Indicador Datos'!BW29&lt;30), 6, IF(AND('Indicador Datos'!BW29&gt;=5,'Indicador Datos'!BW29&lt;20),3,0))))))</f>
        <v>6</v>
      </c>
      <c r="AJ26" s="210">
        <f t="shared" si="5"/>
        <v>5</v>
      </c>
      <c r="AK26" s="126">
        <f t="shared" si="6"/>
        <v>5</v>
      </c>
      <c r="AL26" s="54">
        <f t="shared" si="7"/>
        <v>4.5999999999999996</v>
      </c>
      <c r="AM26" s="179">
        <f>IF('Indicador Datos'!BS29="No data","x",ROUND( IF('Indicador Datos'!BS29&gt;AM$37,10,IF('Indicador Datos'!BS29&lt;AM$36,0,10-(AM$37-'Indicador Datos'!BS29)/(AM$37-AM$36)*10)),1))</f>
        <v>4.8</v>
      </c>
      <c r="AN26" s="179">
        <f>IF('Indicador Datos'!BT29="No data","x",ROUND( IF('Indicador Datos'!BT29&gt;AN$37,10,IF('Indicador Datos'!BT29&lt;AN$36,0,10-(AN$37-'Indicador Datos'!BT29)/(AN$37-AN$36)*10)),1))</f>
        <v>10</v>
      </c>
      <c r="AO26" s="54">
        <f t="shared" si="18"/>
        <v>7.4</v>
      </c>
      <c r="AP26" s="67">
        <f>('Indicador Datos'!BO29+'Indicador Datos'!BN29*0.5+'Indicador Datos'!BM29*0.25)/1000</f>
        <v>72.6935</v>
      </c>
      <c r="AQ26" s="53">
        <f t="shared" si="19"/>
        <v>6.2</v>
      </c>
      <c r="AR26" s="58">
        <f>AP26*1000/'Indicador Datos'!CT29</f>
        <v>3.4443812212621059E-4</v>
      </c>
      <c r="AS26" s="53">
        <f t="shared" si="20"/>
        <v>0</v>
      </c>
      <c r="AT26" s="54">
        <f t="shared" si="21"/>
        <v>3.7</v>
      </c>
      <c r="AU26" s="53">
        <f>IF('Indicador Datos'!BU29="No data","x",ROUND(IF('Indicador Datos'!BU29&lt;$AU$36,10,IF('Indicador Datos'!BU29&gt;$AU$37,0,($AU$37-'Indicador Datos'!BU29)/($AU$37-$AU$36)*10)),1))</f>
        <v>2.5</v>
      </c>
      <c r="AV26" s="53">
        <f>IF('Indicador Datos'!BV29="No data", "x", IF('Indicador Datos'!BV29&gt;=35,10,IF(AND('Indicador Datos'!BV29&gt;=25,'Indicador Datos'!BV29&lt;35),8,(IF(AND('Indicador Datos'!BV29&gt;=15,'Indicador Datos'!BV29&lt;25),6,IF(AND('Indicador Datos'!BV29&gt;=5,'Indicador Datos'!BV29&lt;15),4,IF(AND('Indicador Datos'!BV29&gt;0,'Indicador Datos'!BV29&lt;5),2,0)))))))</f>
        <v>2</v>
      </c>
      <c r="AW26" s="54">
        <f t="shared" si="8"/>
        <v>2.2999999999999998</v>
      </c>
      <c r="AX26" s="60">
        <f t="shared" si="9"/>
        <v>4.7</v>
      </c>
      <c r="AY26" s="61">
        <f t="shared" si="10"/>
        <v>6.7</v>
      </c>
    </row>
    <row r="27" spans="1:51" s="3" customFormat="1" x14ac:dyDescent="0.25">
      <c r="A27" s="94" t="s">
        <v>14</v>
      </c>
      <c r="B27" s="83" t="s">
        <v>13</v>
      </c>
      <c r="C27" s="53">
        <f>ROUND(IF('Indicador Datos'!AL30="No data",IF((0.1233*LN('Indicador Datos'!CS30)-0.4559)&gt;C$37,0,IF((0.1233*LN('Indicador Datos'!CS30)-0.4559)&lt;C$36,10,(C$37-(0.1233*LN('Indicador Datos'!CS30)-0.4559))/(C$37-C$36)*10)),IF('Indicador Datos'!AL30&gt;C$37,0,IF('Indicador Datos'!AL30&lt;C$36,10,(C$37-'Indicador Datos'!AL30)/(C$37-C$36)*10))),1)</f>
        <v>2.4</v>
      </c>
      <c r="D27" s="146" t="str">
        <f>IF('Indicador Datos'!AM30="No data","x", 'Indicador Datos'!AM30+'Indicador Datos'!AN30)</f>
        <v>x</v>
      </c>
      <c r="E27" s="126" t="str">
        <f t="shared" si="11"/>
        <v>x</v>
      </c>
      <c r="F27" s="126">
        <f>IF('Indicador Datos'!AO30="No data","x",ROUND(IF('Indicador Datos'!AO30&gt;F$37,10,IF('Indicador Datos'!AO30&lt;F$36,0,10-(F$37-'Indicador Datos'!AO30)/(F$37-F$36)*10)),1))</f>
        <v>1.4</v>
      </c>
      <c r="G27" s="126">
        <f t="shared" si="12"/>
        <v>1.4</v>
      </c>
      <c r="H27" s="54">
        <f t="shared" si="13"/>
        <v>1.9</v>
      </c>
      <c r="I27" s="53">
        <f>IF('Indicador Datos'!BJ30="No data","x",ROUND(IF('Indicador Datos'!BJ30&gt;I$37,10,IF('Indicador Datos'!BJ30&lt;I$36,0,10-(I$37-'Indicador Datos'!BJ30)/(I$37-I$36)*10)),1))</f>
        <v>4.3</v>
      </c>
      <c r="J27" s="53">
        <f>IF('Indicador Datos'!BK30="No data","x",ROUND(IF('Indicador Datos'!BK30&gt;J$37,10,IF('Indicador Datos'!BK30&lt;J$36,0,10-(J$37-'Indicador Datos'!BK30)/(J$37-J$36)*10)),1))</f>
        <v>5.4</v>
      </c>
      <c r="K27" s="126">
        <f>IF('Indicador Datos'!BL30="No data","x",ROUND(IF('Indicador Datos'!BL30&gt;K$37,10,IF('Indicador Datos'!BL30&lt;K$36,0,10-(K$37-'Indicador Datos'!BL30)/(K$37-K$36)*10)),1))</f>
        <v>2.6</v>
      </c>
      <c r="L27" s="54">
        <f t="shared" si="14"/>
        <v>4.0999999999999996</v>
      </c>
      <c r="M27" s="126">
        <f>IF('Indicador Datos'!AP30="No data","x",ROUND(IF('Indicador Datos'!AP30&gt;M$37,10,IF('Indicador Datos'!AP30&lt;M$36,0,10-(M$37-'Indicador Datos'!AP30)/(M$37-M$36)*10)),1))</f>
        <v>2.4</v>
      </c>
      <c r="N27" s="126">
        <f>IF('Indicador Datos'!AQ30="No data","x",ROUND(IF('Indicador Datos'!AQ30&gt;N$37,10,IF('Indicador Datos'!AQ30&lt;N$36,0,10-(N$37-'Indicador Datos'!AQ30)/(N$37-N$36)*10)),1))</f>
        <v>0</v>
      </c>
      <c r="O27" s="126">
        <f>IF('Indicador Datos'!AR30="No data","x",ROUND(IF('Indicador Datos'!AR30&gt;O$37,10,IF('Indicador Datos'!AR30&lt;O$36,0,10-(O$37-'Indicador Datos'!AR30)/(O$37-O$36)*10)),1))</f>
        <v>2.7</v>
      </c>
      <c r="P27" s="54">
        <f t="shared" si="0"/>
        <v>1.8</v>
      </c>
      <c r="Q27" s="55">
        <f t="shared" si="15"/>
        <v>2.4</v>
      </c>
      <c r="R27" s="67">
        <f>IF(AND('Indicador Datos'!BP30="No data",'Indicador Datos'!BQ30="No data", 'Indicador Datos'!BR30="No data"),0,SUM('Indicador Datos'!BP30:BR30)/1000)</f>
        <v>14.045</v>
      </c>
      <c r="S27" s="53">
        <f t="shared" si="16"/>
        <v>7.9</v>
      </c>
      <c r="T27" s="56">
        <f>R27*1000/'Indicador Datos'!CT30</f>
        <v>7.4108136672394287E-4</v>
      </c>
      <c r="U27" s="53">
        <f t="shared" si="1"/>
        <v>3</v>
      </c>
      <c r="V27" s="57">
        <f t="shared" si="17"/>
        <v>6</v>
      </c>
      <c r="W27" s="59">
        <f>IF('Indicador Datos'!BB30="No data","x",ROUND(IF('Indicador Datos'!BB30&gt;W$37,10,IF('Indicador Datos'!BB30&lt;W$36,0,10-(W$37-'Indicador Datos'!BB30)/(W$37-W$36)*10)),1))</f>
        <v>2.5</v>
      </c>
      <c r="X27" s="59">
        <f>IF('Indicador Datos'!BC30="No data","x",IF('Indicador Datos'!BC29=0,0,ROUND(IF('Indicador Datos'!BC30&gt;X$37,10,IF('Indicador Datos'!BC30&lt;X$36,0,10-(X$37-'Indicador Datos'!BC30)/(X$37-X$36)*10)),1)))</f>
        <v>4.0999999999999996</v>
      </c>
      <c r="Y27" s="53">
        <f t="shared" si="2"/>
        <v>3.3</v>
      </c>
      <c r="Z27" s="53">
        <f>IF('Indicador Datos'!BA30="No data","x",ROUND(IF('Indicador Datos'!BA30&gt;Z$37,10,IF('Indicador Datos'!BA30&lt;Z$36,0,10-(Z$37-'Indicador Datos'!BA30)/(Z$37-Z$36)*10)),1))</f>
        <v>1.7</v>
      </c>
      <c r="AA27" s="53">
        <f>IF('Indicador Datos'!BD30 ="No data","x",ROUND( IF('Indicador Datos'!BD30 &gt;AA$37,10,IF('Indicador Datos'!BD30 &lt;AA$36,0,10-(AA$37-'Indicador Datos'!BD30)/(AA$37-AA$36)*10)),1))</f>
        <v>0</v>
      </c>
      <c r="AB27" s="56">
        <f>IF('Indicador Datos'!BE30="No data","x",IF(('Indicador Datos'!BE30/'Indicador Datos'!CT30)&gt;1,1,IF('Indicador Datos'!BE30&gt;'Indicador Datos'!CT30,1,'Indicador Datos'!BE30/'Indicador Datos'!CT30)))</f>
        <v>7.9147173377423588E-7</v>
      </c>
      <c r="AC27" s="126">
        <f t="shared" si="3"/>
        <v>0</v>
      </c>
      <c r="AD27" s="54">
        <f t="shared" si="4"/>
        <v>1.4</v>
      </c>
      <c r="AE27" s="53">
        <f>IF('Indicador Datos'!AS30="No data","x",ROUND(IF('Indicador Datos'!AS30&gt;AE$37,10,IF('Indicador Datos'!AS30&lt;AE$36,0,10-(AE$37-'Indicador Datos'!AS30)/(AE$37-AE$36)*10)),1))</f>
        <v>2.1</v>
      </c>
      <c r="AF27" s="59">
        <f>IF('Indicador Datos'!AT30="No data", "x", IF('Indicador Datos'!AT30&gt;=40,10,IF(AND('Indicador Datos'!AT30&gt;=30,'Indicador Datos'!AT30&lt;40),8,(IF(AND('Indicador Datos'!AT30&gt;=20,'Indicador Datos'!AT30&lt;30),6,IF(AND('Indicador Datos'!AT30&gt;=5,'Indicador Datos'!AT30&lt;20),4,IF(AND('Indicador Datos'!AT30&gt;0,'Indicador Datos'!AT30&lt;5),2,0)))))))</f>
        <v>2</v>
      </c>
      <c r="AG27" s="59">
        <f>IF('Indicador Datos'!AU30="No data", "x", IF('Indicador Datos'!AU30&gt;=40,10,IF(AND('Indicador Datos'!AU30&gt;=30,'Indicador Datos'!AU30&lt;40),8,(IF(AND('Indicador Datos'!AU30&gt;=20,'Indicador Datos'!AU30&lt;30), 6, IF(AND('Indicador Datos'!AU30&gt;=5,'Indicador Datos'!AU30&lt;20),3,0))))))</f>
        <v>6</v>
      </c>
      <c r="AH27" s="59">
        <f>IF('Indicador Datos'!AV30="No data", "x", IF('Indicador Datos'!AV30&gt;=15,10,IF(AND('Indicador Datos'!AV30&gt;=12,'Indicador Datos'!AV30&lt;15),8,(IF(AND('Indicador Datos'!AV30&gt;=9,'Indicador Datos'!AV30&lt;12),6,IF(AND('Indicador Datos'!AV30&gt;=5,'Indicador Datos'!AV30&lt;9),4,IF(AND('Indicador Datos'!AV30&gt;0,'Indicador Datos'!AV30&lt;5),2,0)))))))</f>
        <v>4</v>
      </c>
      <c r="AI27" s="210">
        <f>IF('Indicador Datos'!BW30="No data", "x", IF('Indicador Datos'!BW30&gt;=40,10,IF(AND('Indicador Datos'!BW30&gt;=30,'Indicador Datos'!BW30&lt;40),8,(IF(AND('Indicador Datos'!BW30&gt;=20,'Indicador Datos'!BW30&lt;30), 6, IF(AND('Indicador Datos'!BW30&gt;=5,'Indicador Datos'!BW30&lt;20),3,0))))))</f>
        <v>3</v>
      </c>
      <c r="AJ27" s="210">
        <f t="shared" si="5"/>
        <v>3.5</v>
      </c>
      <c r="AK27" s="126">
        <f t="shared" si="6"/>
        <v>3.8</v>
      </c>
      <c r="AL27" s="54">
        <f t="shared" si="7"/>
        <v>3</v>
      </c>
      <c r="AM27" s="179">
        <f>IF('Indicador Datos'!BS30="No data","x",ROUND( IF('Indicador Datos'!BS30&gt;AM$37,10,IF('Indicador Datos'!BS30&lt;AM$36,0,10-(AM$37-'Indicador Datos'!BS30)/(AM$37-AM$36)*10)),1))</f>
        <v>0.6</v>
      </c>
      <c r="AN27" s="179">
        <f>IF('Indicador Datos'!BT30="No data","x",ROUND( IF('Indicador Datos'!BT30&gt;AN$37,10,IF('Indicador Datos'!BT30&lt;AN$36,0,10-(AN$37-'Indicador Datos'!BT30)/(AN$37-AN$36)*10)),1))</f>
        <v>2.4</v>
      </c>
      <c r="AO27" s="54">
        <f t="shared" si="18"/>
        <v>1.5</v>
      </c>
      <c r="AP27" s="67">
        <f>('Indicador Datos'!BO30+'Indicador Datos'!BN30*0.5+'Indicador Datos'!BM30*0.25)/1000</f>
        <v>5.1272500000000001</v>
      </c>
      <c r="AQ27" s="53">
        <f t="shared" si="19"/>
        <v>2.4</v>
      </c>
      <c r="AR27" s="58">
        <f>AP27*1000/'Indicador Datos'!CT30</f>
        <v>2.7053822979959674E-4</v>
      </c>
      <c r="AS27" s="53">
        <f t="shared" si="20"/>
        <v>0</v>
      </c>
      <c r="AT27" s="54">
        <f t="shared" si="21"/>
        <v>1.3</v>
      </c>
      <c r="AU27" s="53">
        <f>IF('Indicador Datos'!BU30="No data","x",ROUND(IF('Indicador Datos'!BU30&lt;$AU$36,10,IF('Indicador Datos'!BU30&gt;$AU$37,0,($AU$37-'Indicador Datos'!BU30)/($AU$37-$AU$36)*10)),1))</f>
        <v>3.2</v>
      </c>
      <c r="AV27" s="53">
        <f>IF('Indicador Datos'!BV30="No data", "x", IF('Indicador Datos'!BV30&gt;=35,10,IF(AND('Indicador Datos'!BV30&gt;=25,'Indicador Datos'!BV30&lt;35),8,(IF(AND('Indicador Datos'!BV30&gt;=15,'Indicador Datos'!BV30&lt;25),6,IF(AND('Indicador Datos'!BV30&gt;=5,'Indicador Datos'!BV30&lt;15),4,IF(AND('Indicador Datos'!BV30&gt;0,'Indicador Datos'!BV30&lt;5),2,0)))))))</f>
        <v>2</v>
      </c>
      <c r="AW27" s="54">
        <f t="shared" si="8"/>
        <v>2.6</v>
      </c>
      <c r="AX27" s="60">
        <f t="shared" si="9"/>
        <v>2</v>
      </c>
      <c r="AY27" s="61">
        <f t="shared" si="10"/>
        <v>4.3</v>
      </c>
    </row>
    <row r="28" spans="1:51" s="3" customFormat="1" x14ac:dyDescent="0.25">
      <c r="A28" s="94" t="s">
        <v>16</v>
      </c>
      <c r="B28" s="83" t="s">
        <v>15</v>
      </c>
      <c r="C28" s="53">
        <f>ROUND(IF('Indicador Datos'!AL31="No data",IF((0.1233*LN('Indicador Datos'!CS31)-0.4559)&gt;C$37,0,IF((0.1233*LN('Indicador Datos'!CS31)-0.4559)&lt;C$36,10,(C$37-(0.1233*LN('Indicador Datos'!CS31)-0.4559))/(C$37-C$36)*10)),IF('Indicador Datos'!AL31&gt;C$37,0,IF('Indicador Datos'!AL31&lt;C$36,10,(C$37-'Indicador Datos'!AL31)/(C$37-C$36)*10))),1)</f>
        <v>4.5</v>
      </c>
      <c r="D28" s="146">
        <f>IF('Indicador Datos'!AM31="No data","x", 'Indicador Datos'!AM31+'Indicador Datos'!AN31)</f>
        <v>11.076537519999999</v>
      </c>
      <c r="E28" s="126">
        <f t="shared" si="11"/>
        <v>2.2000000000000002</v>
      </c>
      <c r="F28" s="126">
        <f>IF('Indicador Datos'!AO31="No data","x",ROUND(IF('Indicador Datos'!AO31&gt;F$37,10,IF('Indicador Datos'!AO31&lt;F$36,0,10-(F$37-'Indicador Datos'!AO31)/(F$37-F$36)*10)),1))</f>
        <v>4.5</v>
      </c>
      <c r="G28" s="126">
        <f t="shared" si="12"/>
        <v>3.4</v>
      </c>
      <c r="H28" s="54">
        <f t="shared" si="13"/>
        <v>4</v>
      </c>
      <c r="I28" s="53">
        <f>IF('Indicador Datos'!BJ31="No data","x",ROUND(IF('Indicador Datos'!BJ31&gt;I$37,10,IF('Indicador Datos'!BJ31&lt;I$36,0,10-(I$37-'Indicador Datos'!BJ31)/(I$37-I$36)*10)),1))</f>
        <v>5.0999999999999996</v>
      </c>
      <c r="J28" s="53">
        <f>IF('Indicador Datos'!BK31="No data","x",ROUND(IF('Indicador Datos'!BK31&gt;J$37,10,IF('Indicador Datos'!BK31&lt;J$36,0,10-(J$37-'Indicador Datos'!BK31)/(J$37-J$36)*10)),1))</f>
        <v>6.2</v>
      </c>
      <c r="K28" s="126">
        <f>IF('Indicador Datos'!BL31="No data","x",ROUND(IF('Indicador Datos'!BL31&gt;K$37,10,IF('Indicador Datos'!BL31&lt;K$36,0,10-(K$37-'Indicador Datos'!BL31)/(K$37-K$36)*10)),1))</f>
        <v>8</v>
      </c>
      <c r="L28" s="54">
        <f t="shared" si="14"/>
        <v>6.4</v>
      </c>
      <c r="M28" s="126">
        <f>IF('Indicador Datos'!AP31="No data","x",ROUND(IF('Indicador Datos'!AP31&gt;M$37,10,IF('Indicador Datos'!AP31&lt;M$36,0,10-(M$37-'Indicador Datos'!AP31)/(M$37-M$36)*10)),1))</f>
        <v>2</v>
      </c>
      <c r="N28" s="126">
        <f>IF('Indicador Datos'!AQ31="No data","x",ROUND(IF('Indicador Datos'!AQ31&gt;N$37,10,IF('Indicador Datos'!AQ31&lt;N$36,0,10-(N$37-'Indicador Datos'!AQ31)/(N$37-N$36)*10)),1))</f>
        <v>1.9</v>
      </c>
      <c r="O28" s="126">
        <f>IF('Indicador Datos'!AR31="No data","x",ROUND(IF('Indicador Datos'!AR31&gt;O$37,10,IF('Indicador Datos'!AR31&lt;O$36,0,10-(O$37-'Indicador Datos'!AR31)/(O$37-O$36)*10)),1))</f>
        <v>8.1</v>
      </c>
      <c r="P28" s="54">
        <f t="shared" si="0"/>
        <v>4.8</v>
      </c>
      <c r="Q28" s="55">
        <f t="shared" si="15"/>
        <v>4.8</v>
      </c>
      <c r="R28" s="67">
        <f>IF(AND('Indicador Datos'!BP31="No data",'Indicador Datos'!BQ31="No data", 'Indicador Datos'!BR31="No data"),0,SUM('Indicador Datos'!BP31:BR31)/1000)</f>
        <v>5788.0870000000004</v>
      </c>
      <c r="S28" s="53">
        <f t="shared" si="16"/>
        <v>10</v>
      </c>
      <c r="T28" s="56">
        <f>R28*1000/'Indicador Datos'!CT31</f>
        <v>0.11498114907628199</v>
      </c>
      <c r="U28" s="53">
        <f t="shared" si="1"/>
        <v>10</v>
      </c>
      <c r="V28" s="57">
        <f t="shared" si="17"/>
        <v>10</v>
      </c>
      <c r="W28" s="59">
        <f>IF('Indicador Datos'!BB31="No data","x",ROUND(IF('Indicador Datos'!BB31&gt;W$37,10,IF('Indicador Datos'!BB31&lt;W$36,0,10-(W$37-'Indicador Datos'!BB31)/(W$37-W$36)*10)),1))</f>
        <v>2</v>
      </c>
      <c r="X28" s="59" t="str">
        <f>IF('Indicador Datos'!BC31="No data","x",IF('Indicador Datos'!BC30=0,0,ROUND(IF('Indicador Datos'!BC31&gt;X$37,10,IF('Indicador Datos'!BC31&lt;X$36,0,10-(X$37-'Indicador Datos'!BC31)/(X$37-X$36)*10)),1)))</f>
        <v>x</v>
      </c>
      <c r="Y28" s="53">
        <f t="shared" si="2"/>
        <v>2</v>
      </c>
      <c r="Z28" s="53">
        <f>IF('Indicador Datos'!BA31="No data","x",ROUND(IF('Indicador Datos'!BA31&gt;Z$37,10,IF('Indicador Datos'!BA31&lt;Z$36,0,10-(Z$37-'Indicador Datos'!BA31)/(Z$37-Z$36)*10)),1))</f>
        <v>3.3</v>
      </c>
      <c r="AA28" s="53">
        <f>IF('Indicador Datos'!BD31 ="No data","x",ROUND( IF('Indicador Datos'!BD31 &gt;AA$37,10,IF('Indicador Datos'!BD31 &lt;AA$36,0,10-(AA$37-'Indicador Datos'!BD31)/(AA$37-AA$36)*10)),1))</f>
        <v>4.5</v>
      </c>
      <c r="AB28" s="56">
        <f>IF('Indicador Datos'!BE31="No data","x",IF(('Indicador Datos'!BE31/'Indicador Datos'!CT31)&gt;1,1,IF('Indicador Datos'!BE31&gt;'Indicador Datos'!CT31,1,'Indicador Datos'!BE31/'Indicador Datos'!CT31)))</f>
        <v>6.7362862954204725E-2</v>
      </c>
      <c r="AC28" s="126">
        <f t="shared" si="3"/>
        <v>2.2000000000000002</v>
      </c>
      <c r="AD28" s="54">
        <f t="shared" si="4"/>
        <v>3.1</v>
      </c>
      <c r="AE28" s="53">
        <f>IF('Indicador Datos'!AS31="No data","x",ROUND(IF('Indicador Datos'!AS31&gt;AE$37,10,IF('Indicador Datos'!AS31&lt;AE$36,0,10-(AE$37-'Indicador Datos'!AS31)/(AE$37-AE$36)*10)),1))</f>
        <v>4.2</v>
      </c>
      <c r="AF28" s="59">
        <f>IF('Indicador Datos'!AT31="No data", "x", IF('Indicador Datos'!AT31&gt;=40,10,IF(AND('Indicador Datos'!AT31&gt;=30,'Indicador Datos'!AT31&lt;40),8,(IF(AND('Indicador Datos'!AT31&gt;=20,'Indicador Datos'!AT31&lt;30),6,IF(AND('Indicador Datos'!AT31&gt;=5,'Indicador Datos'!AT31&lt;20),4,IF(AND('Indicador Datos'!AT31&gt;0,'Indicador Datos'!AT31&lt;5),2,0)))))))</f>
        <v>4</v>
      </c>
      <c r="AG28" s="59">
        <f>IF('Indicador Datos'!AU31="No data", "x", IF('Indicador Datos'!AU31&gt;=40,10,IF(AND('Indicador Datos'!AU31&gt;=30,'Indicador Datos'!AU31&lt;40),8,(IF(AND('Indicador Datos'!AU31&gt;=20,'Indicador Datos'!AU31&lt;30), 6, IF(AND('Indicador Datos'!AU31&gt;=5,'Indicador Datos'!AU31&lt;20),3,0))))))</f>
        <v>6</v>
      </c>
      <c r="AH28" s="59">
        <f>IF('Indicador Datos'!AV31="No data", "x", IF('Indicador Datos'!AV31&gt;=15,10,IF(AND('Indicador Datos'!AV31&gt;=12,'Indicador Datos'!AV31&lt;15),8,(IF(AND('Indicador Datos'!AV31&gt;=9,'Indicador Datos'!AV31&lt;12),6,IF(AND('Indicador Datos'!AV31&gt;=5,'Indicador Datos'!AV31&lt;9),4,IF(AND('Indicador Datos'!AV31&gt;0,'Indicador Datos'!AV31&lt;5),2,0)))))))</f>
        <v>6</v>
      </c>
      <c r="AI28" s="210">
        <f>IF('Indicador Datos'!BW31="No data", "x", IF('Indicador Datos'!BW31&gt;=40,10,IF(AND('Indicador Datos'!BW31&gt;=30,'Indicador Datos'!BW31&lt;40),8,(IF(AND('Indicador Datos'!BW31&gt;=20,'Indicador Datos'!BW31&lt;30), 6, IF(AND('Indicador Datos'!BW31&gt;=5,'Indicador Datos'!BW31&lt;20),3,0))))))</f>
        <v>6</v>
      </c>
      <c r="AJ28" s="210">
        <f t="shared" si="5"/>
        <v>6</v>
      </c>
      <c r="AK28" s="126">
        <f t="shared" si="6"/>
        <v>5.3</v>
      </c>
      <c r="AL28" s="54">
        <f t="shared" si="7"/>
        <v>4.8</v>
      </c>
      <c r="AM28" s="179">
        <f>IF('Indicador Datos'!BS31="No data","x",ROUND( IF('Indicador Datos'!BS31&gt;AM$37,10,IF('Indicador Datos'!BS31&lt;AM$36,0,10-(AM$37-'Indicador Datos'!BS31)/(AM$37-AM$36)*10)),1))</f>
        <v>7.4</v>
      </c>
      <c r="AN28" s="179">
        <f>IF('Indicador Datos'!BT31="No data","x",ROUND( IF('Indicador Datos'!BT31&gt;AN$37,10,IF('Indicador Datos'!BT31&lt;AN$36,0,10-(AN$37-'Indicador Datos'!BT31)/(AN$37-AN$36)*10)),1))</f>
        <v>9.6</v>
      </c>
      <c r="AO28" s="54">
        <f t="shared" si="18"/>
        <v>8.5</v>
      </c>
      <c r="AP28" s="67">
        <f>('Indicador Datos'!BO31+'Indicador Datos'!BN31*0.5+'Indicador Datos'!BM31*0.25)/1000</f>
        <v>139.46725000000001</v>
      </c>
      <c r="AQ28" s="53">
        <f t="shared" si="19"/>
        <v>7.1</v>
      </c>
      <c r="AR28" s="58">
        <f>AP28*1000/'Indicador Datos'!CT31</f>
        <v>2.7705362174945004E-3</v>
      </c>
      <c r="AS28" s="53">
        <f t="shared" si="20"/>
        <v>0.4</v>
      </c>
      <c r="AT28" s="54">
        <f t="shared" si="21"/>
        <v>4.5999999999999996</v>
      </c>
      <c r="AU28" s="53">
        <f>IF('Indicador Datos'!BU31="No data","x",ROUND(IF('Indicador Datos'!BU31&lt;$AU$36,10,IF('Indicador Datos'!BU31&gt;$AU$37,0,($AU$37-'Indicador Datos'!BU31)/($AU$37-$AU$36)*10)),1))</f>
        <v>2.4</v>
      </c>
      <c r="AV28" s="53">
        <f>IF('Indicador Datos'!BV31="No data", "x", IF('Indicador Datos'!BV31&gt;=35,10,IF(AND('Indicador Datos'!BV31&gt;=25,'Indicador Datos'!BV31&lt;35),8,(IF(AND('Indicador Datos'!BV31&gt;=15,'Indicador Datos'!BV31&lt;25),6,IF(AND('Indicador Datos'!BV31&gt;=5,'Indicador Datos'!BV31&lt;15),4,IF(AND('Indicador Datos'!BV31&gt;0,'Indicador Datos'!BV31&lt;5),2,0)))))))</f>
        <v>2</v>
      </c>
      <c r="AW28" s="54">
        <f t="shared" si="8"/>
        <v>2.2000000000000002</v>
      </c>
      <c r="AX28" s="60">
        <f t="shared" si="9"/>
        <v>5.0999999999999996</v>
      </c>
      <c r="AY28" s="61">
        <f t="shared" si="10"/>
        <v>8.5</v>
      </c>
    </row>
    <row r="29" spans="1:51" s="3" customFormat="1" x14ac:dyDescent="0.25">
      <c r="A29" s="94" t="s">
        <v>26</v>
      </c>
      <c r="B29" s="83" t="s">
        <v>25</v>
      </c>
      <c r="C29" s="53">
        <f>ROUND(IF('Indicador Datos'!AL32="No data",IF((0.1233*LN('Indicador Datos'!CS32)-0.4559)&gt;C$37,0,IF((0.1233*LN('Indicador Datos'!CS32)-0.4559)&lt;C$36,10,(C$37-(0.1233*LN('Indicador Datos'!CS32)-0.4559))/(C$37-C$36)*10)),IF('Indicador Datos'!AL32&gt;C$37,0,IF('Indicador Datos'!AL32&lt;C$36,10,(C$37-'Indicador Datos'!AL32)/(C$37-C$36)*10))),1)</f>
        <v>4.4000000000000004</v>
      </c>
      <c r="D29" s="146">
        <f>IF('Indicador Datos'!AM32="No data","x", 'Indicador Datos'!AM32+'Indicador Datos'!AN32)</f>
        <v>12.03796305</v>
      </c>
      <c r="E29" s="126">
        <f t="shared" si="11"/>
        <v>2.4</v>
      </c>
      <c r="F29" s="126">
        <f>IF('Indicador Datos'!AO32="No data","x",ROUND(IF('Indicador Datos'!AO32&gt;F$37,10,IF('Indicador Datos'!AO32&lt;F$36,0,10-(F$37-'Indicador Datos'!AO32)/(F$37-F$36)*10)),1))</f>
        <v>3.9</v>
      </c>
      <c r="G29" s="126">
        <f t="shared" si="12"/>
        <v>3.2</v>
      </c>
      <c r="H29" s="54">
        <f t="shared" si="13"/>
        <v>3.8</v>
      </c>
      <c r="I29" s="53">
        <f>IF('Indicador Datos'!BJ32="No data","x",ROUND(IF('Indicador Datos'!BJ32&gt;I$37,10,IF('Indicador Datos'!BJ32&lt;I$36,0,10-(I$37-'Indicador Datos'!BJ32)/(I$37-I$36)*10)),1))</f>
        <v>5.0999999999999996</v>
      </c>
      <c r="J29" s="53">
        <f>IF('Indicador Datos'!BK32="No data","x",ROUND(IF('Indicador Datos'!BK32&gt;J$37,10,IF('Indicador Datos'!BK32&lt;J$36,0,10-(J$37-'Indicador Datos'!BK32)/(J$37-J$36)*10)),1))</f>
        <v>4.9000000000000004</v>
      </c>
      <c r="K29" s="126">
        <f>IF('Indicador Datos'!BL32="No data","x",ROUND(IF('Indicador Datos'!BL32&gt;K$37,10,IF('Indicador Datos'!BL32&lt;K$36,0,10-(K$37-'Indicador Datos'!BL32)/(K$37-K$36)*10)),1))</f>
        <v>5.8</v>
      </c>
      <c r="L29" s="54">
        <f t="shared" si="14"/>
        <v>5.3</v>
      </c>
      <c r="M29" s="126">
        <f>IF('Indicador Datos'!AP32="No data","x",ROUND(IF('Indicador Datos'!AP32&gt;M$37,10,IF('Indicador Datos'!AP32&lt;M$36,0,10-(M$37-'Indicador Datos'!AP32)/(M$37-M$36)*10)),1))</f>
        <v>6</v>
      </c>
      <c r="N29" s="126">
        <f>IF('Indicador Datos'!AQ32="No data","x",ROUND(IF('Indicador Datos'!AQ32&gt;N$37,10,IF('Indicador Datos'!AQ32&lt;N$36,0,10-(N$37-'Indicador Datos'!AQ32)/(N$37-N$36)*10)),1))</f>
        <v>2.8</v>
      </c>
      <c r="O29" s="126">
        <f>IF('Indicador Datos'!AR32="No data","x",ROUND(IF('Indicador Datos'!AR32&gt;O$37,10,IF('Indicador Datos'!AR32&lt;O$36,0,10-(O$37-'Indicador Datos'!AR32)/(O$37-O$36)*10)),1))</f>
        <v>7.9</v>
      </c>
      <c r="P29" s="54">
        <f t="shared" si="0"/>
        <v>6</v>
      </c>
      <c r="Q29" s="55">
        <f t="shared" si="15"/>
        <v>4.7</v>
      </c>
      <c r="R29" s="67">
        <f>IF(AND('Indicador Datos'!BP32="No data",'Indicador Datos'!BQ32="No data", 'Indicador Datos'!BR32="No data"),0,SUM('Indicador Datos'!BP32:BR32)/1000)</f>
        <v>118.614</v>
      </c>
      <c r="S29" s="53">
        <f t="shared" si="16"/>
        <v>10</v>
      </c>
      <c r="T29" s="56">
        <f>R29*1000/'Indicador Datos'!CT32</f>
        <v>6.8272327466807935E-3</v>
      </c>
      <c r="U29" s="53">
        <f t="shared" si="1"/>
        <v>5.0999999999999996</v>
      </c>
      <c r="V29" s="57">
        <f t="shared" si="17"/>
        <v>8.5</v>
      </c>
      <c r="W29" s="59">
        <f>IF('Indicador Datos'!BB32="No data","x",ROUND(IF('Indicador Datos'!BB32&gt;W$37,10,IF('Indicador Datos'!BB32&lt;W$36,0,10-(W$37-'Indicador Datos'!BB32)/(W$37-W$36)*10)),1))</f>
        <v>1.5</v>
      </c>
      <c r="X29" s="59">
        <f>IF('Indicador Datos'!BC32="No data","x",IF('Indicador Datos'!BC31=0,0,ROUND(IF('Indicador Datos'!BC32&gt;X$37,10,IF('Indicador Datos'!BC32&lt;X$36,0,10-(X$37-'Indicador Datos'!BC32)/(X$37-X$36)*10)),1)))</f>
        <v>1.5</v>
      </c>
      <c r="Y29" s="53">
        <f t="shared" si="2"/>
        <v>1.5</v>
      </c>
      <c r="Z29" s="53">
        <f>IF('Indicador Datos'!BA32="No data","x",ROUND(IF('Indicador Datos'!BA32&gt;Z$37,10,IF('Indicador Datos'!BA32&lt;Z$36,0,10-(Z$37-'Indicador Datos'!BA32)/(Z$37-Z$36)*10)),1))</f>
        <v>4.3</v>
      </c>
      <c r="AA29" s="53">
        <f>IF('Indicador Datos'!BD32 ="No data","x",ROUND( IF('Indicador Datos'!BD32 &gt;AA$37,10,IF('Indicador Datos'!BD32 &lt;AA$36,0,10-(AA$37-'Indicador Datos'!BD32)/(AA$37-AA$36)*10)),1))</f>
        <v>0.9</v>
      </c>
      <c r="AB29" s="56">
        <f>IF('Indicador Datos'!BE32="No data","x",IF(('Indicador Datos'!BE32/'Indicador Datos'!CT32)&gt;1,1,IF('Indicador Datos'!BE32&gt;'Indicador Datos'!CT32,1,'Indicador Datos'!BE32/'Indicador Datos'!CT32)))</f>
        <v>0.10640557713324258</v>
      </c>
      <c r="AC29" s="126">
        <f t="shared" si="3"/>
        <v>3.5</v>
      </c>
      <c r="AD29" s="54">
        <f t="shared" si="4"/>
        <v>2.7</v>
      </c>
      <c r="AE29" s="53">
        <f>IF('Indicador Datos'!AS32="No data","x",ROUND(IF('Indicador Datos'!AS32&gt;AE$37,10,IF('Indicador Datos'!AS32&lt;AE$36,0,10-(AE$37-'Indicador Datos'!AS32)/(AE$37-AE$36)*10)),1))</f>
        <v>4.0999999999999996</v>
      </c>
      <c r="AF29" s="59">
        <f>IF('Indicador Datos'!AT32="No data", "x", IF('Indicador Datos'!AT32&gt;=40,10,IF(AND('Indicador Datos'!AT32&gt;=30,'Indicador Datos'!AT32&lt;40),8,(IF(AND('Indicador Datos'!AT32&gt;=20,'Indicador Datos'!AT32&lt;30),6,IF(AND('Indicador Datos'!AT32&gt;=5,'Indicador Datos'!AT32&lt;20),4,IF(AND('Indicador Datos'!AT32&gt;0,'Indicador Datos'!AT32&lt;5),2,0)))))))</f>
        <v>6</v>
      </c>
      <c r="AG29" s="59">
        <f>IF('Indicador Datos'!AU32="No data", "x", IF('Indicador Datos'!AU32&gt;=40,10,IF(AND('Indicador Datos'!AU32&gt;=30,'Indicador Datos'!AU32&lt;40),8,(IF(AND('Indicador Datos'!AU32&gt;=20,'Indicador Datos'!AU32&lt;30), 6, IF(AND('Indicador Datos'!AU32&gt;=5,'Indicador Datos'!AU32&lt;20),3,0))))))</f>
        <v>6</v>
      </c>
      <c r="AH29" s="59">
        <f>IF('Indicador Datos'!AV32="No data", "x", IF('Indicador Datos'!AV32&gt;=15,10,IF(AND('Indicador Datos'!AV32&gt;=12,'Indicador Datos'!AV32&lt;15),8,(IF(AND('Indicador Datos'!AV32&gt;=9,'Indicador Datos'!AV32&lt;12),6,IF(AND('Indicador Datos'!AV32&gt;=5,'Indicador Datos'!AV32&lt;9),4,IF(AND('Indicador Datos'!AV32&gt;0,'Indicador Datos'!AV32&lt;5),2,0)))))))</f>
        <v>6</v>
      </c>
      <c r="AI29" s="210">
        <f>IF('Indicador Datos'!BW32="No data", "x", IF('Indicador Datos'!BW32&gt;=40,10,IF(AND('Indicador Datos'!BW32&gt;=30,'Indicador Datos'!BW32&lt;40),8,(IF(AND('Indicador Datos'!BW32&gt;=20,'Indicador Datos'!BW32&lt;30), 6, IF(AND('Indicador Datos'!BW32&gt;=5,'Indicador Datos'!BW32&lt;20),3,0))))))</f>
        <v>3</v>
      </c>
      <c r="AJ29" s="210">
        <f t="shared" si="5"/>
        <v>4.5</v>
      </c>
      <c r="AK29" s="126">
        <f t="shared" si="6"/>
        <v>5.5</v>
      </c>
      <c r="AL29" s="54">
        <f t="shared" si="7"/>
        <v>4.8</v>
      </c>
      <c r="AM29" s="179" t="str">
        <f>IF('Indicador Datos'!BS32="No data","x",ROUND( IF('Indicador Datos'!BS32&gt;AM$37,10,IF('Indicador Datos'!BS32&lt;AM$36,0,10-(AM$37-'Indicador Datos'!BS32)/(AM$37-AM$36)*10)),1))</f>
        <v>x</v>
      </c>
      <c r="AN29" s="179">
        <f>IF('Indicador Datos'!BT32="No data","x",ROUND( IF('Indicador Datos'!BT32&gt;AN$37,10,IF('Indicador Datos'!BT32&lt;AN$36,0,10-(AN$37-'Indicador Datos'!BT32)/(AN$37-AN$36)*10)),1))</f>
        <v>5</v>
      </c>
      <c r="AO29" s="54">
        <f t="shared" si="18"/>
        <v>5</v>
      </c>
      <c r="AP29" s="67">
        <f>('Indicador Datos'!BO32+'Indicador Datos'!BN32*0.5+'Indicador Datos'!BM32*0.25)/1000</f>
        <v>3.0150000000000001</v>
      </c>
      <c r="AQ29" s="53">
        <f t="shared" si="19"/>
        <v>1.6</v>
      </c>
      <c r="AR29" s="58">
        <f>AP29*1000/'Indicador Datos'!CT32</f>
        <v>1.7353859351545848E-4</v>
      </c>
      <c r="AS29" s="53">
        <f t="shared" si="20"/>
        <v>0</v>
      </c>
      <c r="AT29" s="54">
        <f t="shared" si="21"/>
        <v>0.8</v>
      </c>
      <c r="AU29" s="53">
        <f>IF('Indicador Datos'!BU32="No data","x",ROUND(IF('Indicador Datos'!BU32&lt;$AU$36,10,IF('Indicador Datos'!BU32&gt;$AU$37,0,($AU$37-'Indicador Datos'!BU32)/($AU$37-$AU$36)*10)),1))</f>
        <v>4.8</v>
      </c>
      <c r="AV29" s="53">
        <f>IF('Indicador Datos'!BV32="No data", "x", IF('Indicador Datos'!BV32&gt;=35,10,IF(AND('Indicador Datos'!BV32&gt;=25,'Indicador Datos'!BV32&lt;35),8,(IF(AND('Indicador Datos'!BV32&gt;=15,'Indicador Datos'!BV32&lt;25),6,IF(AND('Indicador Datos'!BV32&gt;=5,'Indicador Datos'!BV32&lt;15),4,IF(AND('Indicador Datos'!BV32&gt;0,'Indicador Datos'!BV32&lt;5),2,0)))))))</f>
        <v>4</v>
      </c>
      <c r="AW29" s="54">
        <f t="shared" si="8"/>
        <v>4.4000000000000004</v>
      </c>
      <c r="AX29" s="60">
        <f t="shared" si="9"/>
        <v>3.7</v>
      </c>
      <c r="AY29" s="61">
        <f t="shared" si="10"/>
        <v>6.7</v>
      </c>
    </row>
    <row r="30" spans="1:51" s="3" customFormat="1" x14ac:dyDescent="0.25">
      <c r="A30" s="94" t="s">
        <v>34</v>
      </c>
      <c r="B30" s="83" t="s">
        <v>33</v>
      </c>
      <c r="C30" s="53">
        <f>ROUND(IF('Indicador Datos'!AL33="No data",IF((0.1233*LN('Indicador Datos'!CS33)-0.4559)&gt;C$37,0,IF((0.1233*LN('Indicador Datos'!CS33)-0.4559)&lt;C$36,10,(C$37-(0.1233*LN('Indicador Datos'!CS33)-0.4559))/(C$37-C$36)*10)),IF('Indicador Datos'!AL33&gt;C$37,0,IF('Indicador Datos'!AL33&lt;C$36,10,(C$37-'Indicador Datos'!AL33)/(C$37-C$36)*10))),1)</f>
        <v>6.6</v>
      </c>
      <c r="D30" s="146">
        <f>IF('Indicador Datos'!AM33="No data","x", 'Indicador Datos'!AM33+'Indicador Datos'!AN33)</f>
        <v>9.2105414799999998</v>
      </c>
      <c r="E30" s="126">
        <f t="shared" si="11"/>
        <v>1.8</v>
      </c>
      <c r="F30" s="126" t="str">
        <f>IF('Indicador Datos'!AO33="No data","x",ROUND(IF('Indicador Datos'!AO33&gt;F$37,10,IF('Indicador Datos'!AO33&lt;F$36,0,10-(F$37-'Indicador Datos'!AO33)/(F$37-F$36)*10)),1))</f>
        <v>x</v>
      </c>
      <c r="G30" s="126">
        <f t="shared" si="12"/>
        <v>1.8</v>
      </c>
      <c r="H30" s="54">
        <f t="shared" si="13"/>
        <v>4.5999999999999996</v>
      </c>
      <c r="I30" s="53">
        <f>IF('Indicador Datos'!BJ33="No data","x",ROUND(IF('Indicador Datos'!BJ33&gt;I$37,10,IF('Indicador Datos'!BJ33&lt;I$36,0,10-(I$37-'Indicador Datos'!BJ33)/(I$37-I$36)*10)),1))</f>
        <v>6.7</v>
      </c>
      <c r="J30" s="53" t="str">
        <f>IF('Indicador Datos'!BK33="No data","x",ROUND(IF('Indicador Datos'!BK33&gt;J$37,10,IF('Indicador Datos'!BK33&lt;J$36,0,10-(J$37-'Indicador Datos'!BK33)/(J$37-J$36)*10)),1))</f>
        <v>x</v>
      </c>
      <c r="K30" s="126">
        <f>IF('Indicador Datos'!BL33="No data","x",ROUND(IF('Indicador Datos'!BL33&gt;K$37,10,IF('Indicador Datos'!BL33&lt;K$36,0,10-(K$37-'Indicador Datos'!BL33)/(K$37-K$36)*10)),1))</f>
        <v>9.3000000000000007</v>
      </c>
      <c r="L30" s="54">
        <f t="shared" si="14"/>
        <v>8</v>
      </c>
      <c r="M30" s="126">
        <f>IF('Indicador Datos'!AP33="No data","x",ROUND(IF('Indicador Datos'!AP33&gt;M$37,10,IF('Indicador Datos'!AP33&lt;M$36,0,10-(M$37-'Indicador Datos'!AP33)/(M$37-M$36)*10)),1))</f>
        <v>4.5999999999999996</v>
      </c>
      <c r="N30" s="126">
        <f>IF('Indicador Datos'!AQ33="No data","x",ROUND(IF('Indicador Datos'!AQ33&gt;N$37,10,IF('Indicador Datos'!AQ33&lt;N$36,0,10-(N$37-'Indicador Datos'!AQ33)/(N$37-N$36)*10)),1))</f>
        <v>7.9</v>
      </c>
      <c r="O30" s="126">
        <f>IF('Indicador Datos'!AR33="No data","x",ROUND(IF('Indicador Datos'!AR33&gt;O$37,10,IF('Indicador Datos'!AR33&lt;O$36,0,10-(O$37-'Indicador Datos'!AR33)/(O$37-O$36)*10)),1))</f>
        <v>10</v>
      </c>
      <c r="P30" s="54">
        <f t="shared" si="0"/>
        <v>8.3000000000000007</v>
      </c>
      <c r="Q30" s="55">
        <f t="shared" si="15"/>
        <v>6.4</v>
      </c>
      <c r="R30" s="67">
        <f>IF(AND('Indicador Datos'!BP33="No data",'Indicador Datos'!BQ33="No data", 'Indicador Datos'!BR33="No data"),0,SUM('Indicador Datos'!BP33:BR33)/1000)</f>
        <v>0.04</v>
      </c>
      <c r="S30" s="53">
        <f t="shared" si="16"/>
        <v>1.5</v>
      </c>
      <c r="T30" s="56">
        <f>R30*1000/'Indicador Datos'!CT33</f>
        <v>5.1100252307495767E-5</v>
      </c>
      <c r="U30" s="53">
        <f t="shared" si="1"/>
        <v>1.5</v>
      </c>
      <c r="V30" s="57">
        <f t="shared" si="17"/>
        <v>1.5</v>
      </c>
      <c r="W30" s="59">
        <f>IF('Indicador Datos'!BB33="No data","x",ROUND(IF('Indicador Datos'!BB33&gt;W$37,10,IF('Indicador Datos'!BB33&lt;W$36,0,10-(W$37-'Indicador Datos'!BB33)/(W$37-W$36)*10)),1))</f>
        <v>8</v>
      </c>
      <c r="X30" s="59">
        <f>IF('Indicador Datos'!BC33="No data","x",IF('Indicador Datos'!BC32=0,0,ROUND(IF('Indicador Datos'!BC33&gt;X$37,10,IF('Indicador Datos'!BC33&lt;X$36,0,10-(X$37-'Indicador Datos'!BC33)/(X$37-X$36)*10)),1)))</f>
        <v>7.3</v>
      </c>
      <c r="Y30" s="53">
        <f t="shared" si="2"/>
        <v>7.65</v>
      </c>
      <c r="Z30" s="53">
        <f>IF('Indicador Datos'!BA33="No data","x",ROUND(IF('Indicador Datos'!BA33&gt;Z$37,10,IF('Indicador Datos'!BA33&lt;Z$36,0,10-(Z$37-'Indicador Datos'!BA33)/(Z$37-Z$36)*10)),1))</f>
        <v>8.6</v>
      </c>
      <c r="AA30" s="53">
        <f>IF('Indicador Datos'!BD33 ="No data","x",ROUND( IF('Indicador Datos'!BD33 &gt;AA$37,10,IF('Indicador Datos'!BD33 &lt;AA$36,0,10-(AA$37-'Indicador Datos'!BD33)/(AA$37-AA$36)*10)),1))</f>
        <v>1.8</v>
      </c>
      <c r="AB30" s="56">
        <f>IF('Indicador Datos'!BE33="No data","x",IF(('Indicador Datos'!BE33/'Indicador Datos'!CT33)&gt;1,1,IF('Indicador Datos'!BE33&gt;'Indicador Datos'!CT33,1,'Indicador Datos'!BE33/'Indicador Datos'!CT33)))</f>
        <v>0.93284149340487366</v>
      </c>
      <c r="AC30" s="126">
        <f t="shared" si="3"/>
        <v>10</v>
      </c>
      <c r="AD30" s="54">
        <f t="shared" si="4"/>
        <v>8</v>
      </c>
      <c r="AE30" s="53">
        <f>IF('Indicador Datos'!AS33="No data","x",ROUND(IF('Indicador Datos'!AS33&gt;AE$37,10,IF('Indicador Datos'!AS33&lt;AE$36,0,10-(AE$37-'Indicador Datos'!AS33)/(AE$37-AE$36)*10)),1))</f>
        <v>8.9</v>
      </c>
      <c r="AF30" s="59">
        <f>IF('Indicador Datos'!AT33="No data", "x", IF('Indicador Datos'!AT33&gt;=40,10,IF(AND('Indicador Datos'!AT33&gt;=30,'Indicador Datos'!AT33&lt;40),8,(IF(AND('Indicador Datos'!AT33&gt;=20,'Indicador Datos'!AT33&lt;30),6,IF(AND('Indicador Datos'!AT33&gt;=5,'Indicador Datos'!AT33&lt;20),4,IF(AND('Indicador Datos'!AT33&gt;0,'Indicador Datos'!AT33&lt;5),2,0)))))))</f>
        <v>4</v>
      </c>
      <c r="AG30" s="59">
        <f>IF('Indicador Datos'!AU33="No data", "x", IF('Indicador Datos'!AU33&gt;=40,10,IF(AND('Indicador Datos'!AU33&gt;=30,'Indicador Datos'!AU33&lt;40),8,(IF(AND('Indicador Datos'!AU33&gt;=20,'Indicador Datos'!AU33&lt;30), 6, IF(AND('Indicador Datos'!AU33&gt;=5,'Indicador Datos'!AU33&lt;20),3,0))))))</f>
        <v>8</v>
      </c>
      <c r="AH30" s="59">
        <f>IF('Indicador Datos'!AV33="No data", "x", IF('Indicador Datos'!AV33&gt;=15,10,IF(AND('Indicador Datos'!AV33&gt;=12,'Indicador Datos'!AV33&lt;15),8,(IF(AND('Indicador Datos'!AV33&gt;=9,'Indicador Datos'!AV33&lt;12),6,IF(AND('Indicador Datos'!AV33&gt;=5,'Indicador Datos'!AV33&lt;9),4,IF(AND('Indicador Datos'!AV33&gt;0,'Indicador Datos'!AV33&lt;5),2,0)))))))</f>
        <v>10</v>
      </c>
      <c r="AI30" s="210">
        <f>IF('Indicador Datos'!BW33="No data", "x", IF('Indicador Datos'!BW33&gt;=40,10,IF(AND('Indicador Datos'!BW33&gt;=30,'Indicador Datos'!BW33&lt;40),8,(IF(AND('Indicador Datos'!BW33&gt;=20,'Indicador Datos'!BW33&lt;30), 6, IF(AND('Indicador Datos'!BW33&gt;=5,'Indicador Datos'!BW33&lt;20),3,0))))))</f>
        <v>8</v>
      </c>
      <c r="AJ30" s="210">
        <f t="shared" si="5"/>
        <v>9</v>
      </c>
      <c r="AK30" s="126">
        <f t="shared" si="6"/>
        <v>7</v>
      </c>
      <c r="AL30" s="54">
        <f t="shared" si="7"/>
        <v>8</v>
      </c>
      <c r="AM30" s="179">
        <f>IF('Indicador Datos'!BS33="No data","x",ROUND( IF('Indicador Datos'!BS33&gt;AM$37,10,IF('Indicador Datos'!BS33&lt;AM$36,0,10-(AM$37-'Indicador Datos'!BS33)/(AM$37-AM$36)*10)),1))</f>
        <v>7.3</v>
      </c>
      <c r="AN30" s="179">
        <f>IF('Indicador Datos'!BT33="No data","x",ROUND( IF('Indicador Datos'!BT33&gt;AN$37,10,IF('Indicador Datos'!BT33&lt;AN$36,0,10-(AN$37-'Indicador Datos'!BT33)/(AN$37-AN$36)*10)),1))</f>
        <v>6.2</v>
      </c>
      <c r="AO30" s="54">
        <f t="shared" si="18"/>
        <v>6.8</v>
      </c>
      <c r="AP30" s="67">
        <f>('Indicador Datos'!BO33+'Indicador Datos'!BN33*0.5+'Indicador Datos'!BM33*0.25)/1000</f>
        <v>0.81850000000000001</v>
      </c>
      <c r="AQ30" s="53">
        <f t="shared" si="19"/>
        <v>0</v>
      </c>
      <c r="AR30" s="58">
        <f>AP30*1000/'Indicador Datos'!CT33</f>
        <v>1.0456389128421322E-3</v>
      </c>
      <c r="AS30" s="53">
        <f t="shared" si="20"/>
        <v>0.1</v>
      </c>
      <c r="AT30" s="54">
        <f t="shared" si="21"/>
        <v>0.1</v>
      </c>
      <c r="AU30" s="53">
        <f>IF('Indicador Datos'!BU33="No data","x",ROUND(IF('Indicador Datos'!BU33&lt;$AU$36,10,IF('Indicador Datos'!BU33&gt;$AU$37,0,($AU$37-'Indicador Datos'!BU33)/($AU$37-$AU$36)*10)),1))</f>
        <v>4.0999999999999996</v>
      </c>
      <c r="AV30" s="53">
        <f>IF('Indicador Datos'!BV33="No data", "x", IF('Indicador Datos'!BV33&gt;=35,10,IF(AND('Indicador Datos'!BV33&gt;=25,'Indicador Datos'!BV33&lt;35),8,(IF(AND('Indicador Datos'!BV33&gt;=15,'Indicador Datos'!BV33&lt;25),6,IF(AND('Indicador Datos'!BV33&gt;=5,'Indicador Datos'!BV33&lt;15),4,IF(AND('Indicador Datos'!BV33&gt;0,'Indicador Datos'!BV33&lt;5),2,0)))))))</f>
        <v>4</v>
      </c>
      <c r="AW30" s="54">
        <f t="shared" si="8"/>
        <v>4.0999999999999996</v>
      </c>
      <c r="AX30" s="60">
        <f t="shared" si="9"/>
        <v>6.1</v>
      </c>
      <c r="AY30" s="61">
        <f t="shared" si="10"/>
        <v>4.2</v>
      </c>
    </row>
    <row r="31" spans="1:51" s="3" customFormat="1" x14ac:dyDescent="0.25">
      <c r="A31" s="94" t="s">
        <v>48</v>
      </c>
      <c r="B31" s="83" t="s">
        <v>47</v>
      </c>
      <c r="C31" s="53">
        <f>ROUND(IF('Indicador Datos'!AL34="No data",IF((0.1233*LN('Indicador Datos'!CS34)-0.4559)&gt;C$37,0,IF((0.1233*LN('Indicador Datos'!CS34)-0.4559)&lt;C$36,10,(C$37-(0.1233*LN('Indicador Datos'!CS34)-0.4559))/(C$37-C$36)*10)),IF('Indicador Datos'!AL34&gt;C$37,0,IF('Indicador Datos'!AL34&lt;C$36,10,(C$37-'Indicador Datos'!AL34)/(C$37-C$36)*10))),1)</f>
        <v>5.5</v>
      </c>
      <c r="D31" s="146">
        <f>IF('Indicador Datos'!AM34="No data","x", 'Indicador Datos'!AM34+'Indicador Datos'!AN34)</f>
        <v>11.68220416</v>
      </c>
      <c r="E31" s="126">
        <f t="shared" si="11"/>
        <v>2.2999999999999998</v>
      </c>
      <c r="F31" s="126">
        <f>IF('Indicador Datos'!AO34="No data","x",ROUND(IF('Indicador Datos'!AO34&gt;F$37,10,IF('Indicador Datos'!AO34&lt;F$36,0,10-(F$37-'Indicador Datos'!AO34)/(F$37-F$36)*10)),1))</f>
        <v>4.4000000000000004</v>
      </c>
      <c r="G31" s="126">
        <f t="shared" si="12"/>
        <v>3.4</v>
      </c>
      <c r="H31" s="54">
        <f t="shared" si="13"/>
        <v>4.5</v>
      </c>
      <c r="I31" s="53">
        <f>IF('Indicador Datos'!BJ34="No data","x",ROUND(IF('Indicador Datos'!BJ34&gt;I$37,10,IF('Indicador Datos'!BJ34&lt;I$36,0,10-(I$37-'Indicador Datos'!BJ34)/(I$37-I$36)*10)),1))</f>
        <v>6.2</v>
      </c>
      <c r="J31" s="53">
        <f>IF('Indicador Datos'!BK34="No data","x",ROUND(IF('Indicador Datos'!BK34&gt;J$37,10,IF('Indicador Datos'!BK34&lt;J$36,0,10-(J$37-'Indicador Datos'!BK34)/(J$37-J$36)*10)),1))</f>
        <v>6</v>
      </c>
      <c r="K31" s="126">
        <f>IF('Indicador Datos'!BL34="No data","x",ROUND(IF('Indicador Datos'!BL34&gt;K$37,10,IF('Indicador Datos'!BL34&lt;K$36,0,10-(K$37-'Indicador Datos'!BL34)/(K$37-K$36)*10)),1))</f>
        <v>5</v>
      </c>
      <c r="L31" s="54">
        <f t="shared" si="14"/>
        <v>5.7</v>
      </c>
      <c r="M31" s="126">
        <f>IF('Indicador Datos'!AP34="No data","x",ROUND(IF('Indicador Datos'!AP34&gt;M$37,10,IF('Indicador Datos'!AP34&lt;M$36,0,10-(M$37-'Indicador Datos'!AP34)/(M$37-M$36)*10)),1))</f>
        <v>6.2</v>
      </c>
      <c r="N31" s="126">
        <f>IF('Indicador Datos'!AQ34="No data","x",ROUND(IF('Indicador Datos'!AQ34&gt;N$37,10,IF('Indicador Datos'!AQ34&lt;N$36,0,10-(N$37-'Indicador Datos'!AQ34)/(N$37-N$36)*10)),1))</f>
        <v>1.7</v>
      </c>
      <c r="O31" s="126">
        <f>IF('Indicador Datos'!AR34="No data","x",ROUND(IF('Indicador Datos'!AR34&gt;O$37,10,IF('Indicador Datos'!AR34&lt;O$36,0,10-(O$37-'Indicador Datos'!AR34)/(O$37-O$36)*10)),1))</f>
        <v>6.1</v>
      </c>
      <c r="P31" s="54">
        <f t="shared" si="0"/>
        <v>5</v>
      </c>
      <c r="Q31" s="55">
        <f t="shared" si="15"/>
        <v>4.9000000000000004</v>
      </c>
      <c r="R31" s="67">
        <f>IF(AND('Indicador Datos'!BP34="No data",'Indicador Datos'!BQ34="No data", 'Indicador Datos'!BR34="No data"),0,SUM('Indicador Datos'!BP34:BR34)/1000)</f>
        <v>0.61799999999999999</v>
      </c>
      <c r="S31" s="53">
        <f t="shared" si="16"/>
        <v>4.5</v>
      </c>
      <c r="T31" s="56">
        <f>R31*1000/'Indicador Datos'!CT34</f>
        <v>8.7726283774086931E-5</v>
      </c>
      <c r="U31" s="53">
        <f t="shared" si="1"/>
        <v>1.8</v>
      </c>
      <c r="V31" s="57">
        <f t="shared" si="17"/>
        <v>3.3</v>
      </c>
      <c r="W31" s="59">
        <f>IF('Indicador Datos'!BB34="No data","x",ROUND(IF('Indicador Datos'!BB34&gt;W$37,10,IF('Indicador Datos'!BB34&lt;W$36,0,10-(W$37-'Indicador Datos'!BB34)/(W$37-W$36)*10)),1))</f>
        <v>2.5</v>
      </c>
      <c r="X31" s="59">
        <f>IF('Indicador Datos'!BC34="No data","x",IF('Indicador Datos'!BC33=0,0,ROUND(IF('Indicador Datos'!BC34&gt;X$37,10,IF('Indicador Datos'!BC34&lt;X$36,0,10-(X$37-'Indicador Datos'!BC34)/(X$37-X$36)*10)),1)))</f>
        <v>2.4</v>
      </c>
      <c r="Y31" s="53">
        <f t="shared" si="2"/>
        <v>2.4500000000000002</v>
      </c>
      <c r="Z31" s="53">
        <f>IF('Indicador Datos'!BA34="No data","x",ROUND(IF('Indicador Datos'!BA34&gt;Z$37,10,IF('Indicador Datos'!BA34&lt;Z$36,0,10-(Z$37-'Indicador Datos'!BA34)/(Z$37-Z$36)*10)),1))</f>
        <v>4.4000000000000004</v>
      </c>
      <c r="AA31" s="53">
        <f>IF('Indicador Datos'!BD34 ="No data","x",ROUND( IF('Indicador Datos'!BD34 &gt;AA$37,10,IF('Indicador Datos'!BD34 &lt;AA$36,0,10-(AA$37-'Indicador Datos'!BD34)/(AA$37-AA$36)*10)),1))</f>
        <v>10</v>
      </c>
      <c r="AB31" s="56">
        <f>IF('Indicador Datos'!BE34="No data","x",IF(('Indicador Datos'!BE34/'Indicador Datos'!CT34)&gt;1,1,IF('Indicador Datos'!BE34&gt;'Indicador Datos'!CT34,1,'Indicador Datos'!BE34/'Indicador Datos'!CT34)))</f>
        <v>0.2803341661652215</v>
      </c>
      <c r="AC31" s="126">
        <f t="shared" si="3"/>
        <v>9.3000000000000007</v>
      </c>
      <c r="AD31" s="54">
        <f t="shared" si="4"/>
        <v>7.8</v>
      </c>
      <c r="AE31" s="53">
        <f>IF('Indicador Datos'!AS34="No data","x",ROUND(IF('Indicador Datos'!AS34&gt;AE$37,10,IF('Indicador Datos'!AS34&lt;AE$36,0,10-(AE$37-'Indicador Datos'!AS34)/(AE$37-AE$36)*10)),1))</f>
        <v>6</v>
      </c>
      <c r="AF31" s="59">
        <f>IF('Indicador Datos'!AT34="No data", "x", IF('Indicador Datos'!AT34&gt;=40,10,IF(AND('Indicador Datos'!AT34&gt;=30,'Indicador Datos'!AT34&lt;40),8,(IF(AND('Indicador Datos'!AT34&gt;=20,'Indicador Datos'!AT34&lt;30),6,IF(AND('Indicador Datos'!AT34&gt;=5,'Indicador Datos'!AT34&lt;20),4,IF(AND('Indicador Datos'!AT34&gt;0,'Indicador Datos'!AT34&lt;5),2,0)))))))</f>
        <v>4</v>
      </c>
      <c r="AG31" s="59">
        <f>IF('Indicador Datos'!AU34="No data", "x", IF('Indicador Datos'!AU34&gt;=40,10,IF(AND('Indicador Datos'!AU34&gt;=30,'Indicador Datos'!AU34&lt;40),8,(IF(AND('Indicador Datos'!AU34&gt;=20,'Indicador Datos'!AU34&lt;30), 6, IF(AND('Indicador Datos'!AU34&gt;=5,'Indicador Datos'!AU34&lt;20),3,0))))))</f>
        <v>6</v>
      </c>
      <c r="AH31" s="59">
        <f>IF('Indicador Datos'!AV34="No data", "x", IF('Indicador Datos'!AV34&gt;=15,10,IF(AND('Indicador Datos'!AV34&gt;=12,'Indicador Datos'!AV34&lt;15),8,(IF(AND('Indicador Datos'!AV34&gt;=9,'Indicador Datos'!AV34&lt;12),6,IF(AND('Indicador Datos'!AV34&gt;=5,'Indicador Datos'!AV34&lt;9),4,IF(AND('Indicador Datos'!AV34&gt;0,'Indicador Datos'!AV34&lt;5),2,0)))))))</f>
        <v>4</v>
      </c>
      <c r="AI31" s="210">
        <f>IF('Indicador Datos'!BW34="No data", "x", IF('Indicador Datos'!BW34&gt;=40,10,IF(AND('Indicador Datos'!BW34&gt;=30,'Indicador Datos'!BW34&lt;40),8,(IF(AND('Indicador Datos'!BW34&gt;=20,'Indicador Datos'!BW34&lt;30), 6, IF(AND('Indicador Datos'!BW34&gt;=5,'Indicador Datos'!BW34&lt;20),3,0))))))</f>
        <v>6</v>
      </c>
      <c r="AJ31" s="210">
        <f t="shared" si="5"/>
        <v>5</v>
      </c>
      <c r="AK31" s="126">
        <f t="shared" si="6"/>
        <v>5</v>
      </c>
      <c r="AL31" s="54">
        <f t="shared" si="7"/>
        <v>5.5</v>
      </c>
      <c r="AM31" s="179">
        <f>IF('Indicador Datos'!BS34="No data","x",ROUND( IF('Indicador Datos'!BS34&gt;AM$37,10,IF('Indicador Datos'!BS34&lt;AM$36,0,10-(AM$37-'Indicador Datos'!BS34)/(AM$37-AM$36)*10)),1))</f>
        <v>7</v>
      </c>
      <c r="AN31" s="179">
        <f>IF('Indicador Datos'!BT34="No data","x",ROUND( IF('Indicador Datos'!BT34&gt;AN$37,10,IF('Indicador Datos'!BT34&lt;AN$36,0,10-(AN$37-'Indicador Datos'!BT34)/(AN$37-AN$36)*10)),1))</f>
        <v>4.4000000000000004</v>
      </c>
      <c r="AO31" s="54">
        <f t="shared" si="18"/>
        <v>5.7</v>
      </c>
      <c r="AP31" s="67">
        <f>('Indicador Datos'!BO34+'Indicador Datos'!BN34*0.5+'Indicador Datos'!BM34*0.25)/1000</f>
        <v>646.34</v>
      </c>
      <c r="AQ31" s="53">
        <f t="shared" si="19"/>
        <v>9.4</v>
      </c>
      <c r="AR31" s="58">
        <f>AP31*1000/'Indicador Datos'!CT34</f>
        <v>9.1749201059131633E-2</v>
      </c>
      <c r="AS31" s="53">
        <f t="shared" si="20"/>
        <v>10</v>
      </c>
      <c r="AT31" s="54">
        <f t="shared" si="21"/>
        <v>9.6999999999999993</v>
      </c>
      <c r="AU31" s="53">
        <f>IF('Indicador Datos'!BU34="No data","x",ROUND(IF('Indicador Datos'!BU34&lt;$AU$36,10,IF('Indicador Datos'!BU34&gt;$AU$37,0,($AU$37-'Indicador Datos'!BU34)/($AU$37-$AU$36)*10)),1))</f>
        <v>5.0999999999999996</v>
      </c>
      <c r="AV31" s="53">
        <f>IF('Indicador Datos'!BV34="No data", "x", IF('Indicador Datos'!BV34&gt;=35,10,IF(AND('Indicador Datos'!BV34&gt;=25,'Indicador Datos'!BV34&lt;35),8,(IF(AND('Indicador Datos'!BV34&gt;=15,'Indicador Datos'!BV34&lt;25),6,IF(AND('Indicador Datos'!BV34&gt;=5,'Indicador Datos'!BV34&lt;15),4,IF(AND('Indicador Datos'!BV34&gt;0,'Indicador Datos'!BV34&lt;5),2,0)))))))</f>
        <v>4</v>
      </c>
      <c r="AW31" s="54">
        <f t="shared" si="8"/>
        <v>4.5999999999999996</v>
      </c>
      <c r="AX31" s="60">
        <f t="shared" si="9"/>
        <v>7.2</v>
      </c>
      <c r="AY31" s="61">
        <f t="shared" si="10"/>
        <v>5.6</v>
      </c>
    </row>
    <row r="32" spans="1:51" s="3" customFormat="1" x14ac:dyDescent="0.25">
      <c r="A32" s="94" t="s">
        <v>50</v>
      </c>
      <c r="B32" s="83" t="s">
        <v>49</v>
      </c>
      <c r="C32" s="53">
        <f>ROUND(IF('Indicador Datos'!AL35="No data",IF((0.1233*LN('Indicador Datos'!CS35)-0.4559)&gt;C$37,0,IF((0.1233*LN('Indicador Datos'!CS35)-0.4559)&lt;C$36,10,(C$37-(0.1233*LN('Indicador Datos'!CS35)-0.4559))/(C$37-C$36)*10)),IF('Indicador Datos'!AL35&gt;C$37,0,IF('Indicador Datos'!AL35&lt;C$36,10,(C$37-'Indicador Datos'!AL35)/(C$37-C$36)*10))),1)</f>
        <v>4.4000000000000004</v>
      </c>
      <c r="D32" s="146">
        <f>IF('Indicador Datos'!AM35="No data","x", 'Indicador Datos'!AM35+'Indicador Datos'!AN35)</f>
        <v>25.193201000000002</v>
      </c>
      <c r="E32" s="126">
        <f t="shared" si="11"/>
        <v>5</v>
      </c>
      <c r="F32" s="126">
        <f>IF('Indicador Datos'!AO35="No data","x",ROUND(IF('Indicador Datos'!AO35&gt;F$37,10,IF('Indicador Datos'!AO35&lt;F$36,0,10-(F$37-'Indicador Datos'!AO35)/(F$37-F$36)*10)),1))</f>
        <v>3.6</v>
      </c>
      <c r="G32" s="126">
        <f t="shared" si="12"/>
        <v>4.3</v>
      </c>
      <c r="H32" s="54">
        <f t="shared" si="13"/>
        <v>4.4000000000000004</v>
      </c>
      <c r="I32" s="53">
        <f>IF('Indicador Datos'!BJ35="No data","x",ROUND(IF('Indicador Datos'!BJ35&gt;I$37,10,IF('Indicador Datos'!BJ35&lt;I$36,0,10-(I$37-'Indicador Datos'!BJ35)/(I$37-I$36)*10)),1))</f>
        <v>4.9000000000000004</v>
      </c>
      <c r="J32" s="53">
        <f>IF('Indicador Datos'!BK35="No data","x",ROUND(IF('Indicador Datos'!BK35&gt;J$37,10,IF('Indicador Datos'!BK35&lt;J$36,0,10-(J$37-'Indicador Datos'!BK35)/(J$37-J$36)*10)),1))</f>
        <v>4.5999999999999996</v>
      </c>
      <c r="K32" s="126">
        <f>IF('Indicador Datos'!BL35="No data","x",ROUND(IF('Indicador Datos'!BL35&gt;K$37,10,IF('Indicador Datos'!BL35&lt;K$36,0,10-(K$37-'Indicador Datos'!BL35)/(K$37-K$36)*10)),1))</f>
        <v>9.6999999999999993</v>
      </c>
      <c r="L32" s="54">
        <f t="shared" si="14"/>
        <v>6.4</v>
      </c>
      <c r="M32" s="126">
        <f>IF('Indicador Datos'!AP35="No data","x",ROUND(IF('Indicador Datos'!AP35&gt;M$37,10,IF('Indicador Datos'!AP35&lt;M$36,0,10-(M$37-'Indicador Datos'!AP35)/(M$37-M$36)*10)),1))</f>
        <v>5</v>
      </c>
      <c r="N32" s="126">
        <f>IF('Indicador Datos'!AQ35="No data","x",ROUND(IF('Indicador Datos'!AQ35&gt;N$37,10,IF('Indicador Datos'!AQ35&lt;N$36,0,10-(N$37-'Indicador Datos'!AQ35)/(N$37-N$36)*10)),1))</f>
        <v>1.5</v>
      </c>
      <c r="O32" s="126">
        <f>IF('Indicador Datos'!AR35="No data","x",ROUND(IF('Indicador Datos'!AR35&gt;O$37,10,IF('Indicador Datos'!AR35&lt;O$36,0,10-(O$37-'Indicador Datos'!AR35)/(O$37-O$36)*10)),1))</f>
        <v>9</v>
      </c>
      <c r="P32" s="54">
        <f t="shared" si="0"/>
        <v>6.1</v>
      </c>
      <c r="Q32" s="55">
        <f t="shared" si="15"/>
        <v>5.3</v>
      </c>
      <c r="R32" s="67">
        <f>IF(AND('Indicador Datos'!BP35="No data",'Indicador Datos'!BQ35="No data", 'Indicador Datos'!BR35="No data"),0,SUM('Indicador Datos'!BP35:BR35)/1000)</f>
        <v>292.39999999999998</v>
      </c>
      <c r="S32" s="53">
        <f t="shared" si="16"/>
        <v>10</v>
      </c>
      <c r="T32" s="56">
        <f>R32*1000/'Indicador Datos'!CT35</f>
        <v>8.9940278301797131E-3</v>
      </c>
      <c r="U32" s="53">
        <f t="shared" si="1"/>
        <v>5.5</v>
      </c>
      <c r="V32" s="57">
        <f t="shared" si="17"/>
        <v>8.6</v>
      </c>
      <c r="W32" s="59">
        <f>IF('Indicador Datos'!BB35="No data","x",ROUND(IF('Indicador Datos'!BB35&gt;W$37,10,IF('Indicador Datos'!BB35&lt;W$36,0,10-(W$37-'Indicador Datos'!BB35)/(W$37-W$36)*10)),1))</f>
        <v>1.5</v>
      </c>
      <c r="X32" s="59">
        <f>IF('Indicador Datos'!BC35="No data","x",IF('Indicador Datos'!BC34=0,0,ROUND(IF('Indicador Datos'!BC35&gt;X$37,10,IF('Indicador Datos'!BC35&lt;X$36,0,10-(X$37-'Indicador Datos'!BC35)/(X$37-X$36)*10)),1)))</f>
        <v>1.1000000000000001</v>
      </c>
      <c r="Y32" s="53">
        <f t="shared" si="2"/>
        <v>1.3</v>
      </c>
      <c r="Z32" s="53">
        <f>IF('Indicador Datos'!BA35="No data","x",ROUND(IF('Indicador Datos'!BA35&gt;Z$37,10,IF('Indicador Datos'!BA35&lt;Z$36,0,10-(Z$37-'Indicador Datos'!BA35)/(Z$37-Z$36)*10)),1))</f>
        <v>10</v>
      </c>
      <c r="AA32" s="53">
        <f>IF('Indicador Datos'!BD35 ="No data","x",ROUND( IF('Indicador Datos'!BD35 &gt;AA$37,10,IF('Indicador Datos'!BD35 &lt;AA$36,0,10-(AA$37-'Indicador Datos'!BD35)/(AA$37-AA$36)*10)),1))</f>
        <v>1.1000000000000001</v>
      </c>
      <c r="AB32" s="56">
        <f>IF('Indicador Datos'!BE35="No data","x",IF(('Indicador Datos'!BE35/'Indicador Datos'!CT35)&gt;1,1,IF('Indicador Datos'!BE35&gt;'Indicador Datos'!CT35,1,'Indicador Datos'!BE35/'Indicador Datos'!CT35)))</f>
        <v>8.2410917445590287E-2</v>
      </c>
      <c r="AC32" s="126">
        <f t="shared" si="3"/>
        <v>2.7</v>
      </c>
      <c r="AD32" s="54">
        <f t="shared" si="4"/>
        <v>5.6</v>
      </c>
      <c r="AE32" s="53">
        <f>IF('Indicador Datos'!AS35="No data","x",ROUND(IF('Indicador Datos'!AS35&gt;AE$37,10,IF('Indicador Datos'!AS35&lt;AE$36,0,10-(AE$37-'Indicador Datos'!AS35)/(AE$37-AE$36)*10)),1))</f>
        <v>4.3</v>
      </c>
      <c r="AF32" s="59">
        <f>IF('Indicador Datos'!AT35="No data", "x", IF('Indicador Datos'!AT35&gt;=40,10,IF(AND('Indicador Datos'!AT35&gt;=30,'Indicador Datos'!AT35&lt;40),8,(IF(AND('Indicador Datos'!AT35&gt;=20,'Indicador Datos'!AT35&lt;30),6,IF(AND('Indicador Datos'!AT35&gt;=5,'Indicador Datos'!AT35&lt;20),4,IF(AND('Indicador Datos'!AT35&gt;0,'Indicador Datos'!AT35&lt;5),2,0)))))))</f>
        <v>4</v>
      </c>
      <c r="AG32" s="59">
        <f>IF('Indicador Datos'!AU35="No data", "x", IF('Indicador Datos'!AU35&gt;=40,10,IF(AND('Indicador Datos'!AU35&gt;=30,'Indicador Datos'!AU35&lt;40),8,(IF(AND('Indicador Datos'!AU35&gt;=20,'Indicador Datos'!AU35&lt;30), 6, IF(AND('Indicador Datos'!AU35&gt;=5,'Indicador Datos'!AU35&lt;20),3,0))))))</f>
        <v>8</v>
      </c>
      <c r="AH32" s="59">
        <f>IF('Indicador Datos'!AV35="No data", "x", IF('Indicador Datos'!AV35&gt;=15,10,IF(AND('Indicador Datos'!AV35&gt;=12,'Indicador Datos'!AV35&lt;15),8,(IF(AND('Indicador Datos'!AV35&gt;=9,'Indicador Datos'!AV35&lt;12),6,IF(AND('Indicador Datos'!AV35&gt;=5,'Indicador Datos'!AV35&lt;9),4,IF(AND('Indicador Datos'!AV35&gt;0,'Indicador Datos'!AV35&lt;5),2,0)))))))</f>
        <v>6</v>
      </c>
      <c r="AI32" s="210">
        <f>IF('Indicador Datos'!BW35="No data", "x", IF('Indicador Datos'!BW35&gt;=40,10,IF(AND('Indicador Datos'!BW35&gt;=30,'Indicador Datos'!BW35&lt;40),8,(IF(AND('Indicador Datos'!BW35&gt;=20,'Indicador Datos'!BW35&lt;30), 6, IF(AND('Indicador Datos'!BW35&gt;=5,'Indicador Datos'!BW35&lt;20),3,0))))))</f>
        <v>3</v>
      </c>
      <c r="AJ32" s="210">
        <f t="shared" si="5"/>
        <v>4.5</v>
      </c>
      <c r="AK32" s="126">
        <f t="shared" si="6"/>
        <v>5.5</v>
      </c>
      <c r="AL32" s="54">
        <f t="shared" si="7"/>
        <v>4.9000000000000004</v>
      </c>
      <c r="AM32" s="179">
        <f>IF('Indicador Datos'!BS35="No data","x",ROUND( IF('Indicador Datos'!BS35&gt;AM$37,10,IF('Indicador Datos'!BS35&lt;AM$36,0,10-(AM$37-'Indicador Datos'!BS35)/(AM$37-AM$36)*10)),1))</f>
        <v>2.2999999999999998</v>
      </c>
      <c r="AN32" s="179">
        <f>IF('Indicador Datos'!BT35="No data","x",ROUND( IF('Indicador Datos'!BT35&gt;AN$37,10,IF('Indicador Datos'!BT35&lt;AN$36,0,10-(AN$37-'Indicador Datos'!BT35)/(AN$37-AN$36)*10)),1))</f>
        <v>0.6</v>
      </c>
      <c r="AO32" s="54">
        <f t="shared" si="18"/>
        <v>1.5</v>
      </c>
      <c r="AP32" s="67">
        <f>('Indicador Datos'!BO35+'Indicador Datos'!BN35*0.5+'Indicador Datos'!BM35*0.25)/1000</f>
        <v>594.46474999999998</v>
      </c>
      <c r="AQ32" s="53">
        <f t="shared" si="19"/>
        <v>9.1999999999999993</v>
      </c>
      <c r="AR32" s="58">
        <f>AP32*1000/'Indicador Datos'!CT35</f>
        <v>1.8285336886322931E-2</v>
      </c>
      <c r="AS32" s="53">
        <f t="shared" si="20"/>
        <v>2.4</v>
      </c>
      <c r="AT32" s="54">
        <f t="shared" si="21"/>
        <v>7</v>
      </c>
      <c r="AU32" s="53">
        <f>IF('Indicador Datos'!BU35="No data","x",ROUND(IF('Indicador Datos'!BU35&lt;$AU$36,10,IF('Indicador Datos'!BU35&gt;$AU$37,0,($AU$37-'Indicador Datos'!BU35)/($AU$37-$AU$36)*10)),1))</f>
        <v>4.4000000000000004</v>
      </c>
      <c r="AV32" s="53">
        <f>IF('Indicador Datos'!BV35="No data", "x", IF('Indicador Datos'!BV35&gt;=35,10,IF(AND('Indicador Datos'!BV35&gt;=25,'Indicador Datos'!BV35&lt;35),8,(IF(AND('Indicador Datos'!BV35&gt;=15,'Indicador Datos'!BV35&lt;25),6,IF(AND('Indicador Datos'!BV35&gt;=5,'Indicador Datos'!BV35&lt;15),4,IF(AND('Indicador Datos'!BV35&gt;0,'Indicador Datos'!BV35&lt;5),2,0)))))))</f>
        <v>4</v>
      </c>
      <c r="AW32" s="54">
        <f t="shared" si="8"/>
        <v>4.2</v>
      </c>
      <c r="AX32" s="60">
        <f t="shared" si="9"/>
        <v>4.9000000000000004</v>
      </c>
      <c r="AY32" s="61">
        <f t="shared" si="10"/>
        <v>7.2</v>
      </c>
    </row>
    <row r="33" spans="1:51" s="3" customFormat="1" x14ac:dyDescent="0.25">
      <c r="A33" s="94" t="s">
        <v>58</v>
      </c>
      <c r="B33" s="83" t="s">
        <v>57</v>
      </c>
      <c r="C33" s="53">
        <f>ROUND(IF('Indicador Datos'!AL36="No data",IF((0.1233*LN('Indicador Datos'!CS36)-0.4559)&gt;C$37,0,IF((0.1233*LN('Indicador Datos'!CS36)-0.4559)&lt;C$36,10,(C$37-(0.1233*LN('Indicador Datos'!CS36)-0.4559))/(C$37-C$36)*10)),IF('Indicador Datos'!AL36&gt;C$37,0,IF('Indicador Datos'!AL36&lt;C$36,10,(C$37-'Indicador Datos'!AL36)/(C$37-C$36)*10))),1)</f>
        <v>5.0999999999999996</v>
      </c>
      <c r="D33" s="146">
        <f>IF('Indicador Datos'!AM36="No data","x", 'Indicador Datos'!AM36+'Indicador Datos'!AN36)</f>
        <v>13.855898379999999</v>
      </c>
      <c r="E33" s="126">
        <f t="shared" si="11"/>
        <v>2.8</v>
      </c>
      <c r="F33" s="126">
        <f>IF('Indicador Datos'!AO36="No data","x",ROUND(IF('Indicador Datos'!AO36&gt;F$37,10,IF('Indicador Datos'!AO36&lt;F$36,0,10-(F$37-'Indicador Datos'!AO36)/(F$37-F$36)*10)),1))</f>
        <v>1.3</v>
      </c>
      <c r="G33" s="126">
        <f t="shared" si="12"/>
        <v>2.1</v>
      </c>
      <c r="H33" s="54">
        <f t="shared" si="13"/>
        <v>3.8</v>
      </c>
      <c r="I33" s="53">
        <f>IF('Indicador Datos'!BJ36="No data","x",ROUND(IF('Indicador Datos'!BJ36&gt;I$37,10,IF('Indicador Datos'!BJ36&lt;I$36,0,10-(I$37-'Indicador Datos'!BJ36)/(I$37-I$36)*10)),1))</f>
        <v>5.9</v>
      </c>
      <c r="J33" s="53" t="str">
        <f>IF('Indicador Datos'!BK36="No data","x",ROUND(IF('Indicador Datos'!BK36&gt;J$37,10,IF('Indicador Datos'!BK36&lt;J$36,0,10-(J$37-'Indicador Datos'!BK36)/(J$37-J$36)*10)),1))</f>
        <v>x</v>
      </c>
      <c r="K33" s="126">
        <f>IF('Indicador Datos'!BL36="No data","x",ROUND(IF('Indicador Datos'!BL36&gt;K$37,10,IF('Indicador Datos'!BL36&lt;K$36,0,10-(K$37-'Indicador Datos'!BL36)/(K$37-K$36)*10)),1))</f>
        <v>1.7</v>
      </c>
      <c r="L33" s="54">
        <f t="shared" si="14"/>
        <v>3.8</v>
      </c>
      <c r="M33" s="126">
        <f>IF('Indicador Datos'!AP36="No data","x",ROUND(IF('Indicador Datos'!AP36&gt;M$37,10,IF('Indicador Datos'!AP36&lt;M$36,0,10-(M$37-'Indicador Datos'!AP36)/(M$37-M$36)*10)),1))</f>
        <v>3.9</v>
      </c>
      <c r="N33" s="126">
        <f>IF('Indicador Datos'!AQ36="No data","x",ROUND(IF('Indicador Datos'!AQ36&gt;N$37,10,IF('Indicador Datos'!AQ36&lt;N$36,0,10-(N$37-'Indicador Datos'!AQ36)/(N$37-N$36)*10)),1))</f>
        <v>0</v>
      </c>
      <c r="O33" s="126">
        <f>IF('Indicador Datos'!AR36="No data","x",ROUND(IF('Indicador Datos'!AR36&gt;O$37,10,IF('Indicador Datos'!AR36&lt;O$36,0,10-(O$37-'Indicador Datos'!AR36)/(O$37-O$36)*10)),1))</f>
        <v>0</v>
      </c>
      <c r="P33" s="54">
        <f t="shared" si="0"/>
        <v>1.5</v>
      </c>
      <c r="Q33" s="55">
        <f t="shared" si="15"/>
        <v>3.2</v>
      </c>
      <c r="R33" s="67">
        <f>IF(AND('Indicador Datos'!BP36="No data",'Indicador Datos'!BQ36="No data", 'Indicador Datos'!BR36="No data"),0,SUM('Indicador Datos'!BP36:BR36)/1000)</f>
        <v>0.255</v>
      </c>
      <c r="S33" s="53">
        <f t="shared" si="16"/>
        <v>3.5</v>
      </c>
      <c r="T33" s="56">
        <f>R33*1000/'Indicador Datos'!CT36</f>
        <v>4.3862440506189763E-4</v>
      </c>
      <c r="U33" s="53">
        <f t="shared" si="1"/>
        <v>2.6</v>
      </c>
      <c r="V33" s="57">
        <f t="shared" si="17"/>
        <v>3.1</v>
      </c>
      <c r="W33" s="59">
        <f>IF('Indicador Datos'!BB36="No data","x",ROUND(IF('Indicador Datos'!BB36&gt;W$37,10,IF('Indicador Datos'!BB36&lt;W$36,0,10-(W$37-'Indicador Datos'!BB36)/(W$37-W$36)*10)),1))</f>
        <v>7</v>
      </c>
      <c r="X33" s="59">
        <f>IF('Indicador Datos'!BC36="No data","x",IF('Indicador Datos'!BC35=0,0,ROUND(IF('Indicador Datos'!BC36&gt;X$37,10,IF('Indicador Datos'!BC36&lt;X$36,0,10-(X$37-'Indicador Datos'!BC36)/(X$37-X$36)*10)),1)))</f>
        <v>6.7</v>
      </c>
      <c r="Y33" s="53">
        <f t="shared" si="2"/>
        <v>6.85</v>
      </c>
      <c r="Z33" s="53">
        <f>IF('Indicador Datos'!BA36="No data","x",ROUND(IF('Indicador Datos'!BA36&gt;Z$37,10,IF('Indicador Datos'!BA36&lt;Z$36,0,10-(Z$37-'Indicador Datos'!BA36)/(Z$37-Z$36)*10)),1))</f>
        <v>2.9</v>
      </c>
      <c r="AA33" s="53">
        <f>IF('Indicador Datos'!BD36 ="No data","x",ROUND( IF('Indicador Datos'!BD36 &gt;AA$37,10,IF('Indicador Datos'!BD36 &lt;AA$36,0,10-(AA$37-'Indicador Datos'!BD36)/(AA$37-AA$36)*10)),1))</f>
        <v>1.1000000000000001</v>
      </c>
      <c r="AB33" s="56">
        <f>IF('Indicador Datos'!BE36="No data","x",IF(('Indicador Datos'!BE36/'Indicador Datos'!CT36)&gt;1,1,IF('Indicador Datos'!BE36&gt;'Indicador Datos'!CT36,1,'Indicador Datos'!BE36/'Indicador Datos'!CT36)))</f>
        <v>9.3688452825515217E-2</v>
      </c>
      <c r="AC33" s="126">
        <f t="shared" si="3"/>
        <v>3.1</v>
      </c>
      <c r="AD33" s="54">
        <f t="shared" si="4"/>
        <v>3.8</v>
      </c>
      <c r="AE33" s="53">
        <f>IF('Indicador Datos'!AS36="No data","x",ROUND(IF('Indicador Datos'!AS36&gt;AE$37,10,IF('Indicador Datos'!AS36&lt;AE$36,0,10-(AE$37-'Indicador Datos'!AS36)/(AE$37-AE$36)*10)),1))</f>
        <v>5.6</v>
      </c>
      <c r="AF33" s="59">
        <f>IF('Indicador Datos'!AT36="No data", "x", IF('Indicador Datos'!AT36&gt;=40,10,IF(AND('Indicador Datos'!AT36&gt;=30,'Indicador Datos'!AT36&lt;40),8,(IF(AND('Indicador Datos'!AT36&gt;=20,'Indicador Datos'!AT36&lt;30),6,IF(AND('Indicador Datos'!AT36&gt;=5,'Indicador Datos'!AT36&lt;20),4,IF(AND('Indicador Datos'!AT36&gt;0,'Indicador Datos'!AT36&lt;5),2,0)))))))</f>
        <v>4</v>
      </c>
      <c r="AG33" s="59">
        <f>IF('Indicador Datos'!AU36="No data", "x", IF('Indicador Datos'!AU36&gt;=40,10,IF(AND('Indicador Datos'!AU36&gt;=30,'Indicador Datos'!AU36&lt;40),8,(IF(AND('Indicador Datos'!AU36&gt;=20,'Indicador Datos'!AU36&lt;30), 6, IF(AND('Indicador Datos'!AU36&gt;=5,'Indicador Datos'!AU36&lt;20),3,0))))))</f>
        <v>8</v>
      </c>
      <c r="AH33" s="59">
        <f>IF('Indicador Datos'!AV36="No data", "x", IF('Indicador Datos'!AV36&gt;=15,10,IF(AND('Indicador Datos'!AV36&gt;=12,'Indicador Datos'!AV36&lt;15),8,(IF(AND('Indicador Datos'!AV36&gt;=9,'Indicador Datos'!AV36&lt;12),6,IF(AND('Indicador Datos'!AV36&gt;=5,'Indicador Datos'!AV36&lt;9),4,IF(AND('Indicador Datos'!AV36&gt;0,'Indicador Datos'!AV36&lt;5),2,0)))))))</f>
        <v>8</v>
      </c>
      <c r="AI33" s="210">
        <f>IF('Indicador Datos'!BW36="No data", "x", IF('Indicador Datos'!BW36&gt;=40,10,IF(AND('Indicador Datos'!BW36&gt;=30,'Indicador Datos'!BW36&lt;40),8,(IF(AND('Indicador Datos'!BW36&gt;=20,'Indicador Datos'!BW36&lt;30), 6, IF(AND('Indicador Datos'!BW36&gt;=5,'Indicador Datos'!BW36&lt;20),3,0))))))</f>
        <v>6</v>
      </c>
      <c r="AJ33" s="210">
        <f t="shared" si="5"/>
        <v>7</v>
      </c>
      <c r="AK33" s="126">
        <f t="shared" si="6"/>
        <v>6.3</v>
      </c>
      <c r="AL33" s="54">
        <f t="shared" si="7"/>
        <v>6</v>
      </c>
      <c r="AM33" s="179">
        <f>IF('Indicador Datos'!BS36="No data","x",ROUND( IF('Indicador Datos'!BS36&gt;AM$37,10,IF('Indicador Datos'!BS36&lt;AM$36,0,10-(AM$37-'Indicador Datos'!BS36)/(AM$37-AM$36)*10)),1))</f>
        <v>4.9000000000000004</v>
      </c>
      <c r="AN33" s="179">
        <f>IF('Indicador Datos'!BT36="No data","x",ROUND( IF('Indicador Datos'!BT36&gt;AN$37,10,IF('Indicador Datos'!BT36&lt;AN$36,0,10-(AN$37-'Indicador Datos'!BT36)/(AN$37-AN$36)*10)),1))</f>
        <v>5.5</v>
      </c>
      <c r="AO33" s="54">
        <f t="shared" si="18"/>
        <v>5.2</v>
      </c>
      <c r="AP33" s="67">
        <f>('Indicador Datos'!BO36+'Indicador Datos'!BN36*0.5+'Indicador Datos'!BM36*0.25)/1000</f>
        <v>0</v>
      </c>
      <c r="AQ33" s="53">
        <f t="shared" si="19"/>
        <v>0</v>
      </c>
      <c r="AR33" s="58">
        <f>AP33*1000/'Indicador Datos'!CT36</f>
        <v>0</v>
      </c>
      <c r="AS33" s="53">
        <f t="shared" si="20"/>
        <v>0</v>
      </c>
      <c r="AT33" s="54">
        <f t="shared" si="21"/>
        <v>0</v>
      </c>
      <c r="AU33" s="53">
        <f>IF('Indicador Datos'!BU36="No data","x",ROUND(IF('Indicador Datos'!BU36&lt;$AU$36,10,IF('Indicador Datos'!BU36&gt;$AU$37,0,($AU$37-'Indicador Datos'!BU36)/($AU$37-$AU$36)*10)),1))</f>
        <v>4.7</v>
      </c>
      <c r="AV33" s="53">
        <f>IF('Indicador Datos'!BV36="No data", "x", IF('Indicador Datos'!BV36&gt;=35,10,IF(AND('Indicador Datos'!BV36&gt;=25,'Indicador Datos'!BV36&lt;35),8,(IF(AND('Indicador Datos'!BV36&gt;=15,'Indicador Datos'!BV36&lt;25),6,IF(AND('Indicador Datos'!BV36&gt;=5,'Indicador Datos'!BV36&lt;15),4,IF(AND('Indicador Datos'!BV36&gt;0,'Indicador Datos'!BV36&lt;5),2,0)))))))</f>
        <v>4</v>
      </c>
      <c r="AW33" s="54">
        <f t="shared" si="8"/>
        <v>4.4000000000000004</v>
      </c>
      <c r="AX33" s="60">
        <f t="shared" si="9"/>
        <v>4.0999999999999996</v>
      </c>
      <c r="AY33" s="61">
        <f t="shared" si="10"/>
        <v>3.6</v>
      </c>
    </row>
    <row r="34" spans="1:51" s="3" customFormat="1" x14ac:dyDescent="0.25">
      <c r="A34" s="94" t="s">
        <v>62</v>
      </c>
      <c r="B34" s="83" t="s">
        <v>61</v>
      </c>
      <c r="C34" s="53">
        <f>ROUND(IF('Indicador Datos'!AL37="No data",IF((0.1233*LN('Indicador Datos'!CS37)-0.4559)&gt;C$37,0,IF((0.1233*LN('Indicador Datos'!CS37)-0.4559)&lt;C$36,10,(C$37-(0.1233*LN('Indicador Datos'!CS37)-0.4559))/(C$37-C$36)*10)),IF('Indicador Datos'!AL37&gt;C$37,0,IF('Indicador Datos'!AL37&lt;C$36,10,(C$37-'Indicador Datos'!AL37)/(C$37-C$36)*10))),1)</f>
        <v>3.2</v>
      </c>
      <c r="D34" s="146" t="str">
        <f>IF('Indicador Datos'!AM37="No data","x", 'Indicador Datos'!AM37+'Indicador Datos'!AN37)</f>
        <v>x</v>
      </c>
      <c r="E34" s="126" t="str">
        <f t="shared" si="11"/>
        <v>x</v>
      </c>
      <c r="F34" s="126">
        <f>IF('Indicador Datos'!AO37="No data","x",ROUND(IF('Indicador Datos'!AO37&gt;F$37,10,IF('Indicador Datos'!AO37&lt;F$36,0,10-(F$37-'Indicador Datos'!AO37)/(F$37-F$36)*10)),1))</f>
        <v>1.3</v>
      </c>
      <c r="G34" s="126">
        <f t="shared" si="12"/>
        <v>1.3</v>
      </c>
      <c r="H34" s="54">
        <f t="shared" si="13"/>
        <v>2.2999999999999998</v>
      </c>
      <c r="I34" s="53">
        <f>IF('Indicador Datos'!BJ37="No data","x",ROUND(IF('Indicador Datos'!BJ37&gt;I$37,10,IF('Indicador Datos'!BJ37&lt;I$36,0,10-(I$37-'Indicador Datos'!BJ37)/(I$37-I$36)*10)),1))</f>
        <v>3.6</v>
      </c>
      <c r="J34" s="53">
        <f>IF('Indicador Datos'!BK37="No data","x",ROUND(IF('Indicador Datos'!BK37&gt;J$37,10,IF('Indicador Datos'!BK37&lt;J$36,0,10-(J$37-'Indicador Datos'!BK37)/(J$37-J$36)*10)),1))</f>
        <v>3.6</v>
      </c>
      <c r="K34" s="126" t="str">
        <f>IF('Indicador Datos'!BL37="No data","x",ROUND(IF('Indicador Datos'!BL37&gt;K$37,10,IF('Indicador Datos'!BL37&lt;K$36,0,10-(K$37-'Indicador Datos'!BL37)/(K$37-K$36)*10)),1))</f>
        <v>x</v>
      </c>
      <c r="L34" s="54">
        <f t="shared" si="14"/>
        <v>3.6</v>
      </c>
      <c r="M34" s="126">
        <f>IF('Indicador Datos'!AP37="No data","x",ROUND(IF('Indicador Datos'!AP37&gt;M$37,10,IF('Indicador Datos'!AP37&lt;M$36,0,10-(M$37-'Indicador Datos'!AP37)/(M$37-M$36)*10)),1))</f>
        <v>6.2</v>
      </c>
      <c r="N34" s="126">
        <f>IF('Indicador Datos'!AQ37="No data","x",ROUND(IF('Indicador Datos'!AQ37&gt;N$37,10,IF('Indicador Datos'!AQ37&lt;N$36,0,10-(N$37-'Indicador Datos'!AQ37)/(N$37-N$36)*10)),1))</f>
        <v>0.2</v>
      </c>
      <c r="O34" s="126">
        <f>IF('Indicador Datos'!AR37="No data","x",ROUND(IF('Indicador Datos'!AR37&gt;O$37,10,IF('Indicador Datos'!AR37&lt;O$36,0,10-(O$37-'Indicador Datos'!AR37)/(O$37-O$36)*10)),1))</f>
        <v>2.7</v>
      </c>
      <c r="P34" s="54">
        <f t="shared" si="0"/>
        <v>3.4</v>
      </c>
      <c r="Q34" s="55">
        <f t="shared" si="15"/>
        <v>2.9</v>
      </c>
      <c r="R34" s="67">
        <f>IF(AND('Indicador Datos'!BP37="No data",'Indicador Datos'!BQ37="No data", 'Indicador Datos'!BR37="No data"),0,SUM('Indicador Datos'!BP37:BR37)/1000)</f>
        <v>6.8159999999999998</v>
      </c>
      <c r="S34" s="53">
        <f t="shared" si="16"/>
        <v>7.1</v>
      </c>
      <c r="T34" s="56">
        <f>R34*1000/'Indicador Datos'!CT37</f>
        <v>1.9689571488945849E-3</v>
      </c>
      <c r="U34" s="53">
        <f t="shared" si="1"/>
        <v>3.8</v>
      </c>
      <c r="V34" s="57">
        <f t="shared" si="17"/>
        <v>5.7</v>
      </c>
      <c r="W34" s="59">
        <f>IF('Indicador Datos'!BB37="No data","x",ROUND(IF('Indicador Datos'!BB37&gt;W$37,10,IF('Indicador Datos'!BB37&lt;W$36,0,10-(W$37-'Indicador Datos'!BB37)/(W$37-W$36)*10)),1))</f>
        <v>3</v>
      </c>
      <c r="X34" s="59">
        <f>IF('Indicador Datos'!BC37="No data","x",IF('Indicador Datos'!BC36=0,0,ROUND(IF('Indicador Datos'!BC37&gt;X$37,10,IF('Indicador Datos'!BC37&lt;X$36,0,10-(X$37-'Indicador Datos'!BC37)/(X$37-X$36)*10)),1)))</f>
        <v>2.5</v>
      </c>
      <c r="Y34" s="53">
        <f t="shared" si="2"/>
        <v>2.75</v>
      </c>
      <c r="Z34" s="53">
        <f>IF('Indicador Datos'!BA37="No data","x",ROUND(IF('Indicador Datos'!BA37&gt;Z$37,10,IF('Indicador Datos'!BA37&lt;Z$36,0,10-(Z$37-'Indicador Datos'!BA37)/(Z$37-Z$36)*10)),1))</f>
        <v>3.1</v>
      </c>
      <c r="AA34" s="53">
        <f>IF('Indicador Datos'!BD37 ="No data","x",ROUND( IF('Indicador Datos'!BD37 &gt;AA$37,10,IF('Indicador Datos'!BD37 &lt;AA$36,0,10-(AA$37-'Indicador Datos'!BD37)/(AA$37-AA$36)*10)),1))</f>
        <v>0</v>
      </c>
      <c r="AB34" s="56">
        <f>IF('Indicador Datos'!BE37="No data","x",IF(('Indicador Datos'!BE37/'Indicador Datos'!CT37)&gt;1,1,IF('Indicador Datos'!BE37&gt;'Indicador Datos'!CT37,1,'Indicador Datos'!BE37/'Indicador Datos'!CT37)))</f>
        <v>1.4443641057031873E-6</v>
      </c>
      <c r="AC34" s="126">
        <f t="shared" si="3"/>
        <v>0</v>
      </c>
      <c r="AD34" s="54">
        <f t="shared" si="4"/>
        <v>1.6</v>
      </c>
      <c r="AE34" s="53">
        <f>IF('Indicador Datos'!AS37="No data","x",ROUND(IF('Indicador Datos'!AS37&gt;AE$37,10,IF('Indicador Datos'!AS37&lt;AE$36,0,10-(AE$37-'Indicador Datos'!AS37)/(AE$37-AE$36)*10)),1))</f>
        <v>2.2999999999999998</v>
      </c>
      <c r="AF34" s="59">
        <f>IF('Indicador Datos'!AT37="No data", "x", IF('Indicador Datos'!AT37&gt;=40,10,IF(AND('Indicador Datos'!AT37&gt;=30,'Indicador Datos'!AT37&lt;40),8,(IF(AND('Indicador Datos'!AT37&gt;=20,'Indicador Datos'!AT37&lt;30),6,IF(AND('Indicador Datos'!AT37&gt;=5,'Indicador Datos'!AT37&lt;20),4,IF(AND('Indicador Datos'!AT37&gt;0,'Indicador Datos'!AT37&lt;5),2,0)))))))</f>
        <v>4</v>
      </c>
      <c r="AG34" s="59">
        <f>IF('Indicador Datos'!AU37="No data", "x", IF('Indicador Datos'!AU37&gt;=40,10,IF(AND('Indicador Datos'!AU37&gt;=30,'Indicador Datos'!AU37&lt;40),8,(IF(AND('Indicador Datos'!AU37&gt;=20,'Indicador Datos'!AU37&lt;30), 6, IF(AND('Indicador Datos'!AU37&gt;=5,'Indicador Datos'!AU37&lt;20),3,0))))))</f>
        <v>6</v>
      </c>
      <c r="AH34" s="59">
        <f>IF('Indicador Datos'!AV37="No data", "x", IF('Indicador Datos'!AV37&gt;=15,10,IF(AND('Indicador Datos'!AV37&gt;=12,'Indicador Datos'!AV37&lt;15),8,(IF(AND('Indicador Datos'!AV37&gt;=9,'Indicador Datos'!AV37&lt;12),6,IF(AND('Indicador Datos'!AV37&gt;=5,'Indicador Datos'!AV37&lt;9),4,IF(AND('Indicador Datos'!AV37&gt;0,'Indicador Datos'!AV37&lt;5),2,0)))))))</f>
        <v>4</v>
      </c>
      <c r="AI34" s="210">
        <f>IF('Indicador Datos'!BW37="No data", "x", IF('Indicador Datos'!BW37&gt;=40,10,IF(AND('Indicador Datos'!BW37&gt;=30,'Indicador Datos'!BW37&lt;40),8,(IF(AND('Indicador Datos'!BW37&gt;=20,'Indicador Datos'!BW37&lt;30), 6, IF(AND('Indicador Datos'!BW37&gt;=5,'Indicador Datos'!BW37&lt;20),3,0))))))</f>
        <v>6</v>
      </c>
      <c r="AJ34" s="210">
        <f t="shared" si="5"/>
        <v>5</v>
      </c>
      <c r="AK34" s="126">
        <f t="shared" si="6"/>
        <v>5</v>
      </c>
      <c r="AL34" s="54">
        <f t="shared" si="7"/>
        <v>3.7</v>
      </c>
      <c r="AM34" s="179">
        <f>IF('Indicador Datos'!BS37="No data","x",ROUND( IF('Indicador Datos'!BS37&gt;AM$37,10,IF('Indicador Datos'!BS37&lt;AM$36,0,10-(AM$37-'Indicador Datos'!BS37)/(AM$37-AM$36)*10)),1))</f>
        <v>1</v>
      </c>
      <c r="AN34" s="179">
        <f>IF('Indicador Datos'!BT37="No data","x",ROUND( IF('Indicador Datos'!BT37&gt;AN$37,10,IF('Indicador Datos'!BT37&lt;AN$36,0,10-(AN$37-'Indicador Datos'!BT37)/(AN$37-AN$36)*10)),1))</f>
        <v>3.9</v>
      </c>
      <c r="AO34" s="54">
        <f t="shared" si="18"/>
        <v>2.5</v>
      </c>
      <c r="AP34" s="67">
        <f>('Indicador Datos'!BO37+'Indicador Datos'!BN37*0.5+'Indicador Datos'!BM37*0.25)/1000</f>
        <v>20.06025</v>
      </c>
      <c r="AQ34" s="53">
        <f t="shared" si="19"/>
        <v>4.3</v>
      </c>
      <c r="AR34" s="58">
        <f>AP34*1000/'Indicador Datos'!CT37</f>
        <v>5.7948610102864723E-3</v>
      </c>
      <c r="AS34" s="53">
        <f t="shared" si="20"/>
        <v>0.8</v>
      </c>
      <c r="AT34" s="54">
        <f t="shared" si="21"/>
        <v>2.7</v>
      </c>
      <c r="AU34" s="53">
        <f>IF('Indicador Datos'!BU37="No data","x",ROUND(IF('Indicador Datos'!BU37&lt;$AU$36,10,IF('Indicador Datos'!BU37&gt;$AU$37,0,($AU$37-'Indicador Datos'!BU37)/($AU$37-$AU$36)*10)),1))</f>
        <v>2.5</v>
      </c>
      <c r="AV34" s="53">
        <f>IF('Indicador Datos'!BV37="No data", "x", IF('Indicador Datos'!BV37&gt;=35,10,IF(AND('Indicador Datos'!BV37&gt;=25,'Indicador Datos'!BV37&lt;35),8,(IF(AND('Indicador Datos'!BV37&gt;=15,'Indicador Datos'!BV37&lt;25),6,IF(AND('Indicador Datos'!BV37&gt;=5,'Indicador Datos'!BV37&lt;15),4,IF(AND('Indicador Datos'!BV37&gt;0,'Indicador Datos'!BV37&lt;5),2,0)))))))</f>
        <v>2</v>
      </c>
      <c r="AW34" s="54">
        <f t="shared" si="8"/>
        <v>2.2999999999999998</v>
      </c>
      <c r="AX34" s="60">
        <f t="shared" si="9"/>
        <v>2.6</v>
      </c>
      <c r="AY34" s="61">
        <f t="shared" si="10"/>
        <v>4.3</v>
      </c>
    </row>
    <row r="35" spans="1:51" s="3" customFormat="1" x14ac:dyDescent="0.25">
      <c r="A35" s="94" t="s">
        <v>108</v>
      </c>
      <c r="B35" s="83" t="s">
        <v>63</v>
      </c>
      <c r="C35" s="53">
        <f>ROUND(IF('Indicador Datos'!AL38="No data",IF((0.1233*LN('Indicador Datos'!CS38)-0.4559)&gt;C$37,0,IF((0.1233*LN('Indicador Datos'!CS38)-0.4559)&lt;C$36,10,(C$37-(0.1233*LN('Indicador Datos'!CS38)-0.4559))/(C$37-C$36)*10)),IF('Indicador Datos'!AL38&gt;C$37,0,IF('Indicador Datos'!AL38&lt;C$36,10,(C$37-'Indicador Datos'!AL38)/(C$37-C$36)*10))),1)</f>
        <v>4.2</v>
      </c>
      <c r="D35" s="146" t="str">
        <f>IF('Indicador Datos'!AM38="No data","x", 'Indicador Datos'!AM38+'Indicador Datos'!AN38)</f>
        <v>x</v>
      </c>
      <c r="E35" s="126" t="str">
        <f t="shared" si="11"/>
        <v>x</v>
      </c>
      <c r="F35" s="126">
        <f>IF('Indicador Datos'!AO38="No data","x",ROUND(IF('Indicador Datos'!AO38&gt;F$37,10,IF('Indicador Datos'!AO38&lt;F$36,0,10-(F$37-'Indicador Datos'!AO38)/(F$37-F$36)*10)),1))</f>
        <v>5.5</v>
      </c>
      <c r="G35" s="126">
        <f t="shared" si="12"/>
        <v>5.5</v>
      </c>
      <c r="H35" s="54">
        <f t="shared" si="13"/>
        <v>4.9000000000000004</v>
      </c>
      <c r="I35" s="53">
        <f>IF('Indicador Datos'!BJ38="No data","x",ROUND(IF('Indicador Datos'!BJ38&gt;I$37,10,IF('Indicador Datos'!BJ38&lt;I$36,0,10-(I$37-'Indicador Datos'!BJ38)/(I$37-I$36)*10)),1))</f>
        <v>6.1</v>
      </c>
      <c r="J35" s="53" t="str">
        <f>IF('Indicador Datos'!BK38="No data","x",ROUND(IF('Indicador Datos'!BK38&gt;J$37,10,IF('Indicador Datos'!BK38&lt;J$36,0,10-(J$37-'Indicador Datos'!BK38)/(J$37-J$36)*10)),1))</f>
        <v>x</v>
      </c>
      <c r="K35" s="126">
        <f>IF('Indicador Datos'!BL38="No data","x",ROUND(IF('Indicador Datos'!BL38&gt;K$37,10,IF('Indicador Datos'!BL38&lt;K$36,0,10-(K$37-'Indicador Datos'!BL38)/(K$37-K$36)*10)),1))</f>
        <v>10</v>
      </c>
      <c r="L35" s="54">
        <f t="shared" si="14"/>
        <v>8.1</v>
      </c>
      <c r="M35" s="126">
        <f>IF('Indicador Datos'!AP38="No data","x",ROUND(IF('Indicador Datos'!AP38&gt;M$37,10,IF('Indicador Datos'!AP38&lt;M$36,0,10-(M$37-'Indicador Datos'!AP38)/(M$37-M$36)*10)),1))</f>
        <v>4.7</v>
      </c>
      <c r="N35" s="126">
        <f>IF('Indicador Datos'!AQ38="No data","x",ROUND(IF('Indicador Datos'!AQ38&gt;N$37,10,IF('Indicador Datos'!AQ38&lt;N$36,0,10-(N$37-'Indicador Datos'!AQ38)/(N$37-N$36)*10)),1))</f>
        <v>0</v>
      </c>
      <c r="O35" s="126">
        <f>IF('Indicador Datos'!AR38="No data","x",ROUND(IF('Indicador Datos'!AR38&gt;O$37,10,IF('Indicador Datos'!AR38&lt;O$36,0,10-(O$37-'Indicador Datos'!AR38)/(O$37-O$36)*10)),1))</f>
        <v>4.8</v>
      </c>
      <c r="P35" s="54">
        <f t="shared" si="0"/>
        <v>3.5</v>
      </c>
      <c r="Q35" s="55">
        <f t="shared" si="15"/>
        <v>5.4</v>
      </c>
      <c r="R35" s="67">
        <f>IF(AND('Indicador Datos'!BP38="No data",'Indicador Datos'!BQ38="No data", 'Indicador Datos'!BR38="No data"),0,SUM('Indicador Datos'!BP38:BR38)/1000)</f>
        <v>67.433999999999997</v>
      </c>
      <c r="S35" s="53">
        <f t="shared" si="16"/>
        <v>9.6</v>
      </c>
      <c r="T35" s="56">
        <f>R35*1000/'Indicador Datos'!CT38</f>
        <v>2.3647918494671856E-3</v>
      </c>
      <c r="U35" s="53">
        <f t="shared" si="1"/>
        <v>3.9</v>
      </c>
      <c r="V35" s="57">
        <f t="shared" si="17"/>
        <v>7.8</v>
      </c>
      <c r="W35" s="59">
        <f>IF('Indicador Datos'!BB38="No data","x",ROUND(IF('Indicador Datos'!BB38&gt;W$37,10,IF('Indicador Datos'!BB38&lt;W$36,0,10-(W$37-'Indicador Datos'!BB38)/(W$37-W$36)*10)),1))</f>
        <v>3</v>
      </c>
      <c r="X35" s="59" t="str">
        <f>IF('Indicador Datos'!BC38="No data","x",IF('Indicador Datos'!BC37=0,0,ROUND(IF('Indicador Datos'!BC38&gt;X$37,10,IF('Indicador Datos'!BC38&lt;X$36,0,10-(X$37-'Indicador Datos'!BC38)/(X$37-X$36)*10)),1)))</f>
        <v>x</v>
      </c>
      <c r="Y35" s="53">
        <f t="shared" si="2"/>
        <v>3</v>
      </c>
      <c r="Z35" s="53">
        <f>IF('Indicador Datos'!BA38="No data","x",ROUND(IF('Indicador Datos'!BA38&gt;Z$37,10,IF('Indicador Datos'!BA38&lt;Z$36,0,10-(Z$37-'Indicador Datos'!BA38)/(Z$37-Z$36)*10)),1))</f>
        <v>4.2</v>
      </c>
      <c r="AA35" s="53">
        <f>IF('Indicador Datos'!BD38 ="No data","x",ROUND( IF('Indicador Datos'!BD38 &gt;AA$37,10,IF('Indicador Datos'!BD38 &lt;AA$36,0,10-(AA$37-'Indicador Datos'!BD38)/(AA$37-AA$36)*10)),1))</f>
        <v>3</v>
      </c>
      <c r="AB35" s="56">
        <f>IF('Indicador Datos'!BE38="No data","x",IF(('Indicador Datos'!BE38/'Indicador Datos'!CT38)&gt;1,1,IF('Indicador Datos'!BE38&gt;'Indicador Datos'!CT38,1,'Indicador Datos'!BE38/'Indicador Datos'!CT38)))</f>
        <v>0.15622509168504273</v>
      </c>
      <c r="AC35" s="126">
        <f t="shared" si="3"/>
        <v>5.2</v>
      </c>
      <c r="AD35" s="54">
        <f t="shared" si="4"/>
        <v>3.9</v>
      </c>
      <c r="AE35" s="53">
        <f>IF('Indicador Datos'!AS38="No data","x",ROUND(IF('Indicador Datos'!AS38&gt;AE$37,10,IF('Indicador Datos'!AS38&lt;AE$36,0,10-(AE$37-'Indicador Datos'!AS38)/(AE$37-AE$36)*10)),1))</f>
        <v>8.8000000000000007</v>
      </c>
      <c r="AF35" s="59">
        <f>IF('Indicador Datos'!AT38="No data", "x", IF('Indicador Datos'!AT38&gt;=40,10,IF(AND('Indicador Datos'!AT38&gt;=30,'Indicador Datos'!AT38&lt;40),8,(IF(AND('Indicador Datos'!AT38&gt;=20,'Indicador Datos'!AT38&lt;30),6,IF(AND('Indicador Datos'!AT38&gt;=5,'Indicador Datos'!AT38&lt;20),4,IF(AND('Indicador Datos'!AT38&gt;0,'Indicador Datos'!AT38&lt;5),2,0)))))))</f>
        <v>4</v>
      </c>
      <c r="AG35" s="59">
        <f>IF('Indicador Datos'!AU38="No data", "x", IF('Indicador Datos'!AU38&gt;=40,10,IF(AND('Indicador Datos'!AU38&gt;=30,'Indicador Datos'!AU38&lt;40),8,(IF(AND('Indicador Datos'!AU38&gt;=20,'Indicador Datos'!AU38&lt;30), 6, IF(AND('Indicador Datos'!AU38&gt;=5,'Indicador Datos'!AU38&lt;20),3,0))))))</f>
        <v>8</v>
      </c>
      <c r="AH35" s="59">
        <f>IF('Indicador Datos'!AV38="No data", "x", IF('Indicador Datos'!AV38&gt;=15,10,IF(AND('Indicador Datos'!AV38&gt;=12,'Indicador Datos'!AV38&lt;15),8,(IF(AND('Indicador Datos'!AV38&gt;=9,'Indicador Datos'!AV38&lt;12),6,IF(AND('Indicador Datos'!AV38&gt;=5,'Indicador Datos'!AV38&lt;9),4,IF(AND('Indicador Datos'!AV38&gt;0,'Indicador Datos'!AV38&lt;5),2,0)))))))</f>
        <v>6</v>
      </c>
      <c r="AI35" s="210">
        <f>IF('Indicador Datos'!BW38="No data", "x", IF('Indicador Datos'!BW38&gt;=40,10,IF(AND('Indicador Datos'!BW38&gt;=30,'Indicador Datos'!BW38&lt;40),8,(IF(AND('Indicador Datos'!BW38&gt;=20,'Indicador Datos'!BW38&lt;30), 6, IF(AND('Indicador Datos'!BW38&gt;=5,'Indicador Datos'!BW38&lt;20),3,0))))))</f>
        <v>6</v>
      </c>
      <c r="AJ35" s="210">
        <f t="shared" si="5"/>
        <v>6</v>
      </c>
      <c r="AK35" s="126">
        <f t="shared" si="6"/>
        <v>6</v>
      </c>
      <c r="AL35" s="54">
        <f t="shared" si="7"/>
        <v>7.4</v>
      </c>
      <c r="AM35" s="179">
        <f>IF('Indicador Datos'!BS38="No data","x",ROUND( IF('Indicador Datos'!BS38&gt;AM$37,10,IF('Indicador Datos'!BS38&lt;AM$36,0,10-(AM$37-'Indicador Datos'!BS38)/(AM$37-AM$36)*10)),1))</f>
        <v>10</v>
      </c>
      <c r="AN35" s="179">
        <f>IF('Indicador Datos'!BT38="No data","x",ROUND( IF('Indicador Datos'!BT38&gt;AN$37,10,IF('Indicador Datos'!BT38&lt;AN$36,0,10-(AN$37-'Indicador Datos'!BT38)/(AN$37-AN$36)*10)),1))</f>
        <v>10</v>
      </c>
      <c r="AO35" s="54">
        <f t="shared" si="18"/>
        <v>10</v>
      </c>
      <c r="AP35" s="67">
        <f>('Indicador Datos'!BO38+'Indicador Datos'!BN38*0.5+'Indicador Datos'!BM38*0.25)/1000</f>
        <v>5.35</v>
      </c>
      <c r="AQ35" s="53">
        <f t="shared" si="19"/>
        <v>2.4</v>
      </c>
      <c r="AR35" s="58">
        <f>AP35*1000/'Indicador Datos'!CT38</f>
        <v>1.8761509616290658E-4</v>
      </c>
      <c r="AS35" s="53">
        <f t="shared" si="20"/>
        <v>0</v>
      </c>
      <c r="AT35" s="54">
        <f t="shared" si="21"/>
        <v>1.3</v>
      </c>
      <c r="AU35" s="53">
        <f>IF('Indicador Datos'!BU38="No data","x",ROUND(IF('Indicador Datos'!BU38&lt;$AU$36,10,IF('Indicador Datos'!BU38&gt;$AU$37,0,($AU$37-'Indicador Datos'!BU38)/($AU$37-$AU$36)*10)),1))</f>
        <v>6.8</v>
      </c>
      <c r="AV35" s="53">
        <f>IF('Indicador Datos'!BV38="No data", "x", IF('Indicador Datos'!BV38&gt;=35,10,IF(AND('Indicador Datos'!BV38&gt;=25,'Indicador Datos'!BV38&lt;35),8,(IF(AND('Indicador Datos'!BV38&gt;=15,'Indicador Datos'!BV38&lt;25),6,IF(AND('Indicador Datos'!BV38&gt;=5,'Indicador Datos'!BV38&lt;15),4,IF(AND('Indicador Datos'!BV38&gt;0,'Indicador Datos'!BV38&lt;5),2,0)))))))</f>
        <v>6</v>
      </c>
      <c r="AW35" s="54">
        <f t="shared" si="8"/>
        <v>6.4</v>
      </c>
      <c r="AX35" s="60">
        <f t="shared" si="9"/>
        <v>6.9</v>
      </c>
      <c r="AY35" s="61">
        <f t="shared" si="10"/>
        <v>7.4</v>
      </c>
    </row>
    <row r="36" spans="1:51" s="3" customFormat="1" x14ac:dyDescent="0.25">
      <c r="A36" s="62"/>
      <c r="B36" s="63" t="s">
        <v>69</v>
      </c>
      <c r="C36" s="63">
        <v>0.5</v>
      </c>
      <c r="D36" s="63"/>
      <c r="E36" s="63">
        <v>0</v>
      </c>
      <c r="F36" s="63">
        <v>0</v>
      </c>
      <c r="G36" s="63"/>
      <c r="H36" s="63"/>
      <c r="I36" s="63">
        <v>0</v>
      </c>
      <c r="J36" s="63">
        <v>25</v>
      </c>
      <c r="K36" s="63">
        <v>0</v>
      </c>
      <c r="L36" s="63"/>
      <c r="M36" s="63">
        <v>40</v>
      </c>
      <c r="N36" s="63">
        <v>0</v>
      </c>
      <c r="O36" s="63">
        <v>12.5</v>
      </c>
      <c r="P36" s="63"/>
      <c r="Q36" s="63"/>
      <c r="R36" s="63"/>
      <c r="S36" s="63">
        <v>1</v>
      </c>
      <c r="T36" s="63"/>
      <c r="U36" s="64">
        <v>5.0000000000000002E-5</v>
      </c>
      <c r="V36" s="64"/>
      <c r="W36" s="63">
        <v>0</v>
      </c>
      <c r="X36" s="63">
        <v>0</v>
      </c>
      <c r="Y36" s="63"/>
      <c r="Z36" s="63">
        <v>0</v>
      </c>
      <c r="AA36" s="63">
        <v>0</v>
      </c>
      <c r="AB36" s="63"/>
      <c r="AC36" s="63">
        <v>0</v>
      </c>
      <c r="AD36" s="63"/>
      <c r="AE36" s="63">
        <v>0</v>
      </c>
      <c r="AF36" s="63">
        <v>0</v>
      </c>
      <c r="AG36" s="63">
        <v>0</v>
      </c>
      <c r="AH36" s="63">
        <v>0</v>
      </c>
      <c r="AI36" s="63">
        <v>0</v>
      </c>
      <c r="AJ36" s="63"/>
      <c r="AK36" s="63"/>
      <c r="AL36" s="63"/>
      <c r="AM36" s="63">
        <v>30</v>
      </c>
      <c r="AN36" s="63">
        <v>5</v>
      </c>
      <c r="AO36" s="63"/>
      <c r="AP36" s="63"/>
      <c r="AQ36" s="63">
        <v>0</v>
      </c>
      <c r="AR36" s="63"/>
      <c r="AS36" s="65">
        <v>0</v>
      </c>
      <c r="AT36" s="65"/>
      <c r="AU36" s="63">
        <v>75</v>
      </c>
      <c r="AV36" s="63">
        <v>0</v>
      </c>
      <c r="AW36" s="63"/>
      <c r="AX36" s="63"/>
      <c r="AY36" s="63"/>
    </row>
    <row r="37" spans="1:51" s="3" customFormat="1" x14ac:dyDescent="0.25">
      <c r="A37" s="62"/>
      <c r="B37" s="63" t="s">
        <v>70</v>
      </c>
      <c r="C37" s="63">
        <v>0.95</v>
      </c>
      <c r="D37" s="63"/>
      <c r="E37" s="63">
        <v>50</v>
      </c>
      <c r="F37" s="63">
        <v>60</v>
      </c>
      <c r="G37" s="63"/>
      <c r="H37" s="63"/>
      <c r="I37" s="63">
        <v>0.75</v>
      </c>
      <c r="J37" s="63">
        <v>65</v>
      </c>
      <c r="K37" s="63">
        <v>35</v>
      </c>
      <c r="L37" s="63"/>
      <c r="M37" s="63">
        <v>65</v>
      </c>
      <c r="N37" s="63">
        <v>10</v>
      </c>
      <c r="O37" s="63">
        <v>55</v>
      </c>
      <c r="P37" s="63"/>
      <c r="Q37" s="63"/>
      <c r="R37" s="63"/>
      <c r="S37" s="63">
        <v>5</v>
      </c>
      <c r="T37" s="63"/>
      <c r="U37" s="66">
        <v>0.1</v>
      </c>
      <c r="V37" s="66"/>
      <c r="W37" s="63">
        <v>2</v>
      </c>
      <c r="X37" s="63">
        <v>1.5</v>
      </c>
      <c r="Y37" s="63"/>
      <c r="Z37" s="63">
        <v>100</v>
      </c>
      <c r="AA37" s="63">
        <v>200</v>
      </c>
      <c r="AB37" s="63"/>
      <c r="AC37" s="63">
        <v>0.3</v>
      </c>
      <c r="AD37" s="63"/>
      <c r="AE37" s="63">
        <v>35</v>
      </c>
      <c r="AF37" s="63">
        <v>40</v>
      </c>
      <c r="AG37" s="63">
        <v>40</v>
      </c>
      <c r="AH37" s="63">
        <v>15</v>
      </c>
      <c r="AI37" s="63">
        <v>40</v>
      </c>
      <c r="AJ37" s="63"/>
      <c r="AK37" s="63"/>
      <c r="AL37" s="63"/>
      <c r="AM37" s="63">
        <v>90</v>
      </c>
      <c r="AN37" s="63">
        <v>45</v>
      </c>
      <c r="AO37" s="63"/>
      <c r="AP37" s="63"/>
      <c r="AQ37" s="63">
        <v>3</v>
      </c>
      <c r="AR37" s="63"/>
      <c r="AS37" s="176">
        <v>7.4999999999999997E-2</v>
      </c>
      <c r="AT37" s="66"/>
      <c r="AU37" s="63">
        <v>150</v>
      </c>
      <c r="AV37" s="63">
        <v>35</v>
      </c>
      <c r="AW37" s="63"/>
      <c r="AX37" s="63"/>
      <c r="AY37" s="63"/>
    </row>
    <row r="38" spans="1:51" x14ac:dyDescent="0.25">
      <c r="W38" s="211"/>
      <c r="X38" s="211"/>
      <c r="Y38" s="211"/>
      <c r="Z38" s="211"/>
      <c r="AA38" s="211"/>
      <c r="AB38" s="211"/>
      <c r="AC38" s="211"/>
      <c r="AD38" s="211"/>
      <c r="AJ38" s="211"/>
      <c r="AK38" s="211"/>
      <c r="AL38" s="211"/>
      <c r="AV38" s="211"/>
      <c r="AW38" s="211"/>
    </row>
  </sheetData>
  <sortState ref="A3:B189">
    <sortCondition ref="A3:A189"/>
  </sortState>
  <mergeCells count="1">
    <mergeCell ref="A1:AY1"/>
  </mergeCells>
  <pageMargins left="0.7" right="0.7" top="0.75" bottom="0.75" header="0.3" footer="0.3"/>
  <pageSetup paperSize="9" orientation="portrait" r:id="rId1"/>
  <ignoredErrors>
    <ignoredError sqref="R3:R35"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sheetPr>
  <dimension ref="A1:AX38"/>
  <sheetViews>
    <sheetView showGridLines="0" workbookViewId="0">
      <pane xSplit="2" ySplit="2" topLeftCell="C3" activePane="bottomRight" state="frozen"/>
      <selection pane="topRight" activeCell="B1" sqref="B1"/>
      <selection pane="bottomLeft" activeCell="A4" sqref="A4"/>
      <selection pane="bottomRight" activeCell="B2" sqref="B2"/>
    </sheetView>
  </sheetViews>
  <sheetFormatPr defaultColWidth="9.140625" defaultRowHeight="15" x14ac:dyDescent="0.25"/>
  <cols>
    <col min="1" max="1" width="25.7109375" style="1" customWidth="1"/>
    <col min="2" max="2" width="8.140625" style="12" customWidth="1"/>
    <col min="3" max="4" width="7.85546875" style="1" customWidth="1"/>
    <col min="5" max="5" width="7.85546875" style="13" customWidth="1"/>
    <col min="6" max="7" width="7.85546875" style="1" customWidth="1"/>
    <col min="8" max="9" width="7.85546875" style="13" customWidth="1"/>
    <col min="10" max="15" width="8" style="13" customWidth="1"/>
    <col min="16" max="16" width="7.85546875" style="13" customWidth="1"/>
    <col min="17" max="19" width="7.85546875" style="1" customWidth="1"/>
    <col min="20" max="21" width="7.85546875" style="13" customWidth="1"/>
    <col min="22" max="22" width="7.85546875" style="1" customWidth="1"/>
    <col min="23" max="27" width="7.85546875" style="9" customWidth="1"/>
    <col min="28" max="28" width="7.85546875" style="1" customWidth="1"/>
    <col min="29" max="38" width="7.85546875" style="9" customWidth="1"/>
    <col min="39" max="48" width="7.85546875" style="1" customWidth="1"/>
    <col min="49" max="49" width="7.85546875" style="13" customWidth="1"/>
    <col min="50" max="16384" width="9.140625" style="1"/>
  </cols>
  <sheetData>
    <row r="1" spans="1:50" s="181" customFormat="1" ht="15" customHeight="1" x14ac:dyDescent="0.2">
      <c r="A1" s="252"/>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c r="AK1" s="252"/>
      <c r="AL1" s="252"/>
      <c r="AM1" s="252"/>
      <c r="AN1" s="252"/>
      <c r="AO1" s="252"/>
      <c r="AP1" s="252"/>
      <c r="AQ1" s="252"/>
      <c r="AR1" s="252"/>
      <c r="AS1" s="252"/>
      <c r="AT1" s="252"/>
      <c r="AU1" s="252"/>
      <c r="AV1" s="252"/>
      <c r="AW1" s="252"/>
    </row>
    <row r="2" spans="1:50" s="181" customFormat="1" ht="117.75" customHeight="1" thickBot="1" x14ac:dyDescent="0.25">
      <c r="A2" s="92" t="s">
        <v>234</v>
      </c>
      <c r="B2" s="190" t="s">
        <v>64</v>
      </c>
      <c r="C2" s="205" t="s">
        <v>323</v>
      </c>
      <c r="D2" s="205" t="s">
        <v>324</v>
      </c>
      <c r="E2" s="206" t="s">
        <v>245</v>
      </c>
      <c r="F2" s="205" t="s">
        <v>325</v>
      </c>
      <c r="G2" s="205" t="s">
        <v>326</v>
      </c>
      <c r="H2" s="206" t="s">
        <v>203</v>
      </c>
      <c r="I2" s="205" t="s">
        <v>225</v>
      </c>
      <c r="J2" s="206" t="s">
        <v>224</v>
      </c>
      <c r="K2" s="232" t="s">
        <v>534</v>
      </c>
      <c r="L2" s="232" t="s">
        <v>533</v>
      </c>
      <c r="M2" s="205" t="s">
        <v>327</v>
      </c>
      <c r="N2" s="205" t="s">
        <v>328</v>
      </c>
      <c r="O2" s="207" t="s">
        <v>226</v>
      </c>
      <c r="P2" s="208" t="s">
        <v>329</v>
      </c>
      <c r="Q2" s="205" t="s">
        <v>330</v>
      </c>
      <c r="R2" s="205" t="s">
        <v>204</v>
      </c>
      <c r="S2" s="205" t="s">
        <v>331</v>
      </c>
      <c r="T2" s="206" t="s">
        <v>246</v>
      </c>
      <c r="U2" s="232" t="s">
        <v>332</v>
      </c>
      <c r="V2" s="205" t="s">
        <v>332</v>
      </c>
      <c r="W2" s="205" t="s">
        <v>459</v>
      </c>
      <c r="X2" s="205" t="s">
        <v>462</v>
      </c>
      <c r="Y2" s="232" t="s">
        <v>333</v>
      </c>
      <c r="Z2" s="232" t="s">
        <v>334</v>
      </c>
      <c r="AA2" s="205" t="s">
        <v>335</v>
      </c>
      <c r="AB2" s="206" t="s">
        <v>205</v>
      </c>
      <c r="AC2" s="205" t="s">
        <v>336</v>
      </c>
      <c r="AD2" s="232" t="s">
        <v>471</v>
      </c>
      <c r="AE2" s="232" t="s">
        <v>469</v>
      </c>
      <c r="AF2" s="232" t="s">
        <v>470</v>
      </c>
      <c r="AG2" s="205" t="s">
        <v>228</v>
      </c>
      <c r="AH2" s="232" t="s">
        <v>337</v>
      </c>
      <c r="AI2" s="232" t="s">
        <v>338</v>
      </c>
      <c r="AJ2" s="232" t="s">
        <v>339</v>
      </c>
      <c r="AK2" s="205" t="s">
        <v>340</v>
      </c>
      <c r="AL2" s="205" t="s">
        <v>207</v>
      </c>
      <c r="AM2" s="206" t="s">
        <v>341</v>
      </c>
      <c r="AN2" s="232" t="s">
        <v>230</v>
      </c>
      <c r="AO2" s="232" t="s">
        <v>342</v>
      </c>
      <c r="AP2" s="205" t="s">
        <v>343</v>
      </c>
      <c r="AQ2" s="205" t="s">
        <v>344</v>
      </c>
      <c r="AR2" s="205" t="s">
        <v>229</v>
      </c>
      <c r="AS2" s="226" t="s">
        <v>232</v>
      </c>
      <c r="AT2" s="226" t="s">
        <v>345</v>
      </c>
      <c r="AU2" s="205" t="s">
        <v>346</v>
      </c>
      <c r="AV2" s="207" t="s">
        <v>347</v>
      </c>
      <c r="AW2" s="208" t="s">
        <v>348</v>
      </c>
    </row>
    <row r="3" spans="1:50" s="3" customFormat="1" ht="15.75" thickTop="1" x14ac:dyDescent="0.25">
      <c r="A3" s="94" t="s">
        <v>1</v>
      </c>
      <c r="B3" s="83" t="s">
        <v>0</v>
      </c>
      <c r="C3" s="69">
        <f>IF('Indicador Datos'!BX6="No data","x",ROUND(IF('Indicador Datos'!BX6&gt;C$37,0,IF('Indicador Datos'!BX6&lt;C$36,10,(C$37-'Indicador Datos'!BX6)/(C$37-C$36)*10)),1))</f>
        <v>7.2</v>
      </c>
      <c r="D3" s="69" t="str">
        <f>IF('Indicador Datos'!BY6="No data","x",ROUND(IF('Indicador Datos'!BY6&gt;D$37,0,IF('Indicador Datos'!BY6&lt;D$36,10,(D$37-'Indicador Datos'!BY6)/(D$37-D$36)*10)),1))</f>
        <v>x</v>
      </c>
      <c r="E3" s="70">
        <f>IF(AND(C3="x",D3="x"),"x",ROUND(AVERAGE(C3,D3),1))</f>
        <v>7.2</v>
      </c>
      <c r="F3" s="69" t="str">
        <f>IF('Indicador Datos'!CA6="No data","x",ROUND(IF('Indicador Datos'!CA6&gt;F$37,0,IF('Indicador Datos'!CA6&lt;F$36,10,(F$37-'Indicador Datos'!CA6)/(F$37-F$36)*10)),1))</f>
        <v>x</v>
      </c>
      <c r="G3" s="69">
        <f>IF('Indicador Datos'!BZ6="No data","x",ROUND(IF('Indicador Datos'!BZ6&gt;G$37,0,IF('Indicador Datos'!BZ6&lt;G$36,10,(G$37-'Indicador Datos'!BZ6)/(G$37-G$36)*10)),1))</f>
        <v>5</v>
      </c>
      <c r="H3" s="70">
        <f>IF(AND(F3="x",G3="x"),"x",ROUND(AVERAGE(F3,G3),1))</f>
        <v>5</v>
      </c>
      <c r="I3" s="69" t="str">
        <f>IF('Indicador Datos'!CB6="No data","x",ROUND(IF('Indicador Datos'!CB6&gt;I$37,0,IF('Indicador Datos'!CB6&lt;I$36,10,(I$37-'Indicador Datos'!CB6)/(I$37-I$36)*10)),1))</f>
        <v>x</v>
      </c>
      <c r="J3" s="129" t="str">
        <f>IF(I3="x","x",ROUND(I3,1))</f>
        <v>x</v>
      </c>
      <c r="K3" s="233" t="str">
        <f>IF('Indicador Datos'!CC6="No data","x",ROUND(IF('Indicador Datos'!CC6&gt;K$37,10,IF('Indicador Datos'!CC6&lt;K$36,0,10-(K$37-'Indicador Datos'!CC6)/(K$37-K$36)*10)),1))</f>
        <v>x</v>
      </c>
      <c r="L3" s="233" t="str">
        <f>IF('Indicador Datos'!CD6="No data","x",ROUND(IF('Indicador Datos'!CD6&gt;L$37,10,IF('Indicador Datos'!CD6&lt;L$36,0,10-(L$37-'Indicador Datos'!CD6)/(L$37-L$36)*10)),1))</f>
        <v>x</v>
      </c>
      <c r="M3" s="69" t="str">
        <f>IF(AND(K3="x",L3="x"),"x",ROUND(AVERAGE(K3,L3),1))</f>
        <v>x</v>
      </c>
      <c r="N3" s="69" t="str">
        <f>IF('Indicador Datos'!CE6="No data","x",ROUND(IF('Indicador Datos'!CE6&gt;N$37,10,IF('Indicador Datos'!CE6&lt;N$36,0,10-(N$37-'Indicador Datos'!CE6)/(N$37-N$36)*10)),1))</f>
        <v>x</v>
      </c>
      <c r="O3" s="129" t="str">
        <f>IF(AND(M3="x",N3="x"),"x",ROUND(AVERAGE(M3,N3,N3),1))</f>
        <v>x</v>
      </c>
      <c r="P3" s="71">
        <f>IF(AND( J3="x",O3="x", E3="x"), H3, IF(AND( J3="x",O3="x"),ROUND((10-GEOMEAN(((10-H3)/10*9+1),((10-E3)/10*9+1)))/9*10,1),IF(AND( J3="x",E3="x"),ROUND((10-GEOMEAN(((10-H3)/10*9+1),((10-O3)/10*9+1)))/9*10,1),IF( J3="x", ROUND((10-GEOMEAN(((10-H3)/10*9+1),((10-E3)/10*9+1),((10-O3)/10*9+1)))/9*10,1),ROUND((10-GEOMEAN(((10- J3)/10*9+1),((10-H3)/10*9+1),((10-E3)/10*9+1),((10-O3)/10*9+1)))/9*10,1)))))</f>
        <v>6.2</v>
      </c>
      <c r="Q3" s="69">
        <f>IF(OR('Indicador Datos'!CF6=0,'Indicador Datos'!CF6="No data"),"x",ROUND(IF('Indicador Datos'!CF6&gt;Q$37,0,IF('Indicador Datos'!CF6&lt;Q$36,10,(Q$37-'Indicador Datos'!CF6)/(Q$37-Q$36)*10)),1))</f>
        <v>0</v>
      </c>
      <c r="R3" s="69">
        <f>IF('Indicador Datos'!CG6="No data","x",ROUND(IF('Indicador Datos'!CG6&gt;R$37,0,IF('Indicador Datos'!CG6&lt;R$36,10,(R$37-'Indicador Datos'!CG6)/(R$37-R$36)*10)),1))</f>
        <v>3.4</v>
      </c>
      <c r="S3" s="69">
        <f>IF('Indicador Datos'!CH6="No data","x",ROUND(IF('Indicador Datos'!CH6&gt;S$37,0,IF('Indicador Datos'!CH6&lt;S$36,10,(S$37-'Indicador Datos'!CH6)/(S$37-S$36)*10)),1))</f>
        <v>0</v>
      </c>
      <c r="T3" s="70">
        <f>IF(AND(Q3="x",R3="x",S3="x"),"x",ROUND(AVERAGE(Q3,R3,S3),1))</f>
        <v>1.1000000000000001</v>
      </c>
      <c r="U3" s="177">
        <f>IF('Indicador Datos'!CI6="No data","x",'Indicador Datos'!CI6/'Indicador Datos'!CV6*100)</f>
        <v>222.72727272727272</v>
      </c>
      <c r="V3" s="69">
        <f t="shared" ref="V3:V35" si="0">IF(U3="x","x",ROUND(IF(U3&gt;V$37,0,IF(U3&lt;V$36,10,(V$37-U3)/(V$37-V$36)*10)),1))</f>
        <v>0</v>
      </c>
      <c r="W3" s="69">
        <f>IF('Indicador Datos'!CJ6="No data","x",ROUND(IF('Indicador Datos'!CJ6&gt;W$37,0,IF('Indicador Datos'!CJ6&lt;W$36,10,(W$37-'Indicador Datos'!CJ6)/(W$37-W$36)*10)),1))</f>
        <v>4.2</v>
      </c>
      <c r="X3" s="69">
        <f>IF('Indicador Datos'!CK6="No data","x",ROUND(IF('Indicador Datos'!CK6&gt;X$37,0,IF('Indicador Datos'!CK6&lt;X$36,10,(X$37-'Indicador Datos'!CK6)/(X$37-X$36)*10)),1))</f>
        <v>3.3</v>
      </c>
      <c r="Y3" s="233" t="str">
        <f>IF('Indicador Datos'!CL6="No data","x",ROUND(IF('Indicador Datos'!CL6&gt;Y$37,0,IF('Indicador Datos'!CL6&lt;Y$36,10,(Y$37-'Indicador Datos'!CL6)/(Y$37-Y$36)*10)),1))</f>
        <v>x</v>
      </c>
      <c r="Z3" s="233" t="str">
        <f>IF('Indicador Datos'!CM6="No data","x",ROUND(IF('Indicador Datos'!CM6&gt;Z$37,0,IF('Indicador Datos'!CM6&lt;Z$36,10,(Z$37-'Indicador Datos'!CM6)/(Z$37-Z$36)*10)),1))</f>
        <v>x</v>
      </c>
      <c r="AA3" s="69" t="str">
        <f>IF(AND(Y3="x",Z3="x"),"x",ROUND(AVERAGE(Y3,Z3),1))</f>
        <v>x</v>
      </c>
      <c r="AB3" s="70">
        <f>IF(AND(W3="x",V3="x",W3="x",AA3="x"),"x",ROUND(AVERAGE(W3,V3,X3,AA3),1))</f>
        <v>2.5</v>
      </c>
      <c r="AC3" s="69">
        <f>IF('Indicador Datos'!AW6="No data","x",ROUND(IF('Indicador Datos'!AW6&gt;AC$37,0,IF('Indicador Datos'!AW6&lt;AC$36,10,(AC$37-'Indicador Datos'!AW6)/(AC$37-AC$36)*10)),1))</f>
        <v>3.1</v>
      </c>
      <c r="AD3" s="233">
        <f>IF('Indicador Datos'!AX6="No data","x",ROUND(IF('Indicador Datos'!AX6&gt;AD$37,0,IF('Indicador Datos'!AX6&lt;AD$36,10,(AD$37-'Indicador Datos'!AX6)/(AD$37-AD$36)*10)),1))</f>
        <v>10</v>
      </c>
      <c r="AE3" s="233">
        <f>IF('Indicador Datos'!AY6="No data","x",ROUND(IF('Indicador Datos'!AY6&gt;AE$37,0,IF('Indicador Datos'!AY6&lt;AE$36,10,(AE$37-'Indicador Datos'!AY6)/(AE$37-AE$36)*10)),1))</f>
        <v>2.9</v>
      </c>
      <c r="AF3" s="233" t="str">
        <f>IF('Indicador Datos'!AZ6="No data","x",ROUND(IF('Indicador Datos'!AZ6&gt;AF$37,0,IF('Indicador Datos'!AZ6&lt;AF$36,10,(AF$37-'Indicador Datos'!AZ6)/(AF$37-AF$36)*10)),1))</f>
        <v>x</v>
      </c>
      <c r="AG3" s="69">
        <f t="shared" ref="AG3:AG35" si="1">AVERAGE(AD3,AE3,AF3)</f>
        <v>6.45</v>
      </c>
      <c r="AH3" s="233">
        <f>IF('Indicador Datos'!BF6="No data","x",ROUND(IF('Indicador Datos'!BF6&gt;AH$37,0,IF('Indicador Datos'!BF6&lt;AH$36,10,(AH$37-'Indicador Datos'!BF6)/(AH$37-AH$36)*10)),1))</f>
        <v>6.3</v>
      </c>
      <c r="AI3" s="233">
        <f>IF('Indicador Datos'!BG6="No data","x",ROUND(IF('Indicador Datos'!BG6&gt;AI$37,0,IF('Indicador Datos'!BG6&lt;AI$36,10,(AI$37-'Indicador Datos'!BG6)/(AI$37-AI$36)*10)),1))</f>
        <v>6.2</v>
      </c>
      <c r="AJ3" s="233">
        <f>IF('Indicador Datos'!BH6="No data","x",ROUND(IF('Indicador Datos'!BH6&gt;AJ$37,10,IF('Indicador Datos'!BH6&lt;AJ$36,0,10-(AJ$37-'Indicador Datos'!BH6)/(AJ$37-AJ$36)*10)),1))</f>
        <v>4</v>
      </c>
      <c r="AK3" s="69">
        <f t="shared" ref="AK3:AK35" si="2">ROUND(IF(AH3="x", (10-GEOMEAN(((10-AI3)/10*9+1),((10-AJ3)/10*9+1)))/9*10,(10-GEOMEAN(((10-AI3)/10*9+1),((10-AH3)/10*9+1),((10-AJ3)/10*9+1)))/9*10),1)</f>
        <v>5.6</v>
      </c>
      <c r="AL3" s="69" t="str">
        <f>IF('Indicador Datos'!BI6="No data","x",ROUND(IF('Indicador Datos'!BI6&gt;AL$37,10,IF('Indicador Datos'!BI6&lt;AL$36,0,10-(AL$37-'Indicador Datos'!BI6)/(AL$37-AL$36)*10)),1))</f>
        <v>x</v>
      </c>
      <c r="AM3" s="70">
        <f>IF(AND(AC3="x",AG3="x",AK3="x",AL3="x"),"x",ROUND(AVERAGE(AC3,AG3,AK3,AL3),1))</f>
        <v>5.0999999999999996</v>
      </c>
      <c r="AN3" s="233" t="str">
        <f>IF('Indicador Datos'!CN6="No data","x",ROUND(IF('Indicador Datos'!CN6&gt;AN$37,0,IF('Indicador Datos'!CN6&lt;AN$36,10,(AN$37-'Indicador Datos'!CN6)/(AN$37-AN$36)*10)),1))</f>
        <v>x</v>
      </c>
      <c r="AO3" s="233">
        <f>IF('Indicador Datos'!CO6="No data","x",ROUND(IF('Indicador Datos'!CO6&gt;AO$37,0,IF('Indicador Datos'!CO6&lt;AO$36,10,(AO$37-'Indicador Datos'!CO6)/(AO$37-AO$36)*10)),1))</f>
        <v>8</v>
      </c>
      <c r="AP3" s="69">
        <f>IF(AND(AN3="x",AO3="x"), "x",ROUND(AVERAGE(AN3,AO3),1))</f>
        <v>8</v>
      </c>
      <c r="AQ3" s="69" t="str">
        <f>IF('Indicador Datos'!CP6="No data","x",ROUND(IF('Indicador Datos'!CP6&gt;AQ$37,0,IF('Indicador Datos'!CP6&lt;AQ$36,10,(AQ$37-'Indicador Datos'!CP6)/(AQ$37-AQ$36)*10)),1))</f>
        <v>x</v>
      </c>
      <c r="AR3" s="69">
        <f>IF(AND(AP3="x",AQ3="x"), "x",ROUND(AVERAGE(AP3,AQ3),1))</f>
        <v>8</v>
      </c>
      <c r="AS3" s="227">
        <f>IF('Indicador Datos'!CQ6="No data","x",ROUND(IF('Indicador Datos'!CQ6&gt;AS$37,0,IF('Indicador Datos'!CQ6&lt;AS$36,10,(AS$37-'Indicador Datos'!CQ6)/(AS$37-AS$36)*10)),1))</f>
        <v>9.5</v>
      </c>
      <c r="AT3" s="227">
        <f>IF('Indicador Datos'!CR6="No data","x",ROUND(IF('Indicador Datos'!CR6&gt;AT$37,10,IF('Indicador Datos'!CR6&lt;AT$36,0,10-(AT$37-'Indicador Datos'!CR6)/(AT$37-AT$36)*10)),1))</f>
        <v>0.3</v>
      </c>
      <c r="AU3" s="69">
        <f>IF(AND(AS3="x", AT3="x"), "x", ROUND(AVERAGE(AS3,AT3),1))</f>
        <v>4.9000000000000004</v>
      </c>
      <c r="AV3" s="129">
        <f>ROUND(AVERAGE(AR3,AR3,AU3),1)</f>
        <v>7</v>
      </c>
      <c r="AW3" s="71">
        <f>ROUND(AVERAGE(AB3,T3,AM3,AV3),1)</f>
        <v>3.9</v>
      </c>
      <c r="AX3" s="120"/>
    </row>
    <row r="4" spans="1:50" s="3" customFormat="1" x14ac:dyDescent="0.25">
      <c r="A4" s="94" t="s">
        <v>5</v>
      </c>
      <c r="B4" s="83" t="s">
        <v>4</v>
      </c>
      <c r="C4" s="69" t="str">
        <f>IF('Indicador Datos'!BX7="No data","x",ROUND(IF('Indicador Datos'!BX7&gt;C$37,0,IF('Indicador Datos'!BX7&lt;C$36,10,(C$37-'Indicador Datos'!BX7)/(C$37-C$36)*10)),1))</f>
        <v>x</v>
      </c>
      <c r="D4" s="69">
        <f>IF('Indicador Datos'!BY7="No data","x",ROUND(IF('Indicador Datos'!BY7&gt;D$37,0,IF('Indicador Datos'!BY7&lt;D$36,10,(D$37-'Indicador Datos'!BY7)/(D$37-D$36)*10)),1))</f>
        <v>7.6</v>
      </c>
      <c r="E4" s="70">
        <f t="shared" ref="E4:E35" si="3">IF(AND(C4="x",D4="x"),"x",ROUND(AVERAGE(C4,D4),1))</f>
        <v>7.6</v>
      </c>
      <c r="F4" s="69">
        <f>IF('Indicador Datos'!CA7="No data","x",ROUND(IF('Indicador Datos'!CA7&gt;F$37,0,IF('Indicador Datos'!CA7&lt;F$36,10,(F$37-'Indicador Datos'!CA7)/(F$37-F$36)*10)),1))</f>
        <v>3.5</v>
      </c>
      <c r="G4" s="69">
        <f>IF('Indicador Datos'!BZ7="No data","x",ROUND(IF('Indicador Datos'!BZ7&gt;G$37,0,IF('Indicador Datos'!BZ7&lt;G$36,10,(G$37-'Indicador Datos'!BZ7)/(G$37-G$36)*10)),1))</f>
        <v>3.8</v>
      </c>
      <c r="H4" s="70">
        <f t="shared" ref="H4:H35" si="4">IF(AND(F4="x",G4="x"),"x",ROUND(AVERAGE(F4,G4),1))</f>
        <v>3.7</v>
      </c>
      <c r="I4" s="69" t="str">
        <f>IF('Indicador Datos'!CB7="No data","x",ROUND(IF('Indicador Datos'!CB7&gt;I$37,0,IF('Indicador Datos'!CB7&lt;I$36,10,(I$37-'Indicador Datos'!CB7)/(I$37-I$36)*10)),1))</f>
        <v>x</v>
      </c>
      <c r="J4" s="129" t="str">
        <f t="shared" ref="J4:J35" si="5">IF(I4="x","x",ROUND(I4,1))</f>
        <v>x</v>
      </c>
      <c r="K4" s="233" t="str">
        <f>IF('Indicador Datos'!CC7="No data","x",ROUND(IF('Indicador Datos'!CC7&gt;K$37,10,IF('Indicador Datos'!CC7&lt;K$36,0,10-(K$37-'Indicador Datos'!CC7)/(K$37-K$36)*10)),1))</f>
        <v>x</v>
      </c>
      <c r="L4" s="233" t="str">
        <f>IF('Indicador Datos'!CD7="No data","x",ROUND(IF('Indicador Datos'!CD7&gt;L$37,10,IF('Indicador Datos'!CD7&lt;L$36,0,10-(L$37-'Indicador Datos'!CD7)/(L$37-L$36)*10)),1))</f>
        <v>x</v>
      </c>
      <c r="M4" s="69" t="str">
        <f t="shared" ref="M4:M34" si="6">IF(AND(K4="x",L4="x"),"x",ROUND(AVERAGE(K4,L4),1))</f>
        <v>x</v>
      </c>
      <c r="N4" s="69" t="str">
        <f>IF('Indicador Datos'!CE7="No data","x",ROUND(IF('Indicador Datos'!CE7&gt;N$37,10,IF('Indicador Datos'!CE7&lt;N$36,0,10-(N$37-'Indicador Datos'!CE7)/(N$37-N$36)*10)),1))</f>
        <v>x</v>
      </c>
      <c r="O4" s="129" t="str">
        <f t="shared" ref="O4:O34" si="7">IF(AND(M4="x",N4="x"),"x",ROUND(AVERAGE(M4,N4,N4),1))</f>
        <v>x</v>
      </c>
      <c r="P4" s="71">
        <f t="shared" ref="P4:P35" si="8">IF(AND( J4="x",O4="x", E4="x"), H4, IF(AND( J4="x",O4="x"),ROUND((10-GEOMEAN(((10-H4)/10*9+1),((10-E4)/10*9+1)))/9*10,1),IF(AND( J4="x",E4="x"),ROUND((10-GEOMEAN(((10-H4)/10*9+1),((10-O4)/10*9+1)))/9*10,1),IF( J4="x", ROUND((10-GEOMEAN(((10-H4)/10*9+1),((10-E4)/10*9+1),((10-O4)/10*9+1)))/9*10,1),ROUND((10-GEOMEAN(((10- J4)/10*9+1),((10-H4)/10*9+1),((10-E4)/10*9+1),((10-O4)/10*9+1)))/9*10,1)))))</f>
        <v>6</v>
      </c>
      <c r="Q4" s="69">
        <f>IF(OR('Indicador Datos'!CF7=0,'Indicador Datos'!CF7="No data"),"x",ROUND(IF('Indicador Datos'!CF7&gt;Q$37,0,IF('Indicador Datos'!CF7&lt;Q$36,10,(Q$37-'Indicador Datos'!CF7)/(Q$37-Q$36)*10)),1))</f>
        <v>0</v>
      </c>
      <c r="R4" s="69">
        <f>IF('Indicador Datos'!CG7="No data","x",ROUND(IF('Indicador Datos'!CG7&gt;R$37,0,IF('Indicador Datos'!CG7&lt;R$36,10,(R$37-'Indicador Datos'!CG7)/(R$37-R$36)*10)),1))</f>
        <v>2.5</v>
      </c>
      <c r="S4" s="69">
        <f>IF('Indicador Datos'!CH7="No data","x",ROUND(IF('Indicador Datos'!CH7&gt;S$37,0,IF('Indicador Datos'!CH7&lt;S$36,10,(S$37-'Indicador Datos'!CH7)/(S$37-S$36)*10)),1))</f>
        <v>6.4</v>
      </c>
      <c r="T4" s="70">
        <f t="shared" ref="T4:T35" si="9">IF(AND(Q4="x",R4="x",S4="x"),"x",ROUND(AVERAGE(Q4,R4,S4),1))</f>
        <v>3</v>
      </c>
      <c r="U4" s="177">
        <f>IF('Indicador Datos'!CI7="No data","x",'Indicador Datos'!CI7/'Indicador Datos'!CV7*100)</f>
        <v>47.952047952047955</v>
      </c>
      <c r="V4" s="69">
        <f t="shared" si="0"/>
        <v>5.3</v>
      </c>
      <c r="W4" s="69">
        <f>IF('Indicador Datos'!CJ7="No data","x",ROUND(IF('Indicador Datos'!CJ7&gt;W$37,0,IF('Indicador Datos'!CJ7&lt;W$36,10,(W$37-'Indicador Datos'!CJ7)/(W$37-W$36)*10)),1))</f>
        <v>1.7</v>
      </c>
      <c r="X4" s="69">
        <f>IF('Indicador Datos'!CK7="No data","x",ROUND(IF('Indicador Datos'!CK7&gt;X$37,0,IF('Indicador Datos'!CK7&lt;X$36,10,(X$37-'Indicador Datos'!CK7)/(X$37-X$36)*10)),1))</f>
        <v>1.1000000000000001</v>
      </c>
      <c r="Y4" s="233" t="str">
        <f>IF('Indicador Datos'!CL7="No data","x",ROUND(IF('Indicador Datos'!CL7&gt;Y$37,0,IF('Indicador Datos'!CL7&lt;Y$36,10,(Y$37-'Indicador Datos'!CL7)/(Y$37-Y$36)*10)),1))</f>
        <v>x</v>
      </c>
      <c r="Z4" s="233" t="str">
        <f>IF('Indicador Datos'!CM7="No data","x",ROUND(IF('Indicador Datos'!CM7&gt;Z$37,0,IF('Indicador Datos'!CM7&lt;Z$36,10,(Z$37-'Indicador Datos'!CM7)/(Z$37-Z$36)*10)),1))</f>
        <v>x</v>
      </c>
      <c r="AA4" s="69" t="str">
        <f t="shared" ref="AA4:AA35" si="10">IF(AND(Y4="x",Z4="x"),"x",ROUND(AVERAGE(Y4,Z4),1))</f>
        <v>x</v>
      </c>
      <c r="AB4" s="70">
        <f t="shared" ref="AB4:AB35" si="11">IF(AND(W4="x",V4="x",W4="x",AA4="x"),"x",ROUND(AVERAGE(W4,V4,X4,AA4),1))</f>
        <v>2.7</v>
      </c>
      <c r="AC4" s="69">
        <f>IF('Indicador Datos'!AW7="No data","x",ROUND(IF('Indicador Datos'!AW7&gt;AC$37,0,IF('Indicador Datos'!AW7&lt;AC$36,10,(AC$37-'Indicador Datos'!AW7)/(AC$37-AC$36)*10)),1))</f>
        <v>5.2</v>
      </c>
      <c r="AD4" s="233">
        <f>IF('Indicador Datos'!AX7="No data","x",ROUND(IF('Indicador Datos'!AX7&gt;AD$37,0,IF('Indicador Datos'!AX7&lt;AD$36,10,(AD$37-'Indicador Datos'!AX7)/(AD$37-AD$36)*10)),1))</f>
        <v>10</v>
      </c>
      <c r="AE4" s="233">
        <f>IF('Indicador Datos'!AY7="No data","x",ROUND(IF('Indicador Datos'!AY7&gt;AE$37,0,IF('Indicador Datos'!AY7&lt;AE$36,10,(AE$37-'Indicador Datos'!AY7)/(AE$37-AE$36)*10)),1))</f>
        <v>3.6</v>
      </c>
      <c r="AF4" s="233">
        <f>IF('Indicador Datos'!AZ7="No data","x",ROUND(IF('Indicador Datos'!AZ7&gt;AF$37,0,IF('Indicador Datos'!AZ7&lt;AF$36,10,(AF$37-'Indicador Datos'!AZ7)/(AF$37-AF$36)*10)),1))</f>
        <v>4.3</v>
      </c>
      <c r="AG4" s="69">
        <f t="shared" si="1"/>
        <v>5.9666666666666659</v>
      </c>
      <c r="AH4" s="233">
        <f>IF('Indicador Datos'!BF7="No data","x",ROUND(IF('Indicador Datos'!BF7&gt;AH$37,0,IF('Indicador Datos'!BF7&lt;AH$36,10,(AH$37-'Indicador Datos'!BF7)/(AH$37-AH$36)*10)),1))</f>
        <v>4.4000000000000004</v>
      </c>
      <c r="AI4" s="233">
        <f>IF('Indicador Datos'!BG7="No data","x",ROUND(IF('Indicador Datos'!BG7&gt;AI$37,0,IF('Indicador Datos'!BG7&lt;AI$36,10,(AI$37-'Indicador Datos'!BG7)/(AI$37-AI$36)*10)),1))</f>
        <v>5.4</v>
      </c>
      <c r="AJ4" s="233">
        <f>IF('Indicador Datos'!BH7="No data","x",ROUND(IF('Indicador Datos'!BH7&gt;AJ$37,10,IF('Indicador Datos'!BH7&lt;AJ$36,0,10-(AJ$37-'Indicador Datos'!BH7)/(AJ$37-AJ$36)*10)),1))</f>
        <v>4.5999999999999996</v>
      </c>
      <c r="AK4" s="69">
        <f t="shared" si="2"/>
        <v>4.8</v>
      </c>
      <c r="AL4" s="69">
        <f>IF('Indicador Datos'!BI7="No data","x",ROUND(IF('Indicador Datos'!BI7&gt;AL$37,10,IF('Indicador Datos'!BI7&lt;AL$36,0,10-(AL$37-'Indicador Datos'!BI7)/(AL$37-AL$36)*10)),1))</f>
        <v>5.3</v>
      </c>
      <c r="AM4" s="70">
        <f t="shared" ref="AM4:AM35" si="12">IF(AND(AC4="x",AG4="x",AK4="x",AL4="x"),"x",ROUND(AVERAGE(AC4,AG4,AK4,AL4),1))</f>
        <v>5.3</v>
      </c>
      <c r="AN4" s="233" t="str">
        <f>IF('Indicador Datos'!CN7="No data","x",ROUND(IF('Indicador Datos'!CN7&gt;AN$37,0,IF('Indicador Datos'!CN7&lt;AN$36,10,(AN$37-'Indicador Datos'!CN7)/(AN$37-AN$36)*10)),1))</f>
        <v>x</v>
      </c>
      <c r="AO4" s="233" t="str">
        <f>IF('Indicador Datos'!CO7="No data","x",ROUND(IF('Indicador Datos'!CO7&gt;AO$37,0,IF('Indicador Datos'!CO7&lt;AO$36,10,(AO$37-'Indicador Datos'!CO7)/(AO$37-AO$36)*10)),1))</f>
        <v>x</v>
      </c>
      <c r="AP4" s="69" t="str">
        <f t="shared" ref="AP4:AP35" si="13">IF(AND(AN4="x",AO4="x"), "x",ROUND(AVERAGE(AN4,AO4),1))</f>
        <v>x</v>
      </c>
      <c r="AQ4" s="69" t="str">
        <f>IF('Indicador Datos'!CP7="No data","x",ROUND(IF('Indicador Datos'!CP7&gt;AQ$37,0,IF('Indicador Datos'!CP7&lt;AQ$36,10,(AQ$37-'Indicador Datos'!CP7)/(AQ$37-AQ$36)*10)),1))</f>
        <v>x</v>
      </c>
      <c r="AR4" s="69" t="str">
        <f t="shared" ref="AR4:AR35" si="14">IF(AND(AP4="x",AQ4="x"), "x",ROUND(AVERAGE(AP4,AQ4),1))</f>
        <v>x</v>
      </c>
      <c r="AS4" s="227">
        <f>IF('Indicador Datos'!CQ7="No data","x",ROUND(IF('Indicador Datos'!CQ7&gt;AS$37,0,IF('Indicador Datos'!CQ7&lt;AS$36,10,(AS$37-'Indicador Datos'!CQ7)/(AS$37-AS$36)*10)),1))</f>
        <v>6.3</v>
      </c>
      <c r="AT4" s="227">
        <f>IF('Indicador Datos'!CR7="No data","x",ROUND(IF('Indicador Datos'!CR7&gt;AT$37,10,IF('Indicador Datos'!CR7&lt;AT$36,0,10-(AT$37-'Indicador Datos'!CR7)/(AT$37-AT$36)*10)),1))</f>
        <v>5.4</v>
      </c>
      <c r="AU4" s="69">
        <f t="shared" ref="AU4:AU35" si="15">IF(AND(AS4="x", AT4="x"), "x", ROUND(AVERAGE(AS4,AT4),1))</f>
        <v>5.9</v>
      </c>
      <c r="AV4" s="129">
        <f t="shared" ref="AV4:AV35" si="16">ROUND(AVERAGE(AR4,AR4,AU4),1)</f>
        <v>5.9</v>
      </c>
      <c r="AW4" s="71">
        <f t="shared" ref="AW4:AW34" si="17">ROUND(AVERAGE(AB4,T4,AM4,AV4),1)</f>
        <v>4.2</v>
      </c>
      <c r="AX4" s="120"/>
    </row>
    <row r="5" spans="1:50" s="3" customFormat="1" x14ac:dyDescent="0.25">
      <c r="A5" s="94" t="s">
        <v>7</v>
      </c>
      <c r="B5" s="83" t="s">
        <v>6</v>
      </c>
      <c r="C5" s="69">
        <f>IF('Indicador Datos'!BX8="No data","x",ROUND(IF('Indicador Datos'!BX8&gt;C$37,0,IF('Indicador Datos'!BX8&lt;C$36,10,(C$37-'Indicador Datos'!BX8)/(C$37-C$36)*10)),1))</f>
        <v>3.7</v>
      </c>
      <c r="D5" s="69">
        <f>IF('Indicador Datos'!BY8="No data","x",ROUND(IF('Indicador Datos'!BY8&gt;D$37,0,IF('Indicador Datos'!BY8&lt;D$36,10,(D$37-'Indicador Datos'!BY8)/(D$37-D$36)*10)),1))</f>
        <v>3.8</v>
      </c>
      <c r="E5" s="70">
        <f t="shared" si="3"/>
        <v>3.8</v>
      </c>
      <c r="F5" s="69">
        <f>IF('Indicador Datos'!CA8="No data","x",ROUND(IF('Indicador Datos'!CA8&gt;F$37,0,IF('Indicador Datos'!CA8&lt;F$36,10,(F$37-'Indicador Datos'!CA8)/(F$37-F$36)*10)),1))</f>
        <v>3.2</v>
      </c>
      <c r="G5" s="69">
        <f>IF('Indicador Datos'!BZ8="No data","x",ROUND(IF('Indicador Datos'!BZ8&gt;G$37,0,IF('Indicador Datos'!BZ8&lt;G$36,10,(G$37-'Indicador Datos'!BZ8)/(G$37-G$36)*10)),1))</f>
        <v>3.3</v>
      </c>
      <c r="H5" s="70">
        <f t="shared" si="4"/>
        <v>3.3</v>
      </c>
      <c r="I5" s="69" t="str">
        <f>IF('Indicador Datos'!CB8="No data","x",ROUND(IF('Indicador Datos'!CB8&gt;I$37,0,IF('Indicador Datos'!CB8&lt;I$36,10,(I$37-'Indicador Datos'!CB8)/(I$37-I$36)*10)),1))</f>
        <v>x</v>
      </c>
      <c r="J5" s="129" t="str">
        <f t="shared" si="5"/>
        <v>x</v>
      </c>
      <c r="K5" s="233" t="str">
        <f>IF('Indicador Datos'!CC8="No data","x",ROUND(IF('Indicador Datos'!CC8&gt;K$37,10,IF('Indicador Datos'!CC8&lt;K$36,0,10-(K$37-'Indicador Datos'!CC8)/(K$37-K$36)*10)),1))</f>
        <v>x</v>
      </c>
      <c r="L5" s="233" t="str">
        <f>IF('Indicador Datos'!CD8="No data","x",ROUND(IF('Indicador Datos'!CD8&gt;L$37,10,IF('Indicador Datos'!CD8&lt;L$36,0,10-(L$37-'Indicador Datos'!CD8)/(L$37-L$36)*10)),1))</f>
        <v>x</v>
      </c>
      <c r="M5" s="69" t="str">
        <f t="shared" si="6"/>
        <v>x</v>
      </c>
      <c r="N5" s="69" t="str">
        <f>IF('Indicador Datos'!CE8="No data","x",ROUND(IF('Indicador Datos'!CE8&gt;N$37,10,IF('Indicador Datos'!CE8&lt;N$36,0,10-(N$37-'Indicador Datos'!CE8)/(N$37-N$36)*10)),1))</f>
        <v>x</v>
      </c>
      <c r="O5" s="129" t="str">
        <f t="shared" si="7"/>
        <v>x</v>
      </c>
      <c r="P5" s="71">
        <f t="shared" si="8"/>
        <v>3.6</v>
      </c>
      <c r="Q5" s="69">
        <f>IF(OR('Indicador Datos'!CF8=0,'Indicador Datos'!CF8="No data"),"x",ROUND(IF('Indicador Datos'!CF8&gt;Q$37,0,IF('Indicador Datos'!CF8&lt;Q$36,10,(Q$37-'Indicador Datos'!CF8)/(Q$37-Q$36)*10)),1))</f>
        <v>0</v>
      </c>
      <c r="R5" s="69">
        <f>IF('Indicador Datos'!CG8="No data","x",ROUND(IF('Indicador Datos'!CG8&gt;R$37,0,IF('Indicador Datos'!CG8&lt;R$36,10,(R$37-'Indicador Datos'!CG8)/(R$37-R$36)*10)),1))</f>
        <v>2.6</v>
      </c>
      <c r="S5" s="69">
        <f>IF('Indicador Datos'!CH8="No data","x",ROUND(IF('Indicador Datos'!CH8&gt;S$37,0,IF('Indicador Datos'!CH8&lt;S$36,10,(S$37-'Indicador Datos'!CH8)/(S$37-S$36)*10)),1))</f>
        <v>4.0999999999999996</v>
      </c>
      <c r="T5" s="70">
        <f t="shared" si="9"/>
        <v>2.2000000000000002</v>
      </c>
      <c r="U5" s="177">
        <f>IF('Indicador Datos'!CI8="No data","x",'Indicador Datos'!CI8/'Indicador Datos'!CV8*100)</f>
        <v>418.60465116279073</v>
      </c>
      <c r="V5" s="69">
        <f t="shared" si="0"/>
        <v>0</v>
      </c>
      <c r="W5" s="69">
        <f>IF('Indicador Datos'!CJ8="No data","x",ROUND(IF('Indicador Datos'!CJ8&gt;W$37,0,IF('Indicador Datos'!CJ8&lt;W$36,10,(W$37-'Indicador Datos'!CJ8)/(W$37-W$36)*10)),1))</f>
        <v>0.9</v>
      </c>
      <c r="X5" s="69">
        <f>IF('Indicador Datos'!CK8="No data","x",ROUND(IF('Indicador Datos'!CK8&gt;X$37,0,IF('Indicador Datos'!CK8&lt;X$36,10,(X$37-'Indicador Datos'!CK8)/(X$37-X$36)*10)),1))</f>
        <v>1.5</v>
      </c>
      <c r="Y5" s="233">
        <f>IF('Indicador Datos'!CL8="No data","x",ROUND(IF('Indicador Datos'!CL8&gt;Y$37,0,IF('Indicador Datos'!CL8&lt;Y$36,10,(Y$37-'Indicador Datos'!CL8)/(Y$37-Y$36)*10)),1))</f>
        <v>0</v>
      </c>
      <c r="Z5" s="233">
        <f>IF('Indicador Datos'!CM8="No data","x",ROUND(IF('Indicador Datos'!CM8&gt;Z$37,0,IF('Indicador Datos'!CM8&lt;Z$36,10,(Z$37-'Indicador Datos'!CM8)/(Z$37-Z$36)*10)),1))</f>
        <v>0</v>
      </c>
      <c r="AA5" s="69">
        <f t="shared" si="10"/>
        <v>0</v>
      </c>
      <c r="AB5" s="70">
        <f t="shared" si="11"/>
        <v>0.6</v>
      </c>
      <c r="AC5" s="69">
        <f>IF('Indicador Datos'!AW8="No data","x",ROUND(IF('Indicador Datos'!AW8&gt;AC$37,0,IF('Indicador Datos'!AW8&lt;AC$36,10,(AC$37-'Indicador Datos'!AW8)/(AC$37-AC$36)*10)),1))</f>
        <v>3.8</v>
      </c>
      <c r="AD5" s="233">
        <f>IF('Indicador Datos'!AX8="No data","x",ROUND(IF('Indicador Datos'!AX8&gt;AD$37,0,IF('Indicador Datos'!AX8&lt;AD$36,10,(AD$37-'Indicador Datos'!AX8)/(AD$37-AD$36)*10)),1))</f>
        <v>10</v>
      </c>
      <c r="AE5" s="233">
        <f>IF('Indicador Datos'!AY8="No data","x",ROUND(IF('Indicador Datos'!AY8&gt;AE$37,0,IF('Indicador Datos'!AY8&lt;AE$36,10,(AE$37-'Indicador Datos'!AY8)/(AE$37-AE$36)*10)),1))</f>
        <v>6.4</v>
      </c>
      <c r="AF5" s="233">
        <f>IF('Indicador Datos'!AZ8="No data","x",ROUND(IF('Indicador Datos'!AZ8&gt;AF$37,0,IF('Indicador Datos'!AZ8&lt;AF$36,10,(AF$37-'Indicador Datos'!AZ8)/(AF$37-AF$36)*10)),1))</f>
        <v>7.1</v>
      </c>
      <c r="AG5" s="69">
        <f t="shared" si="1"/>
        <v>7.833333333333333</v>
      </c>
      <c r="AH5" s="233">
        <f>IF('Indicador Datos'!BF8="No data","x",ROUND(IF('Indicador Datos'!BF8&gt;AH$37,0,IF('Indicador Datos'!BF8&lt;AH$36,10,(AH$37-'Indicador Datos'!BF8)/(AH$37-AH$36)*10)),1))</f>
        <v>4.9000000000000004</v>
      </c>
      <c r="AI5" s="233">
        <f>IF('Indicador Datos'!BG8="No data","x",ROUND(IF('Indicador Datos'!BG8&gt;AI$37,0,IF('Indicador Datos'!BG8&lt;AI$36,10,(AI$37-'Indicador Datos'!BG8)/(AI$37-AI$36)*10)),1))</f>
        <v>5.8</v>
      </c>
      <c r="AJ5" s="233">
        <f>IF('Indicador Datos'!BH8="No data","x",ROUND(IF('Indicador Datos'!BH8&gt;AJ$37,10,IF('Indicador Datos'!BH8&lt;AJ$36,0,10-(AJ$37-'Indicador Datos'!BH8)/(AJ$37-AJ$36)*10)),1))</f>
        <v>7.5</v>
      </c>
      <c r="AK5" s="69">
        <f t="shared" si="2"/>
        <v>6.2</v>
      </c>
      <c r="AL5" s="69">
        <f>IF('Indicador Datos'!BI8="No data","x",ROUND(IF('Indicador Datos'!BI8&gt;AL$37,10,IF('Indicador Datos'!BI8&lt;AL$36,0,10-(AL$37-'Indicador Datos'!BI8)/(AL$37-AL$36)*10)),1))</f>
        <v>1.8</v>
      </c>
      <c r="AM5" s="70">
        <f t="shared" si="12"/>
        <v>4.9000000000000004</v>
      </c>
      <c r="AN5" s="233" t="str">
        <f>IF('Indicador Datos'!CN8="No data","x",ROUND(IF('Indicador Datos'!CN8&gt;AN$37,0,IF('Indicador Datos'!CN8&lt;AN$36,10,(AN$37-'Indicador Datos'!CN8)/(AN$37-AN$36)*10)),1))</f>
        <v>x</v>
      </c>
      <c r="AO5" s="233" t="str">
        <f>IF('Indicador Datos'!CO8="No data","x",ROUND(IF('Indicador Datos'!CO8&gt;AO$37,0,IF('Indicador Datos'!CO8&lt;AO$36,10,(AO$37-'Indicador Datos'!CO8)/(AO$37-AO$36)*10)),1))</f>
        <v>x</v>
      </c>
      <c r="AP5" s="69" t="str">
        <f t="shared" si="13"/>
        <v>x</v>
      </c>
      <c r="AQ5" s="69">
        <f>IF('Indicador Datos'!CP8="No data","x",ROUND(IF('Indicador Datos'!CP8&gt;AQ$37,0,IF('Indicador Datos'!CP8&lt;AQ$36,10,(AQ$37-'Indicador Datos'!CP8)/(AQ$37-AQ$36)*10)),1))</f>
        <v>0</v>
      </c>
      <c r="AR5" s="69">
        <f t="shared" si="14"/>
        <v>0</v>
      </c>
      <c r="AS5" s="227">
        <f>IF('Indicador Datos'!CQ8="No data","x",ROUND(IF('Indicador Datos'!CQ8&gt;AS$37,0,IF('Indicador Datos'!CQ8&lt;AS$36,10,(AS$37-'Indicador Datos'!CQ8)/(AS$37-AS$36)*10)),1))</f>
        <v>4.7</v>
      </c>
      <c r="AT5" s="227">
        <f>IF('Indicador Datos'!CR8="No data","x",ROUND(IF('Indicador Datos'!CR8&gt;AT$37,10,IF('Indicador Datos'!CR8&lt;AT$36,0,10-(AT$37-'Indicador Datos'!CR8)/(AT$37-AT$36)*10)),1))</f>
        <v>1.5</v>
      </c>
      <c r="AU5" s="69">
        <f t="shared" si="15"/>
        <v>3.1</v>
      </c>
      <c r="AV5" s="129">
        <f t="shared" si="16"/>
        <v>1</v>
      </c>
      <c r="AW5" s="71">
        <f t="shared" si="17"/>
        <v>2.2000000000000002</v>
      </c>
      <c r="AX5" s="120"/>
    </row>
    <row r="6" spans="1:50" s="3" customFormat="1" x14ac:dyDescent="0.25">
      <c r="A6" s="94" t="s">
        <v>20</v>
      </c>
      <c r="B6" s="83" t="s">
        <v>19</v>
      </c>
      <c r="C6" s="69">
        <f>IF('Indicador Datos'!BX9="No data","x",ROUND(IF('Indicador Datos'!BX9&gt;C$37,0,IF('Indicador Datos'!BX9&lt;C$36,10,(C$37-'Indicador Datos'!BX9)/(C$37-C$36)*10)),1))</f>
        <v>3.3</v>
      </c>
      <c r="D6" s="69" t="str">
        <f>IF('Indicador Datos'!BY9="No data","x",ROUND(IF('Indicador Datos'!BY9&gt;D$37,0,IF('Indicador Datos'!BY9&lt;D$36,10,(D$37-'Indicador Datos'!BY9)/(D$37-D$36)*10)),1))</f>
        <v>x</v>
      </c>
      <c r="E6" s="70">
        <f t="shared" si="3"/>
        <v>3.3</v>
      </c>
      <c r="F6" s="69">
        <f>IF('Indicador Datos'!CA9="No data","x",ROUND(IF('Indicador Datos'!CA9&gt;F$37,0,IF('Indicador Datos'!CA9&lt;F$36,10,(F$37-'Indicador Datos'!CA9)/(F$37-F$36)*10)),1))</f>
        <v>5.3</v>
      </c>
      <c r="G6" s="69">
        <f>IF('Indicador Datos'!BZ9="No data","x",ROUND(IF('Indicador Datos'!BZ9&gt;G$37,0,IF('Indicador Datos'!BZ9&lt;G$36,10,(G$37-'Indicador Datos'!BZ9)/(G$37-G$36)*10)),1))</f>
        <v>5.4</v>
      </c>
      <c r="H6" s="70">
        <f t="shared" si="4"/>
        <v>5.4</v>
      </c>
      <c r="I6" s="69" t="str">
        <f>IF('Indicador Datos'!CB9="No data","x",ROUND(IF('Indicador Datos'!CB9&gt;I$37,0,IF('Indicador Datos'!CB9&lt;I$36,10,(I$37-'Indicador Datos'!CB9)/(I$37-I$36)*10)),1))</f>
        <v>x</v>
      </c>
      <c r="J6" s="129" t="str">
        <f t="shared" si="5"/>
        <v>x</v>
      </c>
      <c r="K6" s="233" t="str">
        <f>IF('Indicador Datos'!CC9="No data","x",ROUND(IF('Indicador Datos'!CC9&gt;K$37,10,IF('Indicador Datos'!CC9&lt;K$36,0,10-(K$37-'Indicador Datos'!CC9)/(K$37-K$36)*10)),1))</f>
        <v>x</v>
      </c>
      <c r="L6" s="233" t="str">
        <f>IF('Indicador Datos'!CD9="No data","x",ROUND(IF('Indicador Datos'!CD9&gt;L$37,10,IF('Indicador Datos'!CD9&lt;L$36,0,10-(L$37-'Indicador Datos'!CD9)/(L$37-L$36)*10)),1))</f>
        <v>x</v>
      </c>
      <c r="M6" s="69" t="str">
        <f t="shared" si="6"/>
        <v>x</v>
      </c>
      <c r="N6" s="69">
        <f>IF('Indicador Datos'!CE9="No data","x",ROUND(IF('Indicador Datos'!CE9&gt;N$37,10,IF('Indicador Datos'!CE9&lt;N$36,0,10-(N$37-'Indicador Datos'!CE9)/(N$37-N$36)*10)),1))</f>
        <v>4.2</v>
      </c>
      <c r="O6" s="129">
        <f t="shared" si="7"/>
        <v>4.2</v>
      </c>
      <c r="P6" s="71">
        <f t="shared" si="8"/>
        <v>4.4000000000000004</v>
      </c>
      <c r="Q6" s="69">
        <f>IF(OR('Indicador Datos'!CF9=0,'Indicador Datos'!CF9="No data"),"x",ROUND(IF('Indicador Datos'!CF9&gt;Q$37,0,IF('Indicador Datos'!CF9&lt;Q$36,10,(Q$37-'Indicador Datos'!CF9)/(Q$37-Q$36)*10)),1))</f>
        <v>0</v>
      </c>
      <c r="R6" s="69">
        <f>IF('Indicador Datos'!CG9="No data","x",ROUND(IF('Indicador Datos'!CG9&gt;R$37,0,IF('Indicador Datos'!CG9&lt;R$36,10,(R$37-'Indicador Datos'!CG9)/(R$37-R$36)*10)),1))</f>
        <v>7.7</v>
      </c>
      <c r="S6" s="69">
        <f>IF('Indicador Datos'!CH9="No data","x",ROUND(IF('Indicador Datos'!CH9&gt;S$37,0,IF('Indicador Datos'!CH9&lt;S$36,10,(S$37-'Indicador Datos'!CH9)/(S$37-S$36)*10)),1))</f>
        <v>10</v>
      </c>
      <c r="T6" s="70">
        <f t="shared" si="9"/>
        <v>5.9</v>
      </c>
      <c r="U6" s="177">
        <f>IF('Indicador Datos'!CI9="No data","x",'Indicador Datos'!CI9/'Indicador Datos'!CV9*100)</f>
        <v>62.94626080420894</v>
      </c>
      <c r="V6" s="69">
        <f t="shared" si="0"/>
        <v>3.7</v>
      </c>
      <c r="W6" s="69">
        <f>IF('Indicador Datos'!CJ9="No data","x",ROUND(IF('Indicador Datos'!CJ9&gt;W$37,0,IF('Indicador Datos'!CJ9&lt;W$36,10,(W$37-'Indicador Datos'!CJ9)/(W$37-W$36)*10)),1))</f>
        <v>2.4</v>
      </c>
      <c r="X6" s="69">
        <f>IF('Indicador Datos'!CK9="No data","x",ROUND(IF('Indicador Datos'!CK9&gt;X$37,0,IF('Indicador Datos'!CK9&lt;X$36,10,(X$37-'Indicador Datos'!CK9)/(X$37-X$36)*10)),1))</f>
        <v>4.7</v>
      </c>
      <c r="Y6" s="233" t="str">
        <f>IF('Indicador Datos'!CL9="No data","x",ROUND(IF('Indicador Datos'!CL9&gt;Y$37,0,IF('Indicador Datos'!CL9&lt;Y$36,10,(Y$37-'Indicador Datos'!CL9)/(Y$37-Y$36)*10)),1))</f>
        <v>x</v>
      </c>
      <c r="Z6" s="233" t="str">
        <f>IF('Indicador Datos'!CM9="No data","x",ROUND(IF('Indicador Datos'!CM9&gt;Z$37,0,IF('Indicador Datos'!CM9&lt;Z$36,10,(Z$37-'Indicador Datos'!CM9)/(Z$37-Z$36)*10)),1))</f>
        <v>x</v>
      </c>
      <c r="AA6" s="69" t="str">
        <f t="shared" si="10"/>
        <v>x</v>
      </c>
      <c r="AB6" s="70">
        <f t="shared" si="11"/>
        <v>3.6</v>
      </c>
      <c r="AC6" s="69">
        <f>IF('Indicador Datos'!AW9="No data","x",ROUND(IF('Indicador Datos'!AW9&gt;AC$37,0,IF('Indicador Datos'!AW9&lt;AC$36,10,(AC$37-'Indicador Datos'!AW9)/(AC$37-AC$36)*10)),1))</f>
        <v>0</v>
      </c>
      <c r="AD6" s="233">
        <f>IF('Indicador Datos'!AX9="No data","x",ROUND(IF('Indicador Datos'!AX9&gt;AD$37,0,IF('Indicador Datos'!AX9&lt;AD$36,10,(AD$37-'Indicador Datos'!AX9)/(AD$37-AD$36)*10)),1))</f>
        <v>0</v>
      </c>
      <c r="AE6" s="233">
        <f>IF('Indicador Datos'!AY9="No data","x",ROUND(IF('Indicador Datos'!AY9&gt;AE$37,0,IF('Indicador Datos'!AY9&lt;AE$36,10,(AE$37-'Indicador Datos'!AY9)/(AE$37-AE$36)*10)),1))</f>
        <v>0</v>
      </c>
      <c r="AF6" s="233" t="str">
        <f>IF('Indicador Datos'!AZ9="No data","x",ROUND(IF('Indicador Datos'!AZ9&gt;AF$37,0,IF('Indicador Datos'!AZ9&lt;AF$36,10,(AF$37-'Indicador Datos'!AZ9)/(AF$37-AF$36)*10)),1))</f>
        <v>x</v>
      </c>
      <c r="AG6" s="69">
        <f t="shared" si="1"/>
        <v>0</v>
      </c>
      <c r="AH6" s="233">
        <f>IF('Indicador Datos'!BF9="No data","x",ROUND(IF('Indicador Datos'!BF9&gt;AH$37,0,IF('Indicador Datos'!BF9&lt;AH$36,10,(AH$37-'Indicador Datos'!BF9)/(AH$37-AH$36)*10)),1))</f>
        <v>0.2</v>
      </c>
      <c r="AI6" s="233">
        <f>IF('Indicador Datos'!BG9="No data","x",ROUND(IF('Indicador Datos'!BG9&gt;AI$37,0,IF('Indicador Datos'!BG9&lt;AI$36,10,(AI$37-'Indicador Datos'!BG9)/(AI$37-AI$36)*10)),1))</f>
        <v>0</v>
      </c>
      <c r="AJ6" s="233">
        <f>IF('Indicador Datos'!BH9="No data","x",ROUND(IF('Indicador Datos'!BH9&gt;AJ$37,10,IF('Indicador Datos'!BH9&lt;AJ$36,0,10-(AJ$37-'Indicador Datos'!BH9)/(AJ$37-AJ$36)*10)),1))</f>
        <v>1.9</v>
      </c>
      <c r="AK6" s="69">
        <f t="shared" si="2"/>
        <v>0.7</v>
      </c>
      <c r="AL6" s="69">
        <f>IF('Indicador Datos'!BI9="No data","x",ROUND(IF('Indicador Datos'!BI9&gt;AL$37,10,IF('Indicador Datos'!BI9&lt;AL$36,0,10-(AL$37-'Indicador Datos'!BI9)/(AL$37-AL$36)*10)),1))</f>
        <v>2.6</v>
      </c>
      <c r="AM6" s="70">
        <f t="shared" si="12"/>
        <v>0.8</v>
      </c>
      <c r="AN6" s="233">
        <f>IF('Indicador Datos'!CN9="No data","x",ROUND(IF('Indicador Datos'!CN9&gt;AN$37,0,IF('Indicador Datos'!CN9&lt;AN$36,10,(AN$37-'Indicador Datos'!CN9)/(AN$37-AN$36)*10)),1))</f>
        <v>2.1</v>
      </c>
      <c r="AO6" s="233">
        <f>IF('Indicador Datos'!CO9="No data","x",ROUND(IF('Indicador Datos'!CO9&gt;AO$37,0,IF('Indicador Datos'!CO9&lt;AO$36,10,(AO$37-'Indicador Datos'!CO9)/(AO$37-AO$36)*10)),1))</f>
        <v>2.2999999999999998</v>
      </c>
      <c r="AP6" s="69">
        <f t="shared" si="13"/>
        <v>2.2000000000000002</v>
      </c>
      <c r="AQ6" s="69">
        <f>IF('Indicador Datos'!CP9="No data","x",ROUND(IF('Indicador Datos'!CP9&gt;AQ$37,0,IF('Indicador Datos'!CP9&lt;AQ$36,10,(AQ$37-'Indicador Datos'!CP9)/(AQ$37-AQ$36)*10)),1))</f>
        <v>0</v>
      </c>
      <c r="AR6" s="69">
        <f t="shared" si="14"/>
        <v>1.1000000000000001</v>
      </c>
      <c r="AS6" s="227">
        <f>IF('Indicador Datos'!CQ9="No data","x",ROUND(IF('Indicador Datos'!CQ9&gt;AS$37,0,IF('Indicador Datos'!CQ9&lt;AS$36,10,(AS$37-'Indicador Datos'!CQ9)/(AS$37-AS$36)*10)),1))</f>
        <v>0</v>
      </c>
      <c r="AT6" s="227">
        <f>IF('Indicador Datos'!CR9="No data","x",ROUND(IF('Indicador Datos'!CR9&gt;AT$37,10,IF('Indicador Datos'!CR9&lt;AT$36,0,10-(AT$37-'Indicador Datos'!CR9)/(AT$37-AT$36)*10)),1))</f>
        <v>0</v>
      </c>
      <c r="AU6" s="69">
        <f t="shared" si="15"/>
        <v>0</v>
      </c>
      <c r="AV6" s="129">
        <f t="shared" si="16"/>
        <v>0.7</v>
      </c>
      <c r="AW6" s="71">
        <f t="shared" si="17"/>
        <v>2.8</v>
      </c>
      <c r="AX6" s="120"/>
    </row>
    <row r="7" spans="1:50" s="3" customFormat="1" x14ac:dyDescent="0.25">
      <c r="A7" s="94" t="s">
        <v>22</v>
      </c>
      <c r="B7" s="83" t="s">
        <v>21</v>
      </c>
      <c r="C7" s="69" t="str">
        <f>IF('Indicador Datos'!BX10="No data","x",ROUND(IF('Indicador Datos'!BX10&gt;C$37,0,IF('Indicador Datos'!BX10&lt;C$36,10,(C$37-'Indicador Datos'!BX10)/(C$37-C$36)*10)),1))</f>
        <v>x</v>
      </c>
      <c r="D7" s="69" t="str">
        <f>IF('Indicador Datos'!BY10="No data","x",ROUND(IF('Indicador Datos'!BY10&gt;D$37,0,IF('Indicador Datos'!BY10&lt;D$36,10,(D$37-'Indicador Datos'!BY10)/(D$37-D$36)*10)),1))</f>
        <v>x</v>
      </c>
      <c r="E7" s="70" t="str">
        <f t="shared" si="3"/>
        <v>x</v>
      </c>
      <c r="F7" s="69">
        <f>IF('Indicador Datos'!CA10="No data","x",ROUND(IF('Indicador Datos'!CA10&gt;F$37,0,IF('Indicador Datos'!CA10&lt;F$36,10,(F$37-'Indicador Datos'!CA10)/(F$37-F$36)*10)),1))</f>
        <v>4.3</v>
      </c>
      <c r="G7" s="69">
        <f>IF('Indicador Datos'!BZ10="No data","x",ROUND(IF('Indicador Datos'!BZ10&gt;G$37,0,IF('Indicador Datos'!BZ10&lt;G$36,10,(G$37-'Indicador Datos'!BZ10)/(G$37-G$36)*10)),1))</f>
        <v>5.5</v>
      </c>
      <c r="H7" s="70">
        <f t="shared" si="4"/>
        <v>4.9000000000000004</v>
      </c>
      <c r="I7" s="69" t="str">
        <f>IF('Indicador Datos'!CB10="No data","x",ROUND(IF('Indicador Datos'!CB10&gt;I$37,0,IF('Indicador Datos'!CB10&lt;I$36,10,(I$37-'Indicador Datos'!CB10)/(I$37-I$36)*10)),1))</f>
        <v>x</v>
      </c>
      <c r="J7" s="129" t="str">
        <f t="shared" si="5"/>
        <v>x</v>
      </c>
      <c r="K7" s="233" t="str">
        <f>IF('Indicador Datos'!CC10="No data","x",ROUND(IF('Indicador Datos'!CC10&gt;K$37,10,IF('Indicador Datos'!CC10&lt;K$36,0,10-(K$37-'Indicador Datos'!CC10)/(K$37-K$36)*10)),1))</f>
        <v>x</v>
      </c>
      <c r="L7" s="233" t="str">
        <f>IF('Indicador Datos'!CD10="No data","x",ROUND(IF('Indicador Datos'!CD10&gt;L$37,10,IF('Indicador Datos'!CD10&lt;L$36,0,10-(L$37-'Indicador Datos'!CD10)/(L$37-L$36)*10)),1))</f>
        <v>x</v>
      </c>
      <c r="M7" s="69" t="str">
        <f t="shared" si="6"/>
        <v>x</v>
      </c>
      <c r="N7" s="69" t="str">
        <f>IF('Indicador Datos'!CE10="No data","x",ROUND(IF('Indicador Datos'!CE10&gt;N$37,10,IF('Indicador Datos'!CE10&lt;N$36,0,10-(N$37-'Indicador Datos'!CE10)/(N$37-N$36)*10)),1))</f>
        <v>x</v>
      </c>
      <c r="O7" s="129" t="str">
        <f t="shared" si="7"/>
        <v>x</v>
      </c>
      <c r="P7" s="71">
        <f t="shared" si="8"/>
        <v>4.9000000000000004</v>
      </c>
      <c r="Q7" s="69">
        <f>IF(OR('Indicador Datos'!CF10=0,'Indicador Datos'!CF10="No data"),"x",ROUND(IF('Indicador Datos'!CF10&gt;Q$37,0,IF('Indicador Datos'!CF10&lt;Q$36,10,(Q$37-'Indicador Datos'!CF10)/(Q$37-Q$36)*10)),1))</f>
        <v>0</v>
      </c>
      <c r="R7" s="69">
        <f>IF('Indicador Datos'!CG10="No data","x",ROUND(IF('Indicador Datos'!CG10&gt;R$37,0,IF('Indicador Datos'!CG10&lt;R$36,10,(R$37-'Indicador Datos'!CG10)/(R$37-R$36)*10)),1))</f>
        <v>4.0999999999999996</v>
      </c>
      <c r="S7" s="69">
        <f>IF('Indicador Datos'!CH10="No data","x",ROUND(IF('Indicador Datos'!CH10&gt;S$37,0,IF('Indicador Datos'!CH10&lt;S$36,10,(S$37-'Indicador Datos'!CH10)/(S$37-S$36)*10)),1))</f>
        <v>5.3</v>
      </c>
      <c r="T7" s="70">
        <f t="shared" si="9"/>
        <v>3.1</v>
      </c>
      <c r="U7" s="177">
        <f>IF('Indicador Datos'!CI10="No data","x",'Indicador Datos'!CI10/'Indicador Datos'!CV10*100)</f>
        <v>133.33333333333331</v>
      </c>
      <c r="V7" s="69">
        <f t="shared" si="0"/>
        <v>0</v>
      </c>
      <c r="W7" s="69">
        <f>IF('Indicador Datos'!CJ10="No data","x",ROUND(IF('Indicador Datos'!CJ10&gt;W$37,0,IF('Indicador Datos'!CJ10&lt;W$36,10,(W$37-'Indicador Datos'!CJ10)/(W$37-W$36)*10)),1))</f>
        <v>7.4</v>
      </c>
      <c r="X7" s="69">
        <f>IF('Indicador Datos'!CK10="No data","x",ROUND(IF('Indicador Datos'!CK10&gt;X$37,0,IF('Indicador Datos'!CK10&lt;X$36,10,(X$37-'Indicador Datos'!CK10)/(X$37-X$36)*10)),1))</f>
        <v>3.5</v>
      </c>
      <c r="Y7" s="233">
        <f>IF('Indicador Datos'!CL10="No data","x",ROUND(IF('Indicador Datos'!CL10&gt;Y$37,0,IF('Indicador Datos'!CL10&lt;Y$36,10,(Y$37-'Indicador Datos'!CL10)/(Y$37-Y$36)*10)),1))</f>
        <v>0</v>
      </c>
      <c r="Z7" s="233">
        <f>IF('Indicador Datos'!CM10="No data","x",ROUND(IF('Indicador Datos'!CM10&gt;Z$37,0,IF('Indicador Datos'!CM10&lt;Z$36,10,(Z$37-'Indicador Datos'!CM10)/(Z$37-Z$36)*10)),1))</f>
        <v>0</v>
      </c>
      <c r="AA7" s="69">
        <f t="shared" si="10"/>
        <v>0</v>
      </c>
      <c r="AB7" s="70">
        <f t="shared" si="11"/>
        <v>2.7</v>
      </c>
      <c r="AC7" s="69">
        <f>IF('Indicador Datos'!AW10="No data","x",ROUND(IF('Indicador Datos'!AW10&gt;AC$37,0,IF('Indicador Datos'!AW10&lt;AC$36,10,(AC$37-'Indicador Datos'!AW10)/(AC$37-AC$36)*10)),1))</f>
        <v>7.3</v>
      </c>
      <c r="AD7" s="233">
        <f>IF('Indicador Datos'!AX10="No data","x",ROUND(IF('Indicador Datos'!AX10&gt;AD$37,0,IF('Indicador Datos'!AX10&lt;AD$36,10,(AD$37-'Indicador Datos'!AX10)/(AD$37-AD$36)*10)),1))</f>
        <v>10</v>
      </c>
      <c r="AE7" s="233">
        <f>IF('Indicador Datos'!AY10="No data","x",ROUND(IF('Indicador Datos'!AY10&gt;AE$37,0,IF('Indicador Datos'!AY10&lt;AE$36,10,(AE$37-'Indicador Datos'!AY10)/(AE$37-AE$36)*10)),1))</f>
        <v>5.7</v>
      </c>
      <c r="AF7" s="233" t="str">
        <f>IF('Indicador Datos'!AZ10="No data","x",ROUND(IF('Indicador Datos'!AZ10&gt;AF$37,0,IF('Indicador Datos'!AZ10&lt;AF$36,10,(AF$37-'Indicador Datos'!AZ10)/(AF$37-AF$36)*10)),1))</f>
        <v>x</v>
      </c>
      <c r="AG7" s="69">
        <f t="shared" si="1"/>
        <v>7.85</v>
      </c>
      <c r="AH7" s="233">
        <f>IF('Indicador Datos'!BF10="No data","x",ROUND(IF('Indicador Datos'!BF10&gt;AH$37,0,IF('Indicador Datos'!BF10&lt;AH$36,10,(AH$37-'Indicador Datos'!BF10)/(AH$37-AH$36)*10)),1))</f>
        <v>8</v>
      </c>
      <c r="AI7" s="233">
        <f>IF('Indicador Datos'!BG10="No data","x",ROUND(IF('Indicador Datos'!BG10&gt;AI$37,0,IF('Indicador Datos'!BG10&lt;AI$36,10,(AI$37-'Indicador Datos'!BG10)/(AI$37-AI$36)*10)),1))</f>
        <v>5.0999999999999996</v>
      </c>
      <c r="AJ7" s="233">
        <f>IF('Indicador Datos'!BH10="No data","x",ROUND(IF('Indicador Datos'!BH10&gt;AJ$37,10,IF('Indicador Datos'!BH10&lt;AJ$36,0,10-(AJ$37-'Indicador Datos'!BH10)/(AJ$37-AJ$36)*10)),1))</f>
        <v>4.7</v>
      </c>
      <c r="AK7" s="69">
        <f t="shared" si="2"/>
        <v>6.2</v>
      </c>
      <c r="AL7" s="69" t="str">
        <f>IF('Indicador Datos'!BI10="No data","x",ROUND(IF('Indicador Datos'!BI10&gt;AL$37,10,IF('Indicador Datos'!BI10&lt;AL$36,0,10-(AL$37-'Indicador Datos'!BI10)/(AL$37-AL$36)*10)),1))</f>
        <v>x</v>
      </c>
      <c r="AM7" s="70">
        <f t="shared" si="12"/>
        <v>7.1</v>
      </c>
      <c r="AN7" s="233">
        <f>IF('Indicador Datos'!CN10="No data","x",ROUND(IF('Indicador Datos'!CN10&gt;AN$37,0,IF('Indicador Datos'!CN10&lt;AN$36,10,(AN$37-'Indicador Datos'!CN10)/(AN$37-AN$36)*10)),1))</f>
        <v>10</v>
      </c>
      <c r="AO7" s="233">
        <f>IF('Indicador Datos'!CO10="No data","x",ROUND(IF('Indicador Datos'!CO10&gt;AO$37,0,IF('Indicador Datos'!CO10&lt;AO$36,10,(AO$37-'Indicador Datos'!CO10)/(AO$37-AO$36)*10)),1))</f>
        <v>2.1</v>
      </c>
      <c r="AP7" s="69">
        <f t="shared" si="13"/>
        <v>6.1</v>
      </c>
      <c r="AQ7" s="69" t="str">
        <f>IF('Indicador Datos'!CP10="No data","x",ROUND(IF('Indicador Datos'!CP10&gt;AQ$37,0,IF('Indicador Datos'!CP10&lt;AQ$36,10,(AQ$37-'Indicador Datos'!CP10)/(AQ$37-AQ$36)*10)),1))</f>
        <v>x</v>
      </c>
      <c r="AR7" s="69">
        <f t="shared" si="14"/>
        <v>6.1</v>
      </c>
      <c r="AS7" s="227">
        <f>IF('Indicador Datos'!CQ10="No data","x",ROUND(IF('Indicador Datos'!CQ10&gt;AS$37,0,IF('Indicador Datos'!CQ10&lt;AS$36,10,(AS$37-'Indicador Datos'!CQ10)/(AS$37-AS$36)*10)),1))</f>
        <v>4</v>
      </c>
      <c r="AT7" s="227">
        <f>IF('Indicador Datos'!CR10="No data","x",ROUND(IF('Indicador Datos'!CR10&gt;AT$37,10,IF('Indicador Datos'!CR10&lt;AT$36,0,10-(AT$37-'Indicador Datos'!CR10)/(AT$37-AT$36)*10)),1))</f>
        <v>0.8</v>
      </c>
      <c r="AU7" s="69">
        <f t="shared" si="15"/>
        <v>2.4</v>
      </c>
      <c r="AV7" s="129">
        <f t="shared" si="16"/>
        <v>4.9000000000000004</v>
      </c>
      <c r="AW7" s="71">
        <f t="shared" si="17"/>
        <v>4.5</v>
      </c>
      <c r="AX7" s="120"/>
    </row>
    <row r="8" spans="1:50" s="3" customFormat="1" x14ac:dyDescent="0.25">
      <c r="A8" s="94" t="s">
        <v>24</v>
      </c>
      <c r="B8" s="83" t="s">
        <v>23</v>
      </c>
      <c r="C8" s="69">
        <f>IF('Indicador Datos'!BX11="No data","x",ROUND(IF('Indicador Datos'!BX11&gt;C$37,0,IF('Indicador Datos'!BX11&lt;C$36,10,(C$37-'Indicador Datos'!BX11)/(C$37-C$36)*10)),1))</f>
        <v>6.1</v>
      </c>
      <c r="D8" s="69">
        <f>IF('Indicador Datos'!BY11="No data","x",ROUND(IF('Indicador Datos'!BY11&gt;D$37,0,IF('Indicador Datos'!BY11&lt;D$36,10,(D$37-'Indicador Datos'!BY11)/(D$37-D$36)*10)),1))</f>
        <v>6.5</v>
      </c>
      <c r="E8" s="70">
        <f t="shared" si="3"/>
        <v>6.3</v>
      </c>
      <c r="F8" s="69">
        <f>IF('Indicador Datos'!CA11="No data","x",ROUND(IF('Indicador Datos'!CA11&gt;F$37,0,IF('Indicador Datos'!CA11&lt;F$36,10,(F$37-'Indicador Datos'!CA11)/(F$37-F$36)*10)),1))</f>
        <v>7</v>
      </c>
      <c r="G8" s="69">
        <f>IF('Indicador Datos'!BZ11="No data","x",ROUND(IF('Indicador Datos'!BZ11&gt;G$37,0,IF('Indicador Datos'!BZ11&lt;G$36,10,(G$37-'Indicador Datos'!BZ11)/(G$37-G$36)*10)),1))</f>
        <v>5.7</v>
      </c>
      <c r="H8" s="70">
        <f t="shared" si="4"/>
        <v>6.4</v>
      </c>
      <c r="I8" s="69">
        <f>IF('Indicador Datos'!CB11="No data","x",ROUND(IF('Indicador Datos'!CB11&gt;I$37,0,IF('Indicador Datos'!CB11&lt;I$36,10,(I$37-'Indicador Datos'!CB11)/(I$37-I$36)*10)),1))</f>
        <v>9.3000000000000007</v>
      </c>
      <c r="J8" s="129">
        <f t="shared" si="5"/>
        <v>9.3000000000000007</v>
      </c>
      <c r="K8" s="233">
        <f>IF('Indicador Datos'!CC11="No data","x",ROUND(IF('Indicador Datos'!CC11&gt;K$37,10,IF('Indicador Datos'!CC11&lt;K$36,0,10-(K$37-'Indicador Datos'!CC11)/(K$37-K$36)*10)),1))</f>
        <v>7.2</v>
      </c>
      <c r="L8" s="233">
        <f>IF('Indicador Datos'!CD11="No data","x",ROUND(IF('Indicador Datos'!CD11&gt;L$37,10,IF('Indicador Datos'!CD11&lt;L$36,0,10-(L$37-'Indicador Datos'!CD11)/(L$37-L$36)*10)),1))</f>
        <v>7.2</v>
      </c>
      <c r="M8" s="69">
        <f t="shared" si="6"/>
        <v>7.2</v>
      </c>
      <c r="N8" s="69">
        <f>IF('Indicador Datos'!CE11="No data","x",ROUND(IF('Indicador Datos'!CE11&gt;N$37,10,IF('Indicador Datos'!CE11&lt;N$36,0,10-(N$37-'Indicador Datos'!CE11)/(N$37-N$36)*10)),1))</f>
        <v>2.5</v>
      </c>
      <c r="O8" s="129">
        <f t="shared" si="7"/>
        <v>4.0999999999999996</v>
      </c>
      <c r="P8" s="71">
        <f t="shared" si="8"/>
        <v>7</v>
      </c>
      <c r="Q8" s="69">
        <f>IF(OR('Indicador Datos'!CF11=0,'Indicador Datos'!CF11="No data"),"x",ROUND(IF('Indicador Datos'!CF11&gt;Q$37,0,IF('Indicador Datos'!CF11&lt;Q$36,10,(Q$37-'Indicador Datos'!CF11)/(Q$37-Q$36)*10)),1))</f>
        <v>0</v>
      </c>
      <c r="R8" s="69">
        <f>IF('Indicador Datos'!CG11="No data","x",ROUND(IF('Indicador Datos'!CG11&gt;R$37,0,IF('Indicador Datos'!CG11&lt;R$36,10,(R$37-'Indicador Datos'!CG11)/(R$37-R$36)*10)),1))</f>
        <v>4.8</v>
      </c>
      <c r="S8" s="69">
        <f>IF('Indicador Datos'!CH11="No data","x",ROUND(IF('Indicador Datos'!CH11&gt;S$37,0,IF('Indicador Datos'!CH11&lt;S$36,10,(S$37-'Indicador Datos'!CH11)/(S$37-S$36)*10)),1))</f>
        <v>7.1</v>
      </c>
      <c r="T8" s="70">
        <f t="shared" si="9"/>
        <v>4</v>
      </c>
      <c r="U8" s="177">
        <f>IF('Indicador Datos'!CI11="No data","x",'Indicador Datos'!CI11/'Indicador Datos'!CV11*100)</f>
        <v>60.016556291390735</v>
      </c>
      <c r="V8" s="69">
        <f t="shared" si="0"/>
        <v>4</v>
      </c>
      <c r="W8" s="69">
        <f>IF('Indicador Datos'!CJ11="No data","x",ROUND(IF('Indicador Datos'!CJ11&gt;W$37,0,IF('Indicador Datos'!CJ11&lt;W$36,10,(W$37-'Indicador Datos'!CJ11)/(W$37-W$36)*10)),1))</f>
        <v>5.4</v>
      </c>
      <c r="X8" s="69">
        <f>IF('Indicador Datos'!CK11="No data","x",ROUND(IF('Indicador Datos'!CK11&gt;X$37,0,IF('Indicador Datos'!CK11&lt;X$36,10,(X$37-'Indicador Datos'!CK11)/(X$37-X$36)*10)),1))</f>
        <v>3.3</v>
      </c>
      <c r="Y8" s="233">
        <f>IF('Indicador Datos'!CL11="No data","x",ROUND(IF('Indicador Datos'!CL11&gt;Y$37,0,IF('Indicador Datos'!CL11&lt;Y$36,10,(Y$37-'Indicador Datos'!CL11)/(Y$37-Y$36)*10)),1))</f>
        <v>2.9</v>
      </c>
      <c r="Z8" s="233">
        <f>IF('Indicador Datos'!CM11="No data","x",ROUND(IF('Indicador Datos'!CM11&gt;Z$37,0,IF('Indicador Datos'!CM11&lt;Z$36,10,(Z$37-'Indicador Datos'!CM11)/(Z$37-Z$36)*10)),1))</f>
        <v>2.6</v>
      </c>
      <c r="AA8" s="69">
        <f t="shared" si="10"/>
        <v>2.8</v>
      </c>
      <c r="AB8" s="70">
        <f t="shared" si="11"/>
        <v>3.9</v>
      </c>
      <c r="AC8" s="69">
        <f>IF('Indicador Datos'!AW11="No data","x",ROUND(IF('Indicador Datos'!AW11&gt;AC$37,0,IF('Indicador Datos'!AW11&lt;AC$36,10,(AC$37-'Indicador Datos'!AW11)/(AC$37-AC$36)*10)),1))</f>
        <v>6.1</v>
      </c>
      <c r="AD8" s="233" t="str">
        <f>IF('Indicador Datos'!AX11="No data","x",ROUND(IF('Indicador Datos'!AX11&gt;AD$37,0,IF('Indicador Datos'!AX11&lt;AD$36,10,(AD$37-'Indicador Datos'!AX11)/(AD$37-AD$36)*10)),1))</f>
        <v>x</v>
      </c>
      <c r="AE8" s="233">
        <f>IF('Indicador Datos'!AY11="No data","x",ROUND(IF('Indicador Datos'!AY11&gt;AE$37,0,IF('Indicador Datos'!AY11&lt;AE$36,10,(AE$37-'Indicador Datos'!AY11)/(AE$37-AE$36)*10)),1))</f>
        <v>10</v>
      </c>
      <c r="AF8" s="233">
        <f>IF('Indicador Datos'!AZ11="No data","x",ROUND(IF('Indicador Datos'!AZ11&gt;AF$37,0,IF('Indicador Datos'!AZ11&lt;AF$36,10,(AF$37-'Indicador Datos'!AZ11)/(AF$37-AF$36)*10)),1))</f>
        <v>10</v>
      </c>
      <c r="AG8" s="69">
        <f t="shared" si="1"/>
        <v>10</v>
      </c>
      <c r="AH8" s="233">
        <f>IF('Indicador Datos'!BF11="No data","x",ROUND(IF('Indicador Datos'!BF11&gt;AH$37,0,IF('Indicador Datos'!BF11&lt;AH$36,10,(AH$37-'Indicador Datos'!BF11)/(AH$37-AH$36)*10)),1))</f>
        <v>6.5</v>
      </c>
      <c r="AI8" s="233">
        <f>IF('Indicador Datos'!BG11="No data","x",ROUND(IF('Indicador Datos'!BG11&gt;AI$37,0,IF('Indicador Datos'!BG11&lt;AI$36,10,(AI$37-'Indicador Datos'!BG11)/(AI$37-AI$36)*10)),1))</f>
        <v>7.8</v>
      </c>
      <c r="AJ8" s="233">
        <f>IF('Indicador Datos'!BH11="No data","x",ROUND(IF('Indicador Datos'!BH11&gt;AJ$37,10,IF('Indicador Datos'!BH11&lt;AJ$36,0,10-(AJ$37-'Indicador Datos'!BH11)/(AJ$37-AJ$36)*10)),1))</f>
        <v>7.3</v>
      </c>
      <c r="AK8" s="69">
        <f t="shared" si="2"/>
        <v>7.2</v>
      </c>
      <c r="AL8" s="69">
        <f>IF('Indicador Datos'!BI11="No data","x",ROUND(IF('Indicador Datos'!BI11&gt;AL$37,10,IF('Indicador Datos'!BI11&lt;AL$36,0,10-(AL$37-'Indicador Datos'!BI11)/(AL$37-AL$36)*10)),1))</f>
        <v>6.1</v>
      </c>
      <c r="AM8" s="70">
        <f t="shared" si="12"/>
        <v>7.4</v>
      </c>
      <c r="AN8" s="233">
        <f>IF('Indicador Datos'!CN11="No data","x",ROUND(IF('Indicador Datos'!CN11&gt;AN$37,0,IF('Indicador Datos'!CN11&lt;AN$36,10,(AN$37-'Indicador Datos'!CN11)/(AN$37-AN$36)*10)),1))</f>
        <v>10</v>
      </c>
      <c r="AO8" s="233">
        <f>IF('Indicador Datos'!CO11="No data","x",ROUND(IF('Indicador Datos'!CO11&gt;AO$37,0,IF('Indicador Datos'!CO11&lt;AO$36,10,(AO$37-'Indicador Datos'!CO11)/(AO$37-AO$36)*10)),1))</f>
        <v>5.2</v>
      </c>
      <c r="AP8" s="69">
        <f t="shared" si="13"/>
        <v>7.6</v>
      </c>
      <c r="AQ8" s="69">
        <f>IF('Indicador Datos'!CP11="No data","x",ROUND(IF('Indicador Datos'!CP11&gt;AQ$37,0,IF('Indicador Datos'!CP11&lt;AQ$36,10,(AQ$37-'Indicador Datos'!CP11)/(AQ$37-AQ$36)*10)),1))</f>
        <v>5.2</v>
      </c>
      <c r="AR8" s="69">
        <f t="shared" si="14"/>
        <v>6.4</v>
      </c>
      <c r="AS8" s="227">
        <f>IF('Indicador Datos'!CQ11="No data","x",ROUND(IF('Indicador Datos'!CQ11&gt;AS$37,0,IF('Indicador Datos'!CQ11&lt;AS$36,10,(AS$37-'Indicador Datos'!CQ11)/(AS$37-AS$36)*10)),1))</f>
        <v>9</v>
      </c>
      <c r="AT8" s="227">
        <f>IF('Indicador Datos'!CR11="No data","x",ROUND(IF('Indicador Datos'!CR11&gt;AT$37,10,IF('Indicador Datos'!CR11&lt;AT$36,0,10-(AT$37-'Indicador Datos'!CR11)/(AT$37-AT$36)*10)),1))</f>
        <v>5.3</v>
      </c>
      <c r="AU8" s="69">
        <f t="shared" si="15"/>
        <v>7.2</v>
      </c>
      <c r="AV8" s="129">
        <f t="shared" si="16"/>
        <v>6.7</v>
      </c>
      <c r="AW8" s="71">
        <f t="shared" si="17"/>
        <v>5.5</v>
      </c>
      <c r="AX8" s="120"/>
    </row>
    <row r="9" spans="1:50" s="3" customFormat="1" x14ac:dyDescent="0.25">
      <c r="A9" s="94" t="s">
        <v>30</v>
      </c>
      <c r="B9" s="83" t="s">
        <v>29</v>
      </c>
      <c r="C9" s="69">
        <f>IF('Indicador Datos'!BX12="No data","x",ROUND(IF('Indicador Datos'!BX12&gt;C$37,0,IF('Indicador Datos'!BX12&lt;C$36,10,(C$37-'Indicador Datos'!BX12)/(C$37-C$36)*10)),1))</f>
        <v>6.2</v>
      </c>
      <c r="D9" s="69" t="str">
        <f>IF('Indicador Datos'!BY12="No data","x",ROUND(IF('Indicador Datos'!BY12&gt;D$37,0,IF('Indicador Datos'!BY12&lt;D$36,10,(D$37-'Indicador Datos'!BY12)/(D$37-D$36)*10)),1))</f>
        <v>x</v>
      </c>
      <c r="E9" s="70">
        <f t="shared" si="3"/>
        <v>6.2</v>
      </c>
      <c r="F9" s="69">
        <f>IF('Indicador Datos'!CA12="No data","x",ROUND(IF('Indicador Datos'!CA12&gt;F$37,0,IF('Indicador Datos'!CA12&lt;F$36,10,(F$37-'Indicador Datos'!CA12)/(F$37-F$36)*10)),1))</f>
        <v>4.8</v>
      </c>
      <c r="G9" s="69">
        <f>IF('Indicador Datos'!BZ12="No data","x",ROUND(IF('Indicador Datos'!BZ12&gt;G$37,0,IF('Indicador Datos'!BZ12&lt;G$36,10,(G$37-'Indicador Datos'!BZ12)/(G$37-G$36)*10)),1))</f>
        <v>5.4</v>
      </c>
      <c r="H9" s="70">
        <f t="shared" si="4"/>
        <v>5.0999999999999996</v>
      </c>
      <c r="I9" s="69" t="str">
        <f>IF('Indicador Datos'!CB12="No data","x",ROUND(IF('Indicador Datos'!CB12&gt;I$37,0,IF('Indicador Datos'!CB12&lt;I$36,10,(I$37-'Indicador Datos'!CB12)/(I$37-I$36)*10)),1))</f>
        <v>x</v>
      </c>
      <c r="J9" s="129" t="str">
        <f t="shared" si="5"/>
        <v>x</v>
      </c>
      <c r="K9" s="233" t="str">
        <f>IF('Indicador Datos'!CC12="No data","x",ROUND(IF('Indicador Datos'!CC12&gt;K$37,10,IF('Indicador Datos'!CC12&lt;K$36,0,10-(K$37-'Indicador Datos'!CC12)/(K$37-K$36)*10)),1))</f>
        <v>x</v>
      </c>
      <c r="L9" s="233" t="str">
        <f>IF('Indicador Datos'!CD12="No data","x",ROUND(IF('Indicador Datos'!CD12&gt;L$37,10,IF('Indicador Datos'!CD12&lt;L$36,0,10-(L$37-'Indicador Datos'!CD12)/(L$37-L$36)*10)),1))</f>
        <v>x</v>
      </c>
      <c r="M9" s="69" t="str">
        <f t="shared" si="6"/>
        <v>x</v>
      </c>
      <c r="N9" s="69" t="str">
        <f>IF('Indicador Datos'!CE12="No data","x",ROUND(IF('Indicador Datos'!CE12&gt;N$37,10,IF('Indicador Datos'!CE12&lt;N$36,0,10-(N$37-'Indicador Datos'!CE12)/(N$37-N$36)*10)),1))</f>
        <v>x</v>
      </c>
      <c r="O9" s="129" t="str">
        <f t="shared" si="7"/>
        <v>x</v>
      </c>
      <c r="P9" s="71">
        <f t="shared" si="8"/>
        <v>5.7</v>
      </c>
      <c r="Q9" s="69">
        <f>IF(OR('Indicador Datos'!CF12=0,'Indicador Datos'!CF12="No data"),"x",ROUND(IF('Indicador Datos'!CF12&gt;Q$37,0,IF('Indicador Datos'!CF12&lt;Q$36,10,(Q$37-'Indicador Datos'!CF12)/(Q$37-Q$36)*10)),1))</f>
        <v>2.7</v>
      </c>
      <c r="R9" s="69">
        <f>IF('Indicador Datos'!CG12="No data","x",ROUND(IF('Indicador Datos'!CG12&gt;R$37,0,IF('Indicador Datos'!CG12&lt;R$36,10,(R$37-'Indicador Datos'!CG12)/(R$37-R$36)*10)),1))</f>
        <v>5.5</v>
      </c>
      <c r="S9" s="69">
        <f>IF('Indicador Datos'!CH12="No data","x",ROUND(IF('Indicador Datos'!CH12&gt;S$37,0,IF('Indicador Datos'!CH12&lt;S$36,10,(S$37-'Indicador Datos'!CH12)/(S$37-S$36)*10)),1))</f>
        <v>5</v>
      </c>
      <c r="T9" s="70">
        <f t="shared" si="9"/>
        <v>4.4000000000000004</v>
      </c>
      <c r="U9" s="177">
        <f>IF('Indicador Datos'!CI12="No data","x",'Indicador Datos'!CI12/'Indicador Datos'!CV12*100)</f>
        <v>232.35294117647061</v>
      </c>
      <c r="V9" s="69">
        <f t="shared" si="0"/>
        <v>0</v>
      </c>
      <c r="W9" s="69">
        <f>IF('Indicador Datos'!CJ12="No data","x",ROUND(IF('Indicador Datos'!CJ12&gt;W$37,0,IF('Indicador Datos'!CJ12&lt;W$36,10,(W$37-'Indicador Datos'!CJ12)/(W$37-W$36)*10)),1))</f>
        <v>2.8</v>
      </c>
      <c r="X9" s="69">
        <f>IF('Indicador Datos'!CK12="No data","x",ROUND(IF('Indicador Datos'!CK12&gt;X$37,0,IF('Indicador Datos'!CK12&lt;X$36,10,(X$37-'Indicador Datos'!CK12)/(X$37-X$36)*10)),1))</f>
        <v>4.4000000000000004</v>
      </c>
      <c r="Y9" s="233">
        <f>IF('Indicador Datos'!CL12="No data","x",ROUND(IF('Indicador Datos'!CL12&gt;Y$37,0,IF('Indicador Datos'!CL12&lt;Y$36,10,(Y$37-'Indicador Datos'!CL12)/(Y$37-Y$36)*10)),1))</f>
        <v>0</v>
      </c>
      <c r="Z9" s="233" t="str">
        <f>IF('Indicador Datos'!CM12="No data","x",ROUND(IF('Indicador Datos'!CM12&gt;Z$37,0,IF('Indicador Datos'!CM12&lt;Z$36,10,(Z$37-'Indicador Datos'!CM12)/(Z$37-Z$36)*10)),1))</f>
        <v>x</v>
      </c>
      <c r="AA9" s="69">
        <f t="shared" si="10"/>
        <v>0</v>
      </c>
      <c r="AB9" s="70">
        <f t="shared" si="11"/>
        <v>1.8</v>
      </c>
      <c r="AC9" s="69">
        <f>IF('Indicador Datos'!AW12="No data","x",ROUND(IF('Indicador Datos'!AW12&gt;AC$37,0,IF('Indicador Datos'!AW12&lt;AC$36,10,(AC$37-'Indicador Datos'!AW12)/(AC$37-AC$36)*10)),1))</f>
        <v>6.4</v>
      </c>
      <c r="AD9" s="233">
        <f>IF('Indicador Datos'!AX12="No data","x",ROUND(IF('Indicador Datos'!AX12&gt;AD$37,0,IF('Indicador Datos'!AX12&lt;AD$36,10,(AD$37-'Indicador Datos'!AX12)/(AD$37-AD$36)*10)),1))</f>
        <v>10</v>
      </c>
      <c r="AE9" s="233">
        <f>IF('Indicador Datos'!AY12="No data","x",ROUND(IF('Indicador Datos'!AY12&gt;AE$37,0,IF('Indicador Datos'!AY12&lt;AE$36,10,(AE$37-'Indicador Datos'!AY12)/(AE$37-AE$36)*10)),1))</f>
        <v>2.1</v>
      </c>
      <c r="AF9" s="233" t="str">
        <f>IF('Indicador Datos'!AZ12="No data","x",ROUND(IF('Indicador Datos'!AZ12&gt;AF$37,0,IF('Indicador Datos'!AZ12&lt;AF$36,10,(AF$37-'Indicador Datos'!AZ12)/(AF$37-AF$36)*10)),1))</f>
        <v>x</v>
      </c>
      <c r="AG9" s="69">
        <f t="shared" si="1"/>
        <v>6.05</v>
      </c>
      <c r="AH9" s="233">
        <f>IF('Indicador Datos'!BF12="No data","x",ROUND(IF('Indicador Datos'!BF12&gt;AH$37,0,IF('Indicador Datos'!BF12&lt;AH$36,10,(AH$37-'Indicador Datos'!BF12)/(AH$37-AH$36)*10)),1))</f>
        <v>7.3</v>
      </c>
      <c r="AI9" s="233">
        <f>IF('Indicador Datos'!BG12="No data","x",ROUND(IF('Indicador Datos'!BG12&gt;AI$37,0,IF('Indicador Datos'!BG12&lt;AI$36,10,(AI$37-'Indicador Datos'!BG12)/(AI$37-AI$36)*10)),1))</f>
        <v>9</v>
      </c>
      <c r="AJ9" s="233">
        <f>IF('Indicador Datos'!BH12="No data","x",ROUND(IF('Indicador Datos'!BH12&gt;AJ$37,10,IF('Indicador Datos'!BH12&lt;AJ$36,0,10-(AJ$37-'Indicador Datos'!BH12)/(AJ$37-AJ$36)*10)),1))</f>
        <v>9.5</v>
      </c>
      <c r="AK9" s="69">
        <f t="shared" si="2"/>
        <v>8.8000000000000007</v>
      </c>
      <c r="AL9" s="69">
        <f>IF('Indicador Datos'!BI12="No data","x",ROUND(IF('Indicador Datos'!BI12&gt;AL$37,10,IF('Indicador Datos'!BI12&lt;AL$36,0,10-(AL$37-'Indicador Datos'!BI12)/(AL$37-AL$36)*10)),1))</f>
        <v>1.8</v>
      </c>
      <c r="AM9" s="70">
        <f t="shared" si="12"/>
        <v>5.8</v>
      </c>
      <c r="AN9" s="233" t="str">
        <f>IF('Indicador Datos'!CN12="No data","x",ROUND(IF('Indicador Datos'!CN12&gt;AN$37,0,IF('Indicador Datos'!CN12&lt;AN$36,10,(AN$37-'Indicador Datos'!CN12)/(AN$37-AN$36)*10)),1))</f>
        <v>x</v>
      </c>
      <c r="AO9" s="233">
        <f>IF('Indicador Datos'!CO12="No data","x",ROUND(IF('Indicador Datos'!CO12&gt;AO$37,0,IF('Indicador Datos'!CO12&lt;AO$36,10,(AO$37-'Indicador Datos'!CO12)/(AO$37-AO$36)*10)),1))</f>
        <v>7.2</v>
      </c>
      <c r="AP9" s="69">
        <f t="shared" si="13"/>
        <v>7.2</v>
      </c>
      <c r="AQ9" s="69" t="str">
        <f>IF('Indicador Datos'!CP12="No data","x",ROUND(IF('Indicador Datos'!CP12&gt;AQ$37,0,IF('Indicador Datos'!CP12&lt;AQ$36,10,(AQ$37-'Indicador Datos'!CP12)/(AQ$37-AQ$36)*10)),1))</f>
        <v>x</v>
      </c>
      <c r="AR9" s="69">
        <f t="shared" si="14"/>
        <v>7.2</v>
      </c>
      <c r="AS9" s="227">
        <f>IF('Indicador Datos'!CQ12="No data","x",ROUND(IF('Indicador Datos'!CQ12&gt;AS$37,0,IF('Indicador Datos'!CQ12&lt;AS$36,10,(AS$37-'Indicador Datos'!CQ12)/(AS$37-AS$36)*10)),1))</f>
        <v>6.5</v>
      </c>
      <c r="AT9" s="227">
        <f>IF('Indicador Datos'!CR12="No data","x",ROUND(IF('Indicador Datos'!CR12&gt;AT$37,10,IF('Indicador Datos'!CR12&lt;AT$36,0,10-(AT$37-'Indicador Datos'!CR12)/(AT$37-AT$36)*10)),1))</f>
        <v>3.2</v>
      </c>
      <c r="AU9" s="69">
        <f t="shared" si="15"/>
        <v>4.9000000000000004</v>
      </c>
      <c r="AV9" s="129">
        <f t="shared" si="16"/>
        <v>6.4</v>
      </c>
      <c r="AW9" s="71">
        <f t="shared" si="17"/>
        <v>4.5999999999999996</v>
      </c>
      <c r="AX9" s="120"/>
    </row>
    <row r="10" spans="1:50" s="3" customFormat="1" x14ac:dyDescent="0.25">
      <c r="A10" s="94" t="s">
        <v>36</v>
      </c>
      <c r="B10" s="83" t="s">
        <v>35</v>
      </c>
      <c r="C10" s="69">
        <f>IF('Indicador Datos'!BX13="No data","x",ROUND(IF('Indicador Datos'!BX13&gt;C$37,0,IF('Indicador Datos'!BX13&lt;C$36,10,(C$37-'Indicador Datos'!BX13)/(C$37-C$36)*10)),1))</f>
        <v>8.9</v>
      </c>
      <c r="D10" s="69">
        <f>IF('Indicador Datos'!BY13="No data","x",ROUND(IF('Indicador Datos'!BY13&gt;D$37,0,IF('Indicador Datos'!BY13&lt;D$36,10,(D$37-'Indicador Datos'!BY13)/(D$37-D$36)*10)),1))</f>
        <v>8.5</v>
      </c>
      <c r="E10" s="70">
        <f t="shared" si="3"/>
        <v>8.6999999999999993</v>
      </c>
      <c r="F10" s="69">
        <f>IF('Indicador Datos'!CA13="No data","x",ROUND(IF('Indicador Datos'!CA13&gt;F$37,0,IF('Indicador Datos'!CA13&lt;F$36,10,(F$37-'Indicador Datos'!CA13)/(F$37-F$36)*10)),1))</f>
        <v>8</v>
      </c>
      <c r="G10" s="69">
        <f>IF('Indicador Datos'!BZ13="No data","x",ROUND(IF('Indicador Datos'!BZ13&gt;G$37,0,IF('Indicador Datos'!BZ13&lt;G$36,10,(G$37-'Indicador Datos'!BZ13)/(G$37-G$36)*10)),1))</f>
        <v>9.1</v>
      </c>
      <c r="H10" s="70">
        <f t="shared" si="4"/>
        <v>8.6</v>
      </c>
      <c r="I10" s="69">
        <f>IF('Indicador Datos'!CB13="No data","x",ROUND(IF('Indicador Datos'!CB13&gt;I$37,0,IF('Indicador Datos'!CB13&lt;I$36,10,(I$37-'Indicador Datos'!CB13)/(I$37-I$36)*10)),1))</f>
        <v>10</v>
      </c>
      <c r="J10" s="129">
        <f t="shared" si="5"/>
        <v>10</v>
      </c>
      <c r="K10" s="233" t="str">
        <f>IF('Indicador Datos'!CC13="No data","x",ROUND(IF('Indicador Datos'!CC13&gt;K$37,10,IF('Indicador Datos'!CC13&lt;K$36,0,10-(K$37-'Indicador Datos'!CC13)/(K$37-K$36)*10)),1))</f>
        <v>x</v>
      </c>
      <c r="L10" s="233" t="str">
        <f>IF('Indicador Datos'!CD13="No data","x",ROUND(IF('Indicador Datos'!CD13&gt;L$37,10,IF('Indicador Datos'!CD13&lt;L$36,0,10-(L$37-'Indicador Datos'!CD13)/(L$37-L$36)*10)),1))</f>
        <v>x</v>
      </c>
      <c r="M10" s="69" t="str">
        <f t="shared" si="6"/>
        <v>x</v>
      </c>
      <c r="N10" s="69">
        <f>IF('Indicador Datos'!CE13="No data","x",ROUND(IF('Indicador Datos'!CE13&gt;N$37,10,IF('Indicador Datos'!CE13&lt;N$36,0,10-(N$37-'Indicador Datos'!CE13)/(N$37-N$36)*10)),1))</f>
        <v>2.5</v>
      </c>
      <c r="O10" s="129">
        <f t="shared" si="7"/>
        <v>2.5</v>
      </c>
      <c r="P10" s="71">
        <f t="shared" si="8"/>
        <v>8.4</v>
      </c>
      <c r="Q10" s="69">
        <f>IF(OR('Indicador Datos'!CF13=0,'Indicador Datos'!CF13="No data"),"x",ROUND(IF('Indicador Datos'!CF13&gt;Q$37,0,IF('Indicador Datos'!CF13&lt;Q$36,10,(Q$37-'Indicador Datos'!CF13)/(Q$37-Q$36)*10)),1))</f>
        <v>10</v>
      </c>
      <c r="R10" s="69">
        <f>IF('Indicador Datos'!CG13="No data","x",ROUND(IF('Indicador Datos'!CG13&gt;R$37,0,IF('Indicador Datos'!CG13&lt;R$36,10,(R$37-'Indicador Datos'!CG13)/(R$37-R$36)*10)),1))</f>
        <v>10</v>
      </c>
      <c r="S10" s="69">
        <f>IF('Indicador Datos'!CH13="No data","x",ROUND(IF('Indicador Datos'!CH13&gt;S$37,0,IF('Indicador Datos'!CH13&lt;S$36,10,(S$37-'Indicador Datos'!CH13)/(S$37-S$36)*10)),1))</f>
        <v>9.3000000000000007</v>
      </c>
      <c r="T10" s="70">
        <f t="shared" si="9"/>
        <v>9.8000000000000007</v>
      </c>
      <c r="U10" s="177">
        <f>IF('Indicador Datos'!CI13="No data","x",'Indicador Datos'!CI13/'Indicador Datos'!CV13*100)</f>
        <v>83.454281567489119</v>
      </c>
      <c r="V10" s="69">
        <f t="shared" si="0"/>
        <v>1.7</v>
      </c>
      <c r="W10" s="69">
        <f>IF('Indicador Datos'!CJ13="No data","x",ROUND(IF('Indicador Datos'!CJ13&gt;W$37,0,IF('Indicador Datos'!CJ13&lt;W$36,10,(W$37-'Indicador Datos'!CJ13)/(W$37-W$36)*10)),1))</f>
        <v>10</v>
      </c>
      <c r="X10" s="69">
        <f>IF('Indicador Datos'!CK13="No data","x",ROUND(IF('Indicador Datos'!CK13&gt;X$37,0,IF('Indicador Datos'!CK13&lt;X$36,10,(X$37-'Indicador Datos'!CK13)/(X$37-X$36)*10)),1))</f>
        <v>10</v>
      </c>
      <c r="Y10" s="233">
        <f>IF('Indicador Datos'!CL13="No data","x",ROUND(IF('Indicador Datos'!CL13&gt;Y$37,0,IF('Indicador Datos'!CL13&lt;Y$36,10,(Y$37-'Indicador Datos'!CL13)/(Y$37-Y$36)*10)),1))</f>
        <v>10</v>
      </c>
      <c r="Z10" s="233">
        <f>IF('Indicador Datos'!CM13="No data","x",ROUND(IF('Indicador Datos'!CM13&gt;Z$37,0,IF('Indicador Datos'!CM13&lt;Z$36,10,(Z$37-'Indicador Datos'!CM13)/(Z$37-Z$36)*10)),1))</f>
        <v>10</v>
      </c>
      <c r="AA10" s="69">
        <f t="shared" si="10"/>
        <v>10</v>
      </c>
      <c r="AB10" s="70">
        <f t="shared" si="11"/>
        <v>7.9</v>
      </c>
      <c r="AC10" s="69">
        <f>IF('Indicador Datos'!AW13="No data","x",ROUND(IF('Indicador Datos'!AW13&gt;AC$37,0,IF('Indicador Datos'!AW13&lt;AC$36,10,(AC$37-'Indicador Datos'!AW13)/(AC$37-AC$36)*10)),1))</f>
        <v>9.4</v>
      </c>
      <c r="AD10" s="233">
        <f>IF('Indicador Datos'!AX13="No data","x",ROUND(IF('Indicador Datos'!AX13&gt;AD$37,0,IF('Indicador Datos'!AX13&lt;AD$36,10,(AD$37-'Indicador Datos'!AX13)/(AD$37-AD$36)*10)),1))</f>
        <v>10</v>
      </c>
      <c r="AE10" s="233">
        <f>IF('Indicador Datos'!AY13="No data","x",ROUND(IF('Indicador Datos'!AY13&gt;AE$37,0,IF('Indicador Datos'!AY13&lt;AE$36,10,(AE$37-'Indicador Datos'!AY13)/(AE$37-AE$36)*10)),1))</f>
        <v>10</v>
      </c>
      <c r="AF10" s="233" t="str">
        <f>IF('Indicador Datos'!AZ13="No data","x",ROUND(IF('Indicador Datos'!AZ13&gt;AF$37,0,IF('Indicador Datos'!AZ13&lt;AF$36,10,(AF$37-'Indicador Datos'!AZ13)/(AF$37-AF$36)*10)),1))</f>
        <v>x</v>
      </c>
      <c r="AG10" s="69">
        <f t="shared" si="1"/>
        <v>10</v>
      </c>
      <c r="AH10" s="233">
        <f>IF('Indicador Datos'!BF13="No data","x",ROUND(IF('Indicador Datos'!BF13&gt;AH$37,0,IF('Indicador Datos'!BF13&lt;AH$36,10,(AH$37-'Indicador Datos'!BF13)/(AH$37-AH$36)*10)),1))</f>
        <v>10</v>
      </c>
      <c r="AI10" s="233">
        <f>IF('Indicador Datos'!BG13="No data","x",ROUND(IF('Indicador Datos'!BG13&gt;AI$37,0,IF('Indicador Datos'!BG13&lt;AI$36,10,(AI$37-'Indicador Datos'!BG13)/(AI$37-AI$36)*10)),1))</f>
        <v>10</v>
      </c>
      <c r="AJ10" s="233">
        <f>IF('Indicador Datos'!BH13="No data","x",ROUND(IF('Indicador Datos'!BH13&gt;AJ$37,10,IF('Indicador Datos'!BH13&lt;AJ$36,0,10-(AJ$37-'Indicador Datos'!BH13)/(AJ$37-AJ$36)*10)),1))</f>
        <v>6</v>
      </c>
      <c r="AK10" s="69">
        <f t="shared" si="2"/>
        <v>9.3000000000000007</v>
      </c>
      <c r="AL10" s="69">
        <f>IF('Indicador Datos'!BI13="No data","x",ROUND(IF('Indicador Datos'!BI13&gt;AL$37,10,IF('Indicador Datos'!BI13&lt;AL$36,0,10-(AL$37-'Indicador Datos'!BI13)/(AL$37-AL$36)*10)),1))</f>
        <v>10</v>
      </c>
      <c r="AM10" s="70">
        <f t="shared" si="12"/>
        <v>9.6999999999999993</v>
      </c>
      <c r="AN10" s="233" t="str">
        <f>IF('Indicador Datos'!CN13="No data","x",ROUND(IF('Indicador Datos'!CN13&gt;AN$37,0,IF('Indicador Datos'!CN13&lt;AN$36,10,(AN$37-'Indicador Datos'!CN13)/(AN$37-AN$36)*10)),1))</f>
        <v>x</v>
      </c>
      <c r="AO10" s="233" t="str">
        <f>IF('Indicador Datos'!CO13="No data","x",ROUND(IF('Indicador Datos'!CO13&gt;AO$37,0,IF('Indicador Datos'!CO13&lt;AO$36,10,(AO$37-'Indicador Datos'!CO13)/(AO$37-AO$36)*10)),1))</f>
        <v>x</v>
      </c>
      <c r="AP10" s="69" t="str">
        <f t="shared" si="13"/>
        <v>x</v>
      </c>
      <c r="AQ10" s="69">
        <f>IF('Indicador Datos'!CP13="No data","x",ROUND(IF('Indicador Datos'!CP13&gt;AQ$37,0,IF('Indicador Datos'!CP13&lt;AQ$36,10,(AQ$37-'Indicador Datos'!CP13)/(AQ$37-AQ$36)*10)),1))</f>
        <v>10</v>
      </c>
      <c r="AR10" s="69">
        <f t="shared" si="14"/>
        <v>10</v>
      </c>
      <c r="AS10" s="227">
        <f>IF('Indicador Datos'!CQ13="No data","x",ROUND(IF('Indicador Datos'!CQ13&gt;AS$37,0,IF('Indicador Datos'!CQ13&lt;AS$36,10,(AS$37-'Indicador Datos'!CQ13)/(AS$37-AS$36)*10)),1))</f>
        <v>10</v>
      </c>
      <c r="AT10" s="227" t="str">
        <f>IF('Indicador Datos'!CR13="No data","x",ROUND(IF('Indicador Datos'!CR13&gt;AT$37,10,IF('Indicador Datos'!CR13&lt;AT$36,0,10-(AT$37-'Indicador Datos'!CR13)/(AT$37-AT$36)*10)),1))</f>
        <v>x</v>
      </c>
      <c r="AU10" s="69">
        <f t="shared" si="15"/>
        <v>10</v>
      </c>
      <c r="AV10" s="129">
        <f t="shared" si="16"/>
        <v>10</v>
      </c>
      <c r="AW10" s="71">
        <f t="shared" si="17"/>
        <v>9.4</v>
      </c>
      <c r="AX10" s="120"/>
    </row>
    <row r="11" spans="1:50" s="3" customFormat="1" x14ac:dyDescent="0.25">
      <c r="A11" s="94" t="s">
        <v>40</v>
      </c>
      <c r="B11" s="83" t="s">
        <v>39</v>
      </c>
      <c r="C11" s="69">
        <f>IF('Indicador Datos'!BX14="No data","x",ROUND(IF('Indicador Datos'!BX14&gt;C$37,0,IF('Indicador Datos'!BX14&lt;C$36,10,(C$37-'Indicador Datos'!BX14)/(C$37-C$36)*10)),1))</f>
        <v>4.4000000000000004</v>
      </c>
      <c r="D11" s="69">
        <f>IF('Indicador Datos'!BY14="No data","x",ROUND(IF('Indicador Datos'!BY14&gt;D$37,0,IF('Indicador Datos'!BY14&lt;D$36,10,(D$37-'Indicador Datos'!BY14)/(D$37-D$36)*10)),1))</f>
        <v>6.1</v>
      </c>
      <c r="E11" s="70">
        <f t="shared" si="3"/>
        <v>5.3</v>
      </c>
      <c r="F11" s="69">
        <f>IF('Indicador Datos'!CA14="No data","x",ROUND(IF('Indicador Datos'!CA14&gt;F$37,0,IF('Indicador Datos'!CA14&lt;F$36,10,(F$37-'Indicador Datos'!CA14)/(F$37-F$36)*10)),1))</f>
        <v>5.6</v>
      </c>
      <c r="G11" s="69">
        <f>IF('Indicador Datos'!BZ14="No data","x",ROUND(IF('Indicador Datos'!BZ14&gt;G$37,0,IF('Indicador Datos'!BZ14&lt;G$36,10,(G$37-'Indicador Datos'!BZ14)/(G$37-G$36)*10)),1))</f>
        <v>4</v>
      </c>
      <c r="H11" s="70">
        <f t="shared" si="4"/>
        <v>4.8</v>
      </c>
      <c r="I11" s="69">
        <f>IF('Indicador Datos'!CB14="No data","x",ROUND(IF('Indicador Datos'!CB14&gt;I$37,0,IF('Indicador Datos'!CB14&lt;I$36,10,(I$37-'Indicador Datos'!CB14)/(I$37-I$36)*10)),1))</f>
        <v>10</v>
      </c>
      <c r="J11" s="129">
        <f t="shared" si="5"/>
        <v>10</v>
      </c>
      <c r="K11" s="233" t="str">
        <f>IF('Indicador Datos'!CC14="No data","x",ROUND(IF('Indicador Datos'!CC14&gt;K$37,10,IF('Indicador Datos'!CC14&lt;K$36,0,10-(K$37-'Indicador Datos'!CC14)/(K$37-K$36)*10)),1))</f>
        <v>x</v>
      </c>
      <c r="L11" s="233" t="str">
        <f>IF('Indicador Datos'!CD14="No data","x",ROUND(IF('Indicador Datos'!CD14&gt;L$37,10,IF('Indicador Datos'!CD14&lt;L$36,0,10-(L$37-'Indicador Datos'!CD14)/(L$37-L$36)*10)),1))</f>
        <v>x</v>
      </c>
      <c r="M11" s="69" t="str">
        <f t="shared" si="6"/>
        <v>x</v>
      </c>
      <c r="N11" s="69">
        <f>IF('Indicador Datos'!CE14="No data","x",ROUND(IF('Indicador Datos'!CE14&gt;N$37,10,IF('Indicador Datos'!CE14&lt;N$36,0,10-(N$37-'Indicador Datos'!CE14)/(N$37-N$36)*10)),1))</f>
        <v>9.1999999999999993</v>
      </c>
      <c r="O11" s="129">
        <f t="shared" si="7"/>
        <v>9.1999999999999993</v>
      </c>
      <c r="P11" s="71">
        <f t="shared" si="8"/>
        <v>8.1</v>
      </c>
      <c r="Q11" s="69">
        <f>IF(OR('Indicador Datos'!CF14=0,'Indicador Datos'!CF14="No data"),"x",ROUND(IF('Indicador Datos'!CF14&gt;Q$37,0,IF('Indicador Datos'!CF14&lt;Q$36,10,(Q$37-'Indicador Datos'!CF14)/(Q$37-Q$36)*10)),1))</f>
        <v>0.2</v>
      </c>
      <c r="R11" s="69">
        <f>IF('Indicador Datos'!CG14="No data","x",ROUND(IF('Indicador Datos'!CG14&gt;R$37,0,IF('Indicador Datos'!CG14&lt;R$36,10,(R$37-'Indicador Datos'!CG14)/(R$37-R$36)*10)),1))</f>
        <v>6.9</v>
      </c>
      <c r="S11" s="69">
        <f>IF('Indicador Datos'!CH14="No data","x",ROUND(IF('Indicador Datos'!CH14&gt;S$37,0,IF('Indicador Datos'!CH14&lt;S$36,10,(S$37-'Indicador Datos'!CH14)/(S$37-S$36)*10)),1))</f>
        <v>4.8</v>
      </c>
      <c r="T11" s="70">
        <f t="shared" si="9"/>
        <v>4</v>
      </c>
      <c r="U11" s="177">
        <f>IF('Indicador Datos'!CI14="No data","x",'Indicador Datos'!CI14/'Indicador Datos'!CV14*100)</f>
        <v>76.638965835641741</v>
      </c>
      <c r="V11" s="69">
        <f t="shared" si="0"/>
        <v>2.4</v>
      </c>
      <c r="W11" s="69">
        <f>IF('Indicador Datos'!CJ14="No data","x",ROUND(IF('Indicador Datos'!CJ14&gt;W$37,0,IF('Indicador Datos'!CJ14&lt;W$36,10,(W$37-'Indicador Datos'!CJ14)/(W$37-W$36)*10)),1))</f>
        <v>4.2</v>
      </c>
      <c r="X11" s="69">
        <f>IF('Indicador Datos'!CK14="No data","x",ROUND(IF('Indicador Datos'!CK14&gt;X$37,0,IF('Indicador Datos'!CK14&lt;X$36,10,(X$37-'Indicador Datos'!CK14)/(X$37-X$36)*10)),1))</f>
        <v>9.4</v>
      </c>
      <c r="Y11" s="233">
        <f>IF('Indicador Datos'!CL14="No data","x",ROUND(IF('Indicador Datos'!CL14&gt;Y$37,0,IF('Indicador Datos'!CL14&lt;Y$36,10,(Y$37-'Indicador Datos'!CL14)/(Y$37-Y$36)*10)),1))</f>
        <v>4.8</v>
      </c>
      <c r="Z11" s="233">
        <f>IF('Indicador Datos'!CM14="No data","x",ROUND(IF('Indicador Datos'!CM14&gt;Z$37,0,IF('Indicador Datos'!CM14&lt;Z$36,10,(Z$37-'Indicador Datos'!CM14)/(Z$37-Z$36)*10)),1))</f>
        <v>4.2</v>
      </c>
      <c r="AA11" s="69">
        <f t="shared" si="10"/>
        <v>4.5</v>
      </c>
      <c r="AB11" s="70">
        <f t="shared" si="11"/>
        <v>5.0999999999999996</v>
      </c>
      <c r="AC11" s="69">
        <f>IF('Indicador Datos'!AW14="No data","x",ROUND(IF('Indicador Datos'!AW14&gt;AC$37,0,IF('Indicador Datos'!AW14&lt;AC$36,10,(AC$37-'Indicador Datos'!AW14)/(AC$37-AC$36)*10)),1))</f>
        <v>6.7</v>
      </c>
      <c r="AD11" s="233">
        <f>IF('Indicador Datos'!AX14="No data","x",ROUND(IF('Indicador Datos'!AX14&gt;AD$37,0,IF('Indicador Datos'!AX14&lt;AD$36,10,(AD$37-'Indicador Datos'!AX14)/(AD$37-AD$36)*10)),1))</f>
        <v>2.9</v>
      </c>
      <c r="AE11" s="233">
        <f>IF('Indicador Datos'!AY14="No data","x",ROUND(IF('Indicador Datos'!AY14&gt;AE$37,0,IF('Indicador Datos'!AY14&lt;AE$36,10,(AE$37-'Indicador Datos'!AY14)/(AE$37-AE$36)*10)),1))</f>
        <v>4.3</v>
      </c>
      <c r="AF11" s="233" t="str">
        <f>IF('Indicador Datos'!AZ14="No data","x",ROUND(IF('Indicador Datos'!AZ14&gt;AF$37,0,IF('Indicador Datos'!AZ14&lt;AF$36,10,(AF$37-'Indicador Datos'!AZ14)/(AF$37-AF$36)*10)),1))</f>
        <v>x</v>
      </c>
      <c r="AG11" s="69">
        <f t="shared" si="1"/>
        <v>3.5999999999999996</v>
      </c>
      <c r="AH11" s="233">
        <f>IF('Indicador Datos'!BF14="No data","x",ROUND(IF('Indicador Datos'!BF14&gt;AH$37,0,IF('Indicador Datos'!BF14&lt;AH$36,10,(AH$37-'Indicador Datos'!BF14)/(AH$37-AH$36)*10)),1))</f>
        <v>8.1999999999999993</v>
      </c>
      <c r="AI11" s="233">
        <f>IF('Indicador Datos'!BG14="No data","x",ROUND(IF('Indicador Datos'!BG14&gt;AI$37,0,IF('Indicador Datos'!BG14&lt;AI$36,10,(AI$37-'Indicador Datos'!BG14)/(AI$37-AI$36)*10)),1))</f>
        <v>5.6</v>
      </c>
      <c r="AJ11" s="233">
        <f>IF('Indicador Datos'!BH14="No data","x",ROUND(IF('Indicador Datos'!BH14&gt;AJ$37,10,IF('Indicador Datos'!BH14&lt;AJ$36,0,10-(AJ$37-'Indicador Datos'!BH14)/(AJ$37-AJ$36)*10)),1))</f>
        <v>4</v>
      </c>
      <c r="AK11" s="69">
        <f t="shared" si="2"/>
        <v>6.3</v>
      </c>
      <c r="AL11" s="69">
        <f>IF('Indicador Datos'!BI14="No data","x",ROUND(IF('Indicador Datos'!BI14&gt;AL$37,10,IF('Indicador Datos'!BI14&lt;AL$36,0,10-(AL$37-'Indicador Datos'!BI14)/(AL$37-AL$36)*10)),1))</f>
        <v>5.9</v>
      </c>
      <c r="AM11" s="70">
        <f t="shared" si="12"/>
        <v>5.6</v>
      </c>
      <c r="AN11" s="233">
        <f>IF('Indicador Datos'!CN14="No data","x",ROUND(IF('Indicador Datos'!CN14&gt;AN$37,0,IF('Indicador Datos'!CN14&lt;AN$36,10,(AN$37-'Indicador Datos'!CN14)/(AN$37-AN$36)*10)),1))</f>
        <v>3.3</v>
      </c>
      <c r="AO11" s="233">
        <f>IF('Indicador Datos'!CO14="No data","x",ROUND(IF('Indicador Datos'!CO14&gt;AO$37,0,IF('Indicador Datos'!CO14&lt;AO$36,10,(AO$37-'Indicador Datos'!CO14)/(AO$37-AO$36)*10)),1))</f>
        <v>2</v>
      </c>
      <c r="AP11" s="69">
        <f t="shared" si="13"/>
        <v>2.7</v>
      </c>
      <c r="AQ11" s="69">
        <f>IF('Indicador Datos'!CP14="No data","x",ROUND(IF('Indicador Datos'!CP14&gt;AQ$37,0,IF('Indicador Datos'!CP14&lt;AQ$36,10,(AQ$37-'Indicador Datos'!CP14)/(AQ$37-AQ$36)*10)),1))</f>
        <v>4.3</v>
      </c>
      <c r="AR11" s="69">
        <f t="shared" si="14"/>
        <v>3.5</v>
      </c>
      <c r="AS11" s="227">
        <f>IF('Indicador Datos'!CQ14="No data","x",ROUND(IF('Indicador Datos'!CQ14&gt;AS$37,0,IF('Indicador Datos'!CQ14&lt;AS$36,10,(AS$37-'Indicador Datos'!CQ14)/(AS$37-AS$36)*10)),1))</f>
        <v>3.4</v>
      </c>
      <c r="AT11" s="227">
        <f>IF('Indicador Datos'!CR14="No data","x",ROUND(IF('Indicador Datos'!CR14&gt;AT$37,10,IF('Indicador Datos'!CR14&lt;AT$36,0,10-(AT$37-'Indicador Datos'!CR14)/(AT$37-AT$36)*10)),1))</f>
        <v>9.8000000000000007</v>
      </c>
      <c r="AU11" s="69">
        <f t="shared" si="15"/>
        <v>6.6</v>
      </c>
      <c r="AV11" s="129">
        <f t="shared" si="16"/>
        <v>4.5</v>
      </c>
      <c r="AW11" s="71">
        <f t="shared" si="17"/>
        <v>4.8</v>
      </c>
      <c r="AX11" s="120"/>
    </row>
    <row r="12" spans="1:50" s="3" customFormat="1" x14ac:dyDescent="0.25">
      <c r="A12" s="94" t="s">
        <v>52</v>
      </c>
      <c r="B12" s="83" t="s">
        <v>51</v>
      </c>
      <c r="C12" s="69">
        <f>IF('Indicador Datos'!BX15="No data","x",ROUND(IF('Indicador Datos'!BX15&gt;C$37,0,IF('Indicador Datos'!BX15&lt;C$36,10,(C$37-'Indicador Datos'!BX15)/(C$37-C$36)*10)),1))</f>
        <v>5.3</v>
      </c>
      <c r="D12" s="69" t="str">
        <f>IF('Indicador Datos'!BY15="No data","x",ROUND(IF('Indicador Datos'!BY15&gt;D$37,0,IF('Indicador Datos'!BY15&lt;D$36,10,(D$37-'Indicador Datos'!BY15)/(D$37-D$36)*10)),1))</f>
        <v>x</v>
      </c>
      <c r="E12" s="70">
        <f t="shared" si="3"/>
        <v>5.3</v>
      </c>
      <c r="F12" s="69" t="str">
        <f>IF('Indicador Datos'!CA15="No data","x",ROUND(IF('Indicador Datos'!CA15&gt;F$37,0,IF('Indicador Datos'!CA15&lt;F$36,10,(F$37-'Indicador Datos'!CA15)/(F$37-F$36)*10)),1))</f>
        <v>x</v>
      </c>
      <c r="G12" s="69">
        <f>IF('Indicador Datos'!BZ15="No data","x",ROUND(IF('Indicador Datos'!BZ15&gt;G$37,0,IF('Indicador Datos'!BZ15&lt;G$36,10,(G$37-'Indicador Datos'!BZ15)/(G$37-G$36)*10)),1))</f>
        <v>3.9</v>
      </c>
      <c r="H12" s="70">
        <f t="shared" si="4"/>
        <v>3.9</v>
      </c>
      <c r="I12" s="69" t="str">
        <f>IF('Indicador Datos'!CB15="No data","x",ROUND(IF('Indicador Datos'!CB15&gt;I$37,0,IF('Indicador Datos'!CB15&lt;I$36,10,(I$37-'Indicador Datos'!CB15)/(I$37-I$36)*10)),1))</f>
        <v>x</v>
      </c>
      <c r="J12" s="129" t="str">
        <f t="shared" si="5"/>
        <v>x</v>
      </c>
      <c r="K12" s="233" t="str">
        <f>IF('Indicador Datos'!CC15="No data","x",ROUND(IF('Indicador Datos'!CC15&gt;K$37,10,IF('Indicador Datos'!CC15&lt;K$36,0,10-(K$37-'Indicador Datos'!CC15)/(K$37-K$36)*10)),1))</f>
        <v>x</v>
      </c>
      <c r="L12" s="233" t="str">
        <f>IF('Indicador Datos'!CD15="No data","x",ROUND(IF('Indicador Datos'!CD15&gt;L$37,10,IF('Indicador Datos'!CD15&lt;L$36,0,10-(L$37-'Indicador Datos'!CD15)/(L$37-L$36)*10)),1))</f>
        <v>x</v>
      </c>
      <c r="M12" s="69" t="str">
        <f t="shared" si="6"/>
        <v>x</v>
      </c>
      <c r="N12" s="69" t="str">
        <f>IF('Indicador Datos'!CE15="No data","x",ROUND(IF('Indicador Datos'!CE15&gt;N$37,10,IF('Indicador Datos'!CE15&lt;N$36,0,10-(N$37-'Indicador Datos'!CE15)/(N$37-N$36)*10)),1))</f>
        <v>x</v>
      </c>
      <c r="O12" s="129" t="str">
        <f t="shared" si="7"/>
        <v>x</v>
      </c>
      <c r="P12" s="71">
        <f t="shared" si="8"/>
        <v>4.5999999999999996</v>
      </c>
      <c r="Q12" s="69">
        <f>IF(OR('Indicador Datos'!CF15=0,'Indicador Datos'!CF15="No data"),"x",ROUND(IF('Indicador Datos'!CF15&gt;Q$37,0,IF('Indicador Datos'!CF15&lt;Q$36,10,(Q$37-'Indicador Datos'!CF15)/(Q$37-Q$36)*10)),1))</f>
        <v>0</v>
      </c>
      <c r="R12" s="69">
        <f>IF('Indicador Datos'!CG15="No data","x",ROUND(IF('Indicador Datos'!CG15&gt;R$37,0,IF('Indicador Datos'!CG15&lt;R$36,10,(R$37-'Indicador Datos'!CG15)/(R$37-R$36)*10)),1))</f>
        <v>2.9</v>
      </c>
      <c r="S12" s="69">
        <f>IF('Indicador Datos'!CH15="No data","x",ROUND(IF('Indicador Datos'!CH15&gt;S$37,0,IF('Indicador Datos'!CH15&lt;S$36,10,(S$37-'Indicador Datos'!CH15)/(S$37-S$36)*10)),1))</f>
        <v>1.9</v>
      </c>
      <c r="T12" s="70">
        <f t="shared" si="9"/>
        <v>1.6</v>
      </c>
      <c r="U12" s="177">
        <f>IF('Indicador Datos'!CI15="No data","x",'Indicador Datos'!CI15/'Indicador Datos'!CV15*100)</f>
        <v>165.38461538461539</v>
      </c>
      <c r="V12" s="69">
        <f t="shared" si="0"/>
        <v>0</v>
      </c>
      <c r="W12" s="69">
        <f>IF('Indicador Datos'!CJ15="No data","x",ROUND(IF('Indicador Datos'!CJ15&gt;W$37,0,IF('Indicador Datos'!CJ15&lt;W$36,10,(W$37-'Indicador Datos'!CJ15)/(W$37-W$36)*10)),1))</f>
        <v>2.8</v>
      </c>
      <c r="X12" s="69">
        <f>IF('Indicador Datos'!CK15="No data","x",ROUND(IF('Indicador Datos'!CK15&gt;X$37,0,IF('Indicador Datos'!CK15&lt;X$36,10,(X$37-'Indicador Datos'!CK15)/(X$37-X$36)*10)),1))</f>
        <v>1</v>
      </c>
      <c r="Y12" s="233">
        <f>IF('Indicador Datos'!CL15="No data","x",ROUND(IF('Indicador Datos'!CL15&gt;Y$37,0,IF('Indicador Datos'!CL15&lt;Y$36,10,(Y$37-'Indicador Datos'!CL15)/(Y$37-Y$36)*10)),1))</f>
        <v>4.7</v>
      </c>
      <c r="Z12" s="233" t="str">
        <f>IF('Indicador Datos'!CM15="No data","x",ROUND(IF('Indicador Datos'!CM15&gt;Z$37,0,IF('Indicador Datos'!CM15&lt;Z$36,10,(Z$37-'Indicador Datos'!CM15)/(Z$37-Z$36)*10)),1))</f>
        <v>x</v>
      </c>
      <c r="AA12" s="69">
        <f t="shared" si="10"/>
        <v>4.7</v>
      </c>
      <c r="AB12" s="70">
        <f t="shared" si="11"/>
        <v>2.1</v>
      </c>
      <c r="AC12" s="69">
        <f>IF('Indicador Datos'!AW15="No data","x",ROUND(IF('Indicador Datos'!AW15&gt;AC$37,0,IF('Indicador Datos'!AW15&lt;AC$36,10,(AC$37-'Indicador Datos'!AW15)/(AC$37-AC$36)*10)),1))</f>
        <v>3.7</v>
      </c>
      <c r="AD12" s="233">
        <f>IF('Indicador Datos'!AX15="No data","x",ROUND(IF('Indicador Datos'!AX15&gt;AD$37,0,IF('Indicador Datos'!AX15&lt;AD$36,10,(AD$37-'Indicador Datos'!AX15)/(AD$37-AD$36)*10)),1))</f>
        <v>2.9</v>
      </c>
      <c r="AE12" s="233">
        <f>IF('Indicador Datos'!AY15="No data","x",ROUND(IF('Indicador Datos'!AY15&gt;AE$37,0,IF('Indicador Datos'!AY15&lt;AE$36,10,(AE$37-'Indicador Datos'!AY15)/(AE$37-AE$36)*10)),1))</f>
        <v>1.4</v>
      </c>
      <c r="AF12" s="233" t="str">
        <f>IF('Indicador Datos'!AZ15="No data","x",ROUND(IF('Indicador Datos'!AZ15&gt;AF$37,0,IF('Indicador Datos'!AZ15&lt;AF$36,10,(AF$37-'Indicador Datos'!AZ15)/(AF$37-AF$36)*10)),1))</f>
        <v>x</v>
      </c>
      <c r="AG12" s="69">
        <f t="shared" si="1"/>
        <v>2.15</v>
      </c>
      <c r="AH12" s="233">
        <f>IF('Indicador Datos'!BF15="No data","x",ROUND(IF('Indicador Datos'!BF15&gt;AH$37,0,IF('Indicador Datos'!BF15&lt;AH$36,10,(AH$37-'Indicador Datos'!BF15)/(AH$37-AH$36)*10)),1))</f>
        <v>4.3</v>
      </c>
      <c r="AI12" s="233">
        <f>IF('Indicador Datos'!BG15="No data","x",ROUND(IF('Indicador Datos'!BG15&gt;AI$37,0,IF('Indicador Datos'!BG15&lt;AI$36,10,(AI$37-'Indicador Datos'!BG15)/(AI$37-AI$36)*10)),1))</f>
        <v>8.6</v>
      </c>
      <c r="AJ12" s="233">
        <f>IF('Indicador Datos'!BH15="No data","x",ROUND(IF('Indicador Datos'!BH15&gt;AJ$37,10,IF('Indicador Datos'!BH15&lt;AJ$36,0,10-(AJ$37-'Indicador Datos'!BH15)/(AJ$37-AJ$36)*10)),1))</f>
        <v>9.4</v>
      </c>
      <c r="AK12" s="69">
        <f t="shared" si="2"/>
        <v>8</v>
      </c>
      <c r="AL12" s="69" t="str">
        <f>IF('Indicador Datos'!BI15="No data","x",ROUND(IF('Indicador Datos'!BI15&gt;AL$37,10,IF('Indicador Datos'!BI15&lt;AL$36,0,10-(AL$37-'Indicador Datos'!BI15)/(AL$37-AL$36)*10)),1))</f>
        <v>x</v>
      </c>
      <c r="AM12" s="70">
        <f t="shared" si="12"/>
        <v>4.5999999999999996</v>
      </c>
      <c r="AN12" s="233">
        <f>IF('Indicador Datos'!CN15="No data","x",ROUND(IF('Indicador Datos'!CN15&gt;AN$37,0,IF('Indicador Datos'!CN15&lt;AN$36,10,(AN$37-'Indicador Datos'!CN15)/(AN$37-AN$36)*10)),1))</f>
        <v>2.2999999999999998</v>
      </c>
      <c r="AO12" s="233">
        <f>IF('Indicador Datos'!CO15="No data","x",ROUND(IF('Indicador Datos'!CO15&gt;AO$37,0,IF('Indicador Datos'!CO15&lt;AO$36,10,(AO$37-'Indicador Datos'!CO15)/(AO$37-AO$36)*10)),1))</f>
        <v>3.7</v>
      </c>
      <c r="AP12" s="69">
        <f t="shared" si="13"/>
        <v>3</v>
      </c>
      <c r="AQ12" s="69" t="str">
        <f>IF('Indicador Datos'!CP15="No data","x",ROUND(IF('Indicador Datos'!CP15&gt;AQ$37,0,IF('Indicador Datos'!CP15&lt;AQ$36,10,(AQ$37-'Indicador Datos'!CP15)/(AQ$37-AQ$36)*10)),1))</f>
        <v>x</v>
      </c>
      <c r="AR12" s="69">
        <f t="shared" si="14"/>
        <v>3</v>
      </c>
      <c r="AS12" s="227">
        <f>IF('Indicador Datos'!CQ15="No data","x",ROUND(IF('Indicador Datos'!CQ15&gt;AS$37,0,IF('Indicador Datos'!CQ15&lt;AS$36,10,(AS$37-'Indicador Datos'!CQ15)/(AS$37-AS$36)*10)),1))</f>
        <v>7.4</v>
      </c>
      <c r="AT12" s="227">
        <f>IF('Indicador Datos'!CR15="No data","x",ROUND(IF('Indicador Datos'!CR15&gt;AT$37,10,IF('Indicador Datos'!CR15&lt;AT$36,0,10-(AT$37-'Indicador Datos'!CR15)/(AT$37-AT$36)*10)),1))</f>
        <v>1.4</v>
      </c>
      <c r="AU12" s="69">
        <f t="shared" si="15"/>
        <v>4.4000000000000004</v>
      </c>
      <c r="AV12" s="129">
        <f t="shared" si="16"/>
        <v>3.5</v>
      </c>
      <c r="AW12" s="71">
        <f t="shared" si="17"/>
        <v>3</v>
      </c>
      <c r="AX12" s="120"/>
    </row>
    <row r="13" spans="1:50" s="3" customFormat="1" x14ac:dyDescent="0.25">
      <c r="A13" s="94" t="s">
        <v>54</v>
      </c>
      <c r="B13" s="83" t="s">
        <v>53</v>
      </c>
      <c r="C13" s="69">
        <f>IF('Indicador Datos'!BX16="No data","x",ROUND(IF('Indicador Datos'!BX16&gt;C$37,0,IF('Indicador Datos'!BX16&lt;C$36,10,(C$37-'Indicador Datos'!BX16)/(C$37-C$36)*10)),1))</f>
        <v>6.9</v>
      </c>
      <c r="D13" s="69" t="str">
        <f>IF('Indicador Datos'!BY16="No data","x",ROUND(IF('Indicador Datos'!BY16&gt;D$37,0,IF('Indicador Datos'!BY16&lt;D$36,10,(D$37-'Indicador Datos'!BY16)/(D$37-D$36)*10)),1))</f>
        <v>x</v>
      </c>
      <c r="E13" s="70">
        <f t="shared" si="3"/>
        <v>6.9</v>
      </c>
      <c r="F13" s="69">
        <f>IF('Indicador Datos'!CA16="No data","x",ROUND(IF('Indicador Datos'!CA16&gt;F$37,0,IF('Indicador Datos'!CA16&lt;F$36,10,(F$37-'Indicador Datos'!CA16)/(F$37-F$36)*10)),1))</f>
        <v>4.5</v>
      </c>
      <c r="G13" s="69">
        <f>IF('Indicador Datos'!BZ16="No data","x",ROUND(IF('Indicador Datos'!BZ16&gt;G$37,0,IF('Indicador Datos'!BZ16&lt;G$36,10,(G$37-'Indicador Datos'!BZ16)/(G$37-G$36)*10)),1))</f>
        <v>4.5</v>
      </c>
      <c r="H13" s="70">
        <f t="shared" si="4"/>
        <v>4.5</v>
      </c>
      <c r="I13" s="69" t="str">
        <f>IF('Indicador Datos'!CB16="No data","x",ROUND(IF('Indicador Datos'!CB16&gt;I$37,0,IF('Indicador Datos'!CB16&lt;I$36,10,(I$37-'Indicador Datos'!CB16)/(I$37-I$36)*10)),1))</f>
        <v>x</v>
      </c>
      <c r="J13" s="129" t="str">
        <f t="shared" si="5"/>
        <v>x</v>
      </c>
      <c r="K13" s="233" t="str">
        <f>IF('Indicador Datos'!CC16="No data","x",ROUND(IF('Indicador Datos'!CC16&gt;K$37,10,IF('Indicador Datos'!CC16&lt;K$36,0,10-(K$37-'Indicador Datos'!CC16)/(K$37-K$36)*10)),1))</f>
        <v>x</v>
      </c>
      <c r="L13" s="233" t="str">
        <f>IF('Indicador Datos'!CD16="No data","x",ROUND(IF('Indicador Datos'!CD16&gt;L$37,10,IF('Indicador Datos'!CD16&lt;L$36,0,10-(L$37-'Indicador Datos'!CD16)/(L$37-L$36)*10)),1))</f>
        <v>x</v>
      </c>
      <c r="M13" s="69" t="str">
        <f t="shared" si="6"/>
        <v>x</v>
      </c>
      <c r="N13" s="69" t="str">
        <f>IF('Indicador Datos'!CE16="No data","x",ROUND(IF('Indicador Datos'!CE16&gt;N$37,10,IF('Indicador Datos'!CE16&lt;N$36,0,10-(N$37-'Indicador Datos'!CE16)/(N$37-N$36)*10)),1))</f>
        <v>x</v>
      </c>
      <c r="O13" s="129" t="str">
        <f t="shared" si="7"/>
        <v>x</v>
      </c>
      <c r="P13" s="71">
        <f t="shared" si="8"/>
        <v>5.8</v>
      </c>
      <c r="Q13" s="69">
        <f>IF(OR('Indicador Datos'!CF16=0,'Indicador Datos'!CF16="No data"),"x",ROUND(IF('Indicador Datos'!CF16&gt;Q$37,0,IF('Indicador Datos'!CF16&lt;Q$36,10,(Q$37-'Indicador Datos'!CF16)/(Q$37-Q$36)*10)),1))</f>
        <v>0.6</v>
      </c>
      <c r="R13" s="69">
        <f>IF('Indicador Datos'!CG16="No data","x",ROUND(IF('Indicador Datos'!CG16&gt;R$37,0,IF('Indicador Datos'!CG16&lt;R$36,10,(R$37-'Indicador Datos'!CG16)/(R$37-R$36)*10)),1))</f>
        <v>6.7</v>
      </c>
      <c r="S13" s="69">
        <f>IF('Indicador Datos'!CH16="No data","x",ROUND(IF('Indicador Datos'!CH16&gt;S$37,0,IF('Indicador Datos'!CH16&lt;S$36,10,(S$37-'Indicador Datos'!CH16)/(S$37-S$36)*10)),1))</f>
        <v>5.6</v>
      </c>
      <c r="T13" s="70">
        <f t="shared" si="9"/>
        <v>4.3</v>
      </c>
      <c r="U13" s="177">
        <f>IF('Indicador Datos'!CI16="No data","x",'Indicador Datos'!CI16/'Indicador Datos'!CV16*100)</f>
        <v>113.11475409836065</v>
      </c>
      <c r="V13" s="69">
        <f t="shared" si="0"/>
        <v>0</v>
      </c>
      <c r="W13" s="69">
        <f>IF('Indicador Datos'!CJ16="No data","x",ROUND(IF('Indicador Datos'!CJ16&gt;W$37,0,IF('Indicador Datos'!CJ16&lt;W$36,10,(W$37-'Indicador Datos'!CJ16)/(W$37-W$36)*10)),1))</f>
        <v>3.9</v>
      </c>
      <c r="X13" s="69">
        <f>IF('Indicador Datos'!CK16="No data","x",ROUND(IF('Indicador Datos'!CK16&gt;X$37,0,IF('Indicador Datos'!CK16&lt;X$36,10,(X$37-'Indicador Datos'!CK16)/(X$37-X$36)*10)),1))</f>
        <v>1.8</v>
      </c>
      <c r="Y13" s="233">
        <f>IF('Indicador Datos'!CL16="No data","x",ROUND(IF('Indicador Datos'!CL16&gt;Y$37,0,IF('Indicador Datos'!CL16&lt;Y$36,10,(Y$37-'Indicador Datos'!CL16)/(Y$37-Y$36)*10)),1))</f>
        <v>0.2</v>
      </c>
      <c r="Z13" s="233">
        <f>IF('Indicador Datos'!CM16="No data","x",ROUND(IF('Indicador Datos'!CM16&gt;Z$37,0,IF('Indicador Datos'!CM16&lt;Z$36,10,(Z$37-'Indicador Datos'!CM16)/(Z$37-Z$36)*10)),1))</f>
        <v>0.2</v>
      </c>
      <c r="AA13" s="69">
        <f t="shared" si="10"/>
        <v>0.2</v>
      </c>
      <c r="AB13" s="70">
        <f t="shared" si="11"/>
        <v>1.5</v>
      </c>
      <c r="AC13" s="69" t="str">
        <f>IF('Indicador Datos'!AW16="No data","x",ROUND(IF('Indicador Datos'!AW16&gt;AC$37,0,IF('Indicador Datos'!AW16&lt;AC$36,10,(AC$37-'Indicador Datos'!AW16)/(AC$37-AC$36)*10)),1))</f>
        <v>x</v>
      </c>
      <c r="AD13" s="233">
        <f>IF('Indicador Datos'!AX16="No data","x",ROUND(IF('Indicador Datos'!AX16&gt;AD$37,0,IF('Indicador Datos'!AX16&lt;AD$36,10,(AD$37-'Indicador Datos'!AX16)/(AD$37-AD$36)*10)),1))</f>
        <v>10</v>
      </c>
      <c r="AE13" s="233">
        <f>IF('Indicador Datos'!AY16="No data","x",ROUND(IF('Indicador Datos'!AY16&gt;AE$37,0,IF('Indicador Datos'!AY16&lt;AE$36,10,(AE$37-'Indicador Datos'!AY16)/(AE$37-AE$36)*10)),1))</f>
        <v>10</v>
      </c>
      <c r="AF13" s="233" t="str">
        <f>IF('Indicador Datos'!AZ16="No data","x",ROUND(IF('Indicador Datos'!AZ16&gt;AF$37,0,IF('Indicador Datos'!AZ16&lt;AF$36,10,(AF$37-'Indicador Datos'!AZ16)/(AF$37-AF$36)*10)),1))</f>
        <v>x</v>
      </c>
      <c r="AG13" s="69">
        <f t="shared" si="1"/>
        <v>10</v>
      </c>
      <c r="AH13" s="233">
        <f>IF('Indicador Datos'!BF16="No data","x",ROUND(IF('Indicador Datos'!BF16&gt;AH$37,0,IF('Indicador Datos'!BF16&lt;AH$36,10,(AH$37-'Indicador Datos'!BF16)/(AH$37-AH$36)*10)),1))</f>
        <v>7.6</v>
      </c>
      <c r="AI13" s="233">
        <f>IF('Indicador Datos'!BG16="No data","x",ROUND(IF('Indicador Datos'!BG16&gt;AI$37,0,IF('Indicador Datos'!BG16&lt;AI$36,10,(AI$37-'Indicador Datos'!BG16)/(AI$37-AI$36)*10)),1))</f>
        <v>7.8</v>
      </c>
      <c r="AJ13" s="233">
        <f>IF('Indicador Datos'!BH16="No data","x",ROUND(IF('Indicador Datos'!BH16&gt;AJ$37,10,IF('Indicador Datos'!BH16&lt;AJ$36,0,10-(AJ$37-'Indicador Datos'!BH16)/(AJ$37-AJ$36)*10)),1))</f>
        <v>8.1</v>
      </c>
      <c r="AK13" s="69">
        <f t="shared" si="2"/>
        <v>7.8</v>
      </c>
      <c r="AL13" s="69">
        <f>IF('Indicador Datos'!BI16="No data","x",ROUND(IF('Indicador Datos'!BI16&gt;AL$37,10,IF('Indicador Datos'!BI16&lt;AL$36,0,10-(AL$37-'Indicador Datos'!BI16)/(AL$37-AL$36)*10)),1))</f>
        <v>3.2</v>
      </c>
      <c r="AM13" s="70">
        <f t="shared" si="12"/>
        <v>7</v>
      </c>
      <c r="AN13" s="233">
        <f>IF('Indicador Datos'!CN16="No data","x",ROUND(IF('Indicador Datos'!CN16&gt;AN$37,0,IF('Indicador Datos'!CN16&lt;AN$36,10,(AN$37-'Indicador Datos'!CN16)/(AN$37-AN$36)*10)),1))</f>
        <v>3.7</v>
      </c>
      <c r="AO13" s="233">
        <f>IF('Indicador Datos'!CO16="No data","x",ROUND(IF('Indicador Datos'!CO16&gt;AO$37,0,IF('Indicador Datos'!CO16&lt;AO$36,10,(AO$37-'Indicador Datos'!CO16)/(AO$37-AO$36)*10)),1))</f>
        <v>1.6</v>
      </c>
      <c r="AP13" s="69">
        <f t="shared" si="13"/>
        <v>2.7</v>
      </c>
      <c r="AQ13" s="69">
        <f>IF('Indicador Datos'!CP16="No data","x",ROUND(IF('Indicador Datos'!CP16&gt;AQ$37,0,IF('Indicador Datos'!CP16&lt;AQ$36,10,(AQ$37-'Indicador Datos'!CP16)/(AQ$37-AQ$36)*10)),1))</f>
        <v>7.6</v>
      </c>
      <c r="AR13" s="69">
        <f t="shared" si="14"/>
        <v>5.2</v>
      </c>
      <c r="AS13" s="227">
        <f>IF('Indicador Datos'!CQ16="No data","x",ROUND(IF('Indicador Datos'!CQ16&gt;AS$37,0,IF('Indicador Datos'!CQ16&lt;AS$36,10,(AS$37-'Indicador Datos'!CQ16)/(AS$37-AS$36)*10)),1))</f>
        <v>5.6</v>
      </c>
      <c r="AT13" s="227">
        <f>IF('Indicador Datos'!CR16="No data","x",ROUND(IF('Indicador Datos'!CR16&gt;AT$37,10,IF('Indicador Datos'!CR16&lt;AT$36,0,10-(AT$37-'Indicador Datos'!CR16)/(AT$37-AT$36)*10)),1))</f>
        <v>2.1</v>
      </c>
      <c r="AU13" s="69">
        <f t="shared" si="15"/>
        <v>3.9</v>
      </c>
      <c r="AV13" s="129">
        <f t="shared" si="16"/>
        <v>4.8</v>
      </c>
      <c r="AW13" s="71">
        <f t="shared" si="17"/>
        <v>4.4000000000000004</v>
      </c>
      <c r="AX13" s="120"/>
    </row>
    <row r="14" spans="1:50" s="3" customFormat="1" x14ac:dyDescent="0.25">
      <c r="A14" s="94" t="s">
        <v>56</v>
      </c>
      <c r="B14" s="83" t="s">
        <v>55</v>
      </c>
      <c r="C14" s="69" t="str">
        <f>IF('Indicador Datos'!BX17="No data","x",ROUND(IF('Indicador Datos'!BX17&gt;C$37,0,IF('Indicador Datos'!BX17&lt;C$36,10,(C$37-'Indicador Datos'!BX17)/(C$37-C$36)*10)),1))</f>
        <v>x</v>
      </c>
      <c r="D14" s="69" t="str">
        <f>IF('Indicador Datos'!BY17="No data","x",ROUND(IF('Indicador Datos'!BY17&gt;D$37,0,IF('Indicador Datos'!BY17&lt;D$36,10,(D$37-'Indicador Datos'!BY17)/(D$37-D$36)*10)),1))</f>
        <v>x</v>
      </c>
      <c r="E14" s="70" t="str">
        <f t="shared" si="3"/>
        <v>x</v>
      </c>
      <c r="F14" s="69">
        <f>IF('Indicador Datos'!CA17="No data","x",ROUND(IF('Indicador Datos'!CA17&gt;F$37,0,IF('Indicador Datos'!CA17&lt;F$36,10,(F$37-'Indicador Datos'!CA17)/(F$37-F$36)*10)),1))</f>
        <v>4.2</v>
      </c>
      <c r="G14" s="69">
        <f>IF('Indicador Datos'!BZ17="No data","x",ROUND(IF('Indicador Datos'!BZ17&gt;G$37,0,IF('Indicador Datos'!BZ17&lt;G$36,10,(G$37-'Indicador Datos'!BZ17)/(G$37-G$36)*10)),1))</f>
        <v>4.5</v>
      </c>
      <c r="H14" s="70">
        <f t="shared" si="4"/>
        <v>4.4000000000000004</v>
      </c>
      <c r="I14" s="69" t="str">
        <f>IF('Indicador Datos'!CB17="No data","x",ROUND(IF('Indicador Datos'!CB17&gt;I$37,0,IF('Indicador Datos'!CB17&lt;I$36,10,(I$37-'Indicador Datos'!CB17)/(I$37-I$36)*10)),1))</f>
        <v>x</v>
      </c>
      <c r="J14" s="129" t="str">
        <f t="shared" si="5"/>
        <v>x</v>
      </c>
      <c r="K14" s="233" t="str">
        <f>IF('Indicador Datos'!CC17="No data","x",ROUND(IF('Indicador Datos'!CC17&gt;K$37,10,IF('Indicador Datos'!CC17&lt;K$36,0,10-(K$37-'Indicador Datos'!CC17)/(K$37-K$36)*10)),1))</f>
        <v>x</v>
      </c>
      <c r="L14" s="233" t="str">
        <f>IF('Indicador Datos'!CD17="No data","x",ROUND(IF('Indicador Datos'!CD17&gt;L$37,10,IF('Indicador Datos'!CD17&lt;L$36,0,10-(L$37-'Indicador Datos'!CD17)/(L$37-L$36)*10)),1))</f>
        <v>x</v>
      </c>
      <c r="M14" s="69" t="str">
        <f t="shared" si="6"/>
        <v>x</v>
      </c>
      <c r="N14" s="69" t="str">
        <f>IF('Indicador Datos'!CE17="No data","x",ROUND(IF('Indicador Datos'!CE17&gt;N$37,10,IF('Indicador Datos'!CE17&lt;N$36,0,10-(N$37-'Indicador Datos'!CE17)/(N$37-N$36)*10)),1))</f>
        <v>x</v>
      </c>
      <c r="O14" s="129" t="str">
        <f t="shared" si="7"/>
        <v>x</v>
      </c>
      <c r="P14" s="71">
        <f t="shared" si="8"/>
        <v>4.4000000000000004</v>
      </c>
      <c r="Q14" s="69">
        <f>IF(OR('Indicador Datos'!CF17=0,'Indicador Datos'!CF17="No data"),"x",ROUND(IF('Indicador Datos'!CF17&gt;Q$37,0,IF('Indicador Datos'!CF17&lt;Q$36,10,(Q$37-'Indicador Datos'!CF17)/(Q$37-Q$36)*10)),1))</f>
        <v>0</v>
      </c>
      <c r="R14" s="69">
        <f>IF('Indicador Datos'!CG17="No data","x",ROUND(IF('Indicador Datos'!CG17&gt;R$37,0,IF('Indicador Datos'!CG17&lt;R$36,10,(R$37-'Indicador Datos'!CG17)/(R$37-R$36)*10)),1))</f>
        <v>5.6</v>
      </c>
      <c r="S14" s="69">
        <f>IF('Indicador Datos'!CH17="No data","x",ROUND(IF('Indicador Datos'!CH17&gt;S$37,0,IF('Indicador Datos'!CH17&lt;S$36,10,(S$37-'Indicador Datos'!CH17)/(S$37-S$36)*10)),1))</f>
        <v>5</v>
      </c>
      <c r="T14" s="70">
        <f t="shared" si="9"/>
        <v>3.5</v>
      </c>
      <c r="U14" s="177">
        <f>IF('Indicador Datos'!CI17="No data","x",'Indicador Datos'!CI17/'Indicador Datos'!CV17*100)</f>
        <v>105.12820512820514</v>
      </c>
      <c r="V14" s="69">
        <f t="shared" si="0"/>
        <v>0</v>
      </c>
      <c r="W14" s="69">
        <f>IF('Indicador Datos'!CJ17="No data","x",ROUND(IF('Indicador Datos'!CJ17&gt;W$37,0,IF('Indicador Datos'!CJ17&lt;W$36,10,(W$37-'Indicador Datos'!CJ17)/(W$37-W$36)*10)),1))</f>
        <v>4.3</v>
      </c>
      <c r="X14" s="69">
        <f>IF('Indicador Datos'!CK17="No data","x",ROUND(IF('Indicador Datos'!CK17&gt;X$37,0,IF('Indicador Datos'!CK17&lt;X$36,10,(X$37-'Indicador Datos'!CK17)/(X$37-X$36)*10)),1))</f>
        <v>4.9000000000000004</v>
      </c>
      <c r="Y14" s="233">
        <f>IF('Indicador Datos'!CL17="No data","x",ROUND(IF('Indicador Datos'!CL17&gt;Y$37,0,IF('Indicador Datos'!CL17&lt;Y$36,10,(Y$37-'Indicador Datos'!CL17)/(Y$37-Y$36)*10)),1))</f>
        <v>0</v>
      </c>
      <c r="Z14" s="233">
        <f>IF('Indicador Datos'!CM17="No data","x",ROUND(IF('Indicador Datos'!CM17&gt;Z$37,0,IF('Indicador Datos'!CM17&lt;Z$36,10,(Z$37-'Indicador Datos'!CM17)/(Z$37-Z$36)*10)),1))</f>
        <v>0</v>
      </c>
      <c r="AA14" s="69">
        <f t="shared" si="10"/>
        <v>0</v>
      </c>
      <c r="AB14" s="70">
        <f t="shared" si="11"/>
        <v>2.2999999999999998</v>
      </c>
      <c r="AC14" s="69" t="str">
        <f>IF('Indicador Datos'!AW17="No data","x",ROUND(IF('Indicador Datos'!AW17&gt;AC$37,0,IF('Indicador Datos'!AW17&lt;AC$36,10,(AC$37-'Indicador Datos'!AW17)/(AC$37-AC$36)*10)),1))</f>
        <v>x</v>
      </c>
      <c r="AD14" s="233">
        <f>IF('Indicador Datos'!AX17="No data","x",ROUND(IF('Indicador Datos'!AX17&gt;AD$37,0,IF('Indicador Datos'!AX17&lt;AD$36,10,(AD$37-'Indicador Datos'!AX17)/(AD$37-AD$36)*10)),1))</f>
        <v>0</v>
      </c>
      <c r="AE14" s="233">
        <f>IF('Indicador Datos'!AY17="No data","x",ROUND(IF('Indicador Datos'!AY17&gt;AE$37,0,IF('Indicador Datos'!AY17&lt;AE$36,10,(AE$37-'Indicador Datos'!AY17)/(AE$37-AE$36)*10)),1))</f>
        <v>0</v>
      </c>
      <c r="AF14" s="233" t="str">
        <f>IF('Indicador Datos'!AZ17="No data","x",ROUND(IF('Indicador Datos'!AZ17&gt;AF$37,0,IF('Indicador Datos'!AZ17&lt;AF$36,10,(AF$37-'Indicador Datos'!AZ17)/(AF$37-AF$36)*10)),1))</f>
        <v>x</v>
      </c>
      <c r="AG14" s="69">
        <f t="shared" si="1"/>
        <v>0</v>
      </c>
      <c r="AH14" s="233">
        <f>IF('Indicador Datos'!BF17="No data","x",ROUND(IF('Indicador Datos'!BF17&gt;AH$37,0,IF('Indicador Datos'!BF17&lt;AH$36,10,(AH$37-'Indicador Datos'!BF17)/(AH$37-AH$36)*10)),1))</f>
        <v>8.6999999999999993</v>
      </c>
      <c r="AI14" s="233">
        <f>IF('Indicador Datos'!BG17="No data","x",ROUND(IF('Indicador Datos'!BG17&gt;AI$37,0,IF('Indicador Datos'!BG17&lt;AI$36,10,(AI$37-'Indicador Datos'!BG17)/(AI$37-AI$36)*10)),1))</f>
        <v>6.8</v>
      </c>
      <c r="AJ14" s="233">
        <f>IF('Indicador Datos'!BH17="No data","x",ROUND(IF('Indicador Datos'!BH17&gt;AJ$37,10,IF('Indicador Datos'!BH17&lt;AJ$36,0,10-(AJ$37-'Indicador Datos'!BH17)/(AJ$37-AJ$36)*10)),1))</f>
        <v>3.6</v>
      </c>
      <c r="AK14" s="69">
        <f t="shared" si="2"/>
        <v>6.8</v>
      </c>
      <c r="AL14" s="69">
        <f>IF('Indicador Datos'!BI17="No data","x",ROUND(IF('Indicador Datos'!BI17&gt;AL$37,10,IF('Indicador Datos'!BI17&lt;AL$36,0,10-(AL$37-'Indicador Datos'!BI17)/(AL$37-AL$36)*10)),1))</f>
        <v>3</v>
      </c>
      <c r="AM14" s="70">
        <f t="shared" si="12"/>
        <v>3.3</v>
      </c>
      <c r="AN14" s="233">
        <f>IF('Indicador Datos'!CN17="No data","x",ROUND(IF('Indicador Datos'!CN17&gt;AN$37,0,IF('Indicador Datos'!CN17&lt;AN$36,10,(AN$37-'Indicador Datos'!CN17)/(AN$37-AN$36)*10)),1))</f>
        <v>6.1</v>
      </c>
      <c r="AO14" s="233">
        <f>IF('Indicador Datos'!CO17="No data","x",ROUND(IF('Indicador Datos'!CO17&gt;AO$37,0,IF('Indicador Datos'!CO17&lt;AO$36,10,(AO$37-'Indicador Datos'!CO17)/(AO$37-AO$36)*10)),1))</f>
        <v>3.1</v>
      </c>
      <c r="AP14" s="69">
        <f t="shared" si="13"/>
        <v>4.5999999999999996</v>
      </c>
      <c r="AQ14" s="69" t="str">
        <f>IF('Indicador Datos'!CP17="No data","x",ROUND(IF('Indicador Datos'!CP17&gt;AQ$37,0,IF('Indicador Datos'!CP17&lt;AQ$36,10,(AQ$37-'Indicador Datos'!CP17)/(AQ$37-AQ$36)*10)),1))</f>
        <v>x</v>
      </c>
      <c r="AR14" s="69">
        <f t="shared" si="14"/>
        <v>4.5999999999999996</v>
      </c>
      <c r="AS14" s="227">
        <f>IF('Indicador Datos'!CQ17="No data","x",ROUND(IF('Indicador Datos'!CQ17&gt;AS$37,0,IF('Indicador Datos'!CQ17&lt;AS$36,10,(AS$37-'Indicador Datos'!CQ17)/(AS$37-AS$36)*10)),1))</f>
        <v>3.6</v>
      </c>
      <c r="AT14" s="227">
        <f>IF('Indicador Datos'!CR17="No data","x",ROUND(IF('Indicador Datos'!CR17&gt;AT$37,10,IF('Indicador Datos'!CR17&lt;AT$36,0,10-(AT$37-'Indicador Datos'!CR17)/(AT$37-AT$36)*10)),1))</f>
        <v>1.8</v>
      </c>
      <c r="AU14" s="69">
        <f t="shared" si="15"/>
        <v>2.7</v>
      </c>
      <c r="AV14" s="129">
        <f t="shared" si="16"/>
        <v>4</v>
      </c>
      <c r="AW14" s="71">
        <f t="shared" si="17"/>
        <v>3.3</v>
      </c>
      <c r="AX14" s="120"/>
    </row>
    <row r="15" spans="1:50" s="3" customFormat="1" x14ac:dyDescent="0.25">
      <c r="A15" s="94" t="s">
        <v>60</v>
      </c>
      <c r="B15" s="83" t="s">
        <v>59</v>
      </c>
      <c r="C15" s="69">
        <f>IF('Indicador Datos'!BX18="No data","x",ROUND(IF('Indicador Datos'!BX18&gt;C$37,0,IF('Indicador Datos'!BX18&lt;C$36,10,(C$37-'Indicador Datos'!BX18)/(C$37-C$36)*10)),1))</f>
        <v>5.9</v>
      </c>
      <c r="D15" s="69">
        <f>IF('Indicador Datos'!BY18="No data","x",ROUND(IF('Indicador Datos'!BY18&gt;D$37,0,IF('Indicador Datos'!BY18&lt;D$36,10,(D$37-'Indicador Datos'!BY18)/(D$37-D$36)*10)),1))</f>
        <v>9.4</v>
      </c>
      <c r="E15" s="70">
        <f t="shared" si="3"/>
        <v>7.7</v>
      </c>
      <c r="F15" s="69">
        <f>IF('Indicador Datos'!CA18="No data","x",ROUND(IF('Indicador Datos'!CA18&gt;F$37,0,IF('Indicador Datos'!CA18&lt;F$36,10,(F$37-'Indicador Datos'!CA18)/(F$37-F$36)*10)),1))</f>
        <v>5.9</v>
      </c>
      <c r="G15" s="69">
        <f>IF('Indicador Datos'!BZ18="No data","x",ROUND(IF('Indicador Datos'!BZ18&gt;G$37,0,IF('Indicador Datos'!BZ18&lt;G$36,10,(G$37-'Indicador Datos'!BZ18)/(G$37-G$36)*10)),1))</f>
        <v>4.5</v>
      </c>
      <c r="H15" s="70">
        <f t="shared" si="4"/>
        <v>5.2</v>
      </c>
      <c r="I15" s="69" t="str">
        <f>IF('Indicador Datos'!CB18="No data","x",ROUND(IF('Indicador Datos'!CB18&gt;I$37,0,IF('Indicador Datos'!CB18&lt;I$36,10,(I$37-'Indicador Datos'!CB18)/(I$37-I$36)*10)),1))</f>
        <v>x</v>
      </c>
      <c r="J15" s="129" t="str">
        <f t="shared" si="5"/>
        <v>x</v>
      </c>
      <c r="K15" s="233" t="str">
        <f>IF('Indicador Datos'!CC18="No data","x",ROUND(IF('Indicador Datos'!CC18&gt;K$37,10,IF('Indicador Datos'!CC18&lt;K$36,0,10-(K$37-'Indicador Datos'!CC18)/(K$37-K$36)*10)),1))</f>
        <v>x</v>
      </c>
      <c r="L15" s="233" t="str">
        <f>IF('Indicador Datos'!CD18="No data","x",ROUND(IF('Indicador Datos'!CD18&gt;L$37,10,IF('Indicador Datos'!CD18&lt;L$36,0,10-(L$37-'Indicador Datos'!CD18)/(L$37-L$36)*10)),1))</f>
        <v>x</v>
      </c>
      <c r="M15" s="69" t="str">
        <f t="shared" si="6"/>
        <v>x</v>
      </c>
      <c r="N15" s="69">
        <f>IF('Indicador Datos'!CE18="No data","x",ROUND(IF('Indicador Datos'!CE18&gt;N$37,10,IF('Indicador Datos'!CE18&lt;N$36,0,10-(N$37-'Indicador Datos'!CE18)/(N$37-N$36)*10)),1))</f>
        <v>7.5</v>
      </c>
      <c r="O15" s="129">
        <f t="shared" si="7"/>
        <v>7.5</v>
      </c>
      <c r="P15" s="71">
        <f t="shared" si="8"/>
        <v>6.9</v>
      </c>
      <c r="Q15" s="69">
        <f>IF(OR('Indicador Datos'!CF18=0,'Indicador Datos'!CF18="No data"),"x",ROUND(IF('Indicador Datos'!CF18&gt;Q$37,0,IF('Indicador Datos'!CF18&lt;Q$36,10,(Q$37-'Indicador Datos'!CF18)/(Q$37-Q$36)*10)),1))</f>
        <v>0</v>
      </c>
      <c r="R15" s="69">
        <f>IF('Indicador Datos'!CG18="No data","x",ROUND(IF('Indicador Datos'!CG18&gt;R$37,0,IF('Indicador Datos'!CG18&lt;R$36,10,(R$37-'Indicador Datos'!CG18)/(R$37-R$36)*10)),1))</f>
        <v>3.3</v>
      </c>
      <c r="S15" s="69">
        <f>IF('Indicador Datos'!CH18="No data","x",ROUND(IF('Indicador Datos'!CH18&gt;S$37,0,IF('Indicador Datos'!CH18&lt;S$36,10,(S$37-'Indicador Datos'!CH18)/(S$37-S$36)*10)),1))</f>
        <v>1.1000000000000001</v>
      </c>
      <c r="T15" s="70">
        <f t="shared" si="9"/>
        <v>1.5</v>
      </c>
      <c r="U15" s="177">
        <f>IF('Indicador Datos'!CI18="No data","x",'Indicador Datos'!CI18/'Indicador Datos'!CV18*100)</f>
        <v>173.48927875243666</v>
      </c>
      <c r="V15" s="69">
        <f t="shared" si="0"/>
        <v>0</v>
      </c>
      <c r="W15" s="69">
        <f>IF('Indicador Datos'!CJ18="No data","x",ROUND(IF('Indicador Datos'!CJ18&gt;W$37,0,IF('Indicador Datos'!CJ18&lt;W$36,10,(W$37-'Indicador Datos'!CJ18)/(W$37-W$36)*10)),1))</f>
        <v>2.2000000000000002</v>
      </c>
      <c r="X15" s="69">
        <f>IF('Indicador Datos'!CK18="No data","x",ROUND(IF('Indicador Datos'!CK18&gt;X$37,0,IF('Indicador Datos'!CK18&lt;X$36,10,(X$37-'Indicador Datos'!CK18)/(X$37-X$36)*10)),1))</f>
        <v>1.8</v>
      </c>
      <c r="Y15" s="233" t="str">
        <f>IF('Indicador Datos'!CL18="No data","x",ROUND(IF('Indicador Datos'!CL18&gt;Y$37,0,IF('Indicador Datos'!CL18&lt;Y$36,10,(Y$37-'Indicador Datos'!CL18)/(Y$37-Y$36)*10)),1))</f>
        <v>x</v>
      </c>
      <c r="Z15" s="233" t="str">
        <f>IF('Indicador Datos'!CM18="No data","x",ROUND(IF('Indicador Datos'!CM18&gt;Z$37,0,IF('Indicador Datos'!CM18&lt;Z$36,10,(Z$37-'Indicador Datos'!CM18)/(Z$37-Z$36)*10)),1))</f>
        <v>x</v>
      </c>
      <c r="AA15" s="69" t="str">
        <f t="shared" si="10"/>
        <v>x</v>
      </c>
      <c r="AB15" s="70">
        <f t="shared" si="11"/>
        <v>1.3</v>
      </c>
      <c r="AC15" s="69">
        <f>IF('Indicador Datos'!AW18="No data","x",ROUND(IF('Indicador Datos'!AW18&gt;AC$37,0,IF('Indicador Datos'!AW18&lt;AC$36,10,(AC$37-'Indicador Datos'!AW18)/(AC$37-AC$36)*10)),1))</f>
        <v>3.3</v>
      </c>
      <c r="AD15" s="233">
        <f>IF('Indicador Datos'!AX18="No data","x",ROUND(IF('Indicador Datos'!AX18&gt;AD$37,0,IF('Indicador Datos'!AX18&lt;AD$36,10,(AD$37-'Indicador Datos'!AX18)/(AD$37-AD$36)*10)),1))</f>
        <v>10</v>
      </c>
      <c r="AE15" s="233">
        <f>IF('Indicador Datos'!AY18="No data","x",ROUND(IF('Indicador Datos'!AY18&gt;AE$37,0,IF('Indicador Datos'!AY18&lt;AE$36,10,(AE$37-'Indicador Datos'!AY18)/(AE$37-AE$36)*10)),1))</f>
        <v>7.1</v>
      </c>
      <c r="AF15" s="233">
        <f>IF('Indicador Datos'!AZ18="No data","x",ROUND(IF('Indicador Datos'!AZ18&gt;AF$37,0,IF('Indicador Datos'!AZ18&lt;AF$36,10,(AF$37-'Indicador Datos'!AZ18)/(AF$37-AF$36)*10)),1))</f>
        <v>4.3</v>
      </c>
      <c r="AG15" s="69">
        <f t="shared" si="1"/>
        <v>7.1333333333333337</v>
      </c>
      <c r="AH15" s="233">
        <f>IF('Indicador Datos'!BF18="No data","x",ROUND(IF('Indicador Datos'!BF18&gt;AH$37,0,IF('Indicador Datos'!BF18&lt;AH$36,10,(AH$37-'Indicador Datos'!BF18)/(AH$37-AH$36)*10)),1))</f>
        <v>1.3</v>
      </c>
      <c r="AI15" s="233">
        <f>IF('Indicador Datos'!BG18="No data","x",ROUND(IF('Indicador Datos'!BG18&gt;AI$37,0,IF('Indicador Datos'!BG18&lt;AI$36,10,(AI$37-'Indicador Datos'!BG18)/(AI$37-AI$36)*10)),1))</f>
        <v>6.1</v>
      </c>
      <c r="AJ15" s="233">
        <f>IF('Indicador Datos'!BH18="No data","x",ROUND(IF('Indicador Datos'!BH18&gt;AJ$37,10,IF('Indicador Datos'!BH18&lt;AJ$36,0,10-(AJ$37-'Indicador Datos'!BH18)/(AJ$37-AJ$36)*10)),1))</f>
        <v>6.2</v>
      </c>
      <c r="AK15" s="69">
        <f t="shared" si="2"/>
        <v>4.9000000000000004</v>
      </c>
      <c r="AL15" s="69">
        <f>IF('Indicador Datos'!BI18="No data","x",ROUND(IF('Indicador Datos'!BI18&gt;AL$37,10,IF('Indicador Datos'!BI18&lt;AL$36,0,10-(AL$37-'Indicador Datos'!BI18)/(AL$37-AL$36)*10)),1))</f>
        <v>4.2</v>
      </c>
      <c r="AM15" s="70">
        <f t="shared" si="12"/>
        <v>4.9000000000000004</v>
      </c>
      <c r="AN15" s="233" t="str">
        <f>IF('Indicador Datos'!CN18="No data","x",ROUND(IF('Indicador Datos'!CN18&gt;AN$37,0,IF('Indicador Datos'!CN18&lt;AN$36,10,(AN$37-'Indicador Datos'!CN18)/(AN$37-AN$36)*10)),1))</f>
        <v>x</v>
      </c>
      <c r="AO15" s="233" t="str">
        <f>IF('Indicador Datos'!CO18="No data","x",ROUND(IF('Indicador Datos'!CO18&gt;AO$37,0,IF('Indicador Datos'!CO18&lt;AO$36,10,(AO$37-'Indicador Datos'!CO18)/(AO$37-AO$36)*10)),1))</f>
        <v>x</v>
      </c>
      <c r="AP15" s="69" t="str">
        <f t="shared" si="13"/>
        <v>x</v>
      </c>
      <c r="AQ15" s="69" t="str">
        <f>IF('Indicador Datos'!CP18="No data","x",ROUND(IF('Indicador Datos'!CP18&gt;AQ$37,0,IF('Indicador Datos'!CP18&lt;AQ$36,10,(AQ$37-'Indicador Datos'!CP18)/(AQ$37-AQ$36)*10)),1))</f>
        <v>x</v>
      </c>
      <c r="AR15" s="69" t="str">
        <f t="shared" si="14"/>
        <v>x</v>
      </c>
      <c r="AS15" s="227">
        <f>IF('Indicador Datos'!CQ18="No data","x",ROUND(IF('Indicador Datos'!CQ18&gt;AS$37,0,IF('Indicador Datos'!CQ18&lt;AS$36,10,(AS$37-'Indicador Datos'!CQ18)/(AS$37-AS$36)*10)),1))</f>
        <v>8.3000000000000007</v>
      </c>
      <c r="AT15" s="227" t="str">
        <f>IF('Indicador Datos'!CR18="No data","x",ROUND(IF('Indicador Datos'!CR18&gt;AT$37,10,IF('Indicador Datos'!CR18&lt;AT$36,0,10-(AT$37-'Indicador Datos'!CR18)/(AT$37-AT$36)*10)),1))</f>
        <v>x</v>
      </c>
      <c r="AU15" s="69">
        <f t="shared" si="15"/>
        <v>8.3000000000000007</v>
      </c>
      <c r="AV15" s="129">
        <f t="shared" si="16"/>
        <v>8.3000000000000007</v>
      </c>
      <c r="AW15" s="71">
        <f t="shared" si="17"/>
        <v>4</v>
      </c>
      <c r="AX15" s="120"/>
    </row>
    <row r="16" spans="1:50" s="3" customFormat="1" x14ac:dyDescent="0.25">
      <c r="A16" s="94" t="s">
        <v>9</v>
      </c>
      <c r="B16" s="83" t="s">
        <v>8</v>
      </c>
      <c r="C16" s="69" t="str">
        <f>IF('Indicador Datos'!BX19="No data","x",ROUND(IF('Indicador Datos'!BX19&gt;C$37,0,IF('Indicador Datos'!BX19&lt;C$36,10,(C$37-'Indicador Datos'!BX19)/(C$37-C$36)*10)),1))</f>
        <v>x</v>
      </c>
      <c r="D16" s="69">
        <f>IF('Indicador Datos'!BY19="No data","x",ROUND(IF('Indicador Datos'!BY19&gt;D$37,0,IF('Indicador Datos'!BY19&lt;D$36,10,(D$37-'Indicador Datos'!BY19)/(D$37-D$36)*10)),1))</f>
        <v>5.9</v>
      </c>
      <c r="E16" s="70">
        <f t="shared" si="3"/>
        <v>5.9</v>
      </c>
      <c r="F16" s="69" t="str">
        <f>IF('Indicador Datos'!CA19="No data","x",ROUND(IF('Indicador Datos'!CA19&gt;F$37,0,IF('Indicador Datos'!CA19&lt;F$36,10,(F$37-'Indicador Datos'!CA19)/(F$37-F$36)*10)),1))</f>
        <v>x</v>
      </c>
      <c r="G16" s="69">
        <f>IF('Indicador Datos'!BZ19="No data","x",ROUND(IF('Indicador Datos'!BZ19&gt;G$37,0,IF('Indicador Datos'!BZ19&lt;G$36,10,(G$37-'Indicador Datos'!BZ19)/(G$37-G$36)*10)),1))</f>
        <v>6.3</v>
      </c>
      <c r="H16" s="70">
        <f t="shared" si="4"/>
        <v>6.3</v>
      </c>
      <c r="I16" s="69" t="str">
        <f>IF('Indicador Datos'!CB19="No data","x",ROUND(IF('Indicador Datos'!CB19&gt;I$37,0,IF('Indicador Datos'!CB19&lt;I$36,10,(I$37-'Indicador Datos'!CB19)/(I$37-I$36)*10)),1))</f>
        <v>x</v>
      </c>
      <c r="J16" s="129" t="str">
        <f t="shared" si="5"/>
        <v>x</v>
      </c>
      <c r="K16" s="233" t="str">
        <f>IF('Indicador Datos'!CC19="No data","x",ROUND(IF('Indicador Datos'!CC19&gt;K$37,10,IF('Indicador Datos'!CC19&lt;K$36,0,10-(K$37-'Indicador Datos'!CC19)/(K$37-K$36)*10)),1))</f>
        <v>x</v>
      </c>
      <c r="L16" s="233" t="str">
        <f>IF('Indicador Datos'!CD19="No data","x",ROUND(IF('Indicador Datos'!CD19&gt;L$37,10,IF('Indicador Datos'!CD19&lt;L$36,0,10-(L$37-'Indicador Datos'!CD19)/(L$37-L$36)*10)),1))</f>
        <v>x</v>
      </c>
      <c r="M16" s="69" t="str">
        <f t="shared" si="6"/>
        <v>x</v>
      </c>
      <c r="N16" s="69" t="str">
        <f>IF('Indicador Datos'!CE19="No data","x",ROUND(IF('Indicador Datos'!CE19&gt;N$37,10,IF('Indicador Datos'!CE19&lt;N$36,0,10-(N$37-'Indicador Datos'!CE19)/(N$37-N$36)*10)),1))</f>
        <v>x</v>
      </c>
      <c r="O16" s="129" t="str">
        <f t="shared" si="7"/>
        <v>x</v>
      </c>
      <c r="P16" s="71">
        <f t="shared" si="8"/>
        <v>6.1</v>
      </c>
      <c r="Q16" s="69">
        <f>IF(OR('Indicador Datos'!CF19=0,'Indicador Datos'!CF19="No data"),"x",ROUND(IF('Indicador Datos'!CF19&gt;Q$37,0,IF('Indicador Datos'!CF19&lt;Q$36,10,(Q$37-'Indicador Datos'!CF19)/(Q$37-Q$36)*10)),1))</f>
        <v>0.9</v>
      </c>
      <c r="R16" s="69">
        <f>IF('Indicador Datos'!CG19="No data","x",ROUND(IF('Indicador Datos'!CG19&gt;R$37,0,IF('Indicador Datos'!CG19&lt;R$36,10,(R$37-'Indicador Datos'!CG19)/(R$37-R$36)*10)),1))</f>
        <v>6.9</v>
      </c>
      <c r="S16" s="69">
        <f>IF('Indicador Datos'!CH19="No data","x",ROUND(IF('Indicador Datos'!CH19&gt;S$37,0,IF('Indicador Datos'!CH19&lt;S$36,10,(S$37-'Indicador Datos'!CH19)/(S$37-S$36)*10)),1))</f>
        <v>8.6999999999999993</v>
      </c>
      <c r="T16" s="70">
        <f t="shared" si="9"/>
        <v>5.5</v>
      </c>
      <c r="U16" s="177">
        <f>IF('Indicador Datos'!CI19="No data","x",'Indicador Datos'!CI19/'Indicador Datos'!CV19*100)</f>
        <v>26.3042525208242</v>
      </c>
      <c r="V16" s="69">
        <f t="shared" si="0"/>
        <v>7.4</v>
      </c>
      <c r="W16" s="69">
        <f>IF('Indicador Datos'!CJ19="No data","x",ROUND(IF('Indicador Datos'!CJ19&gt;W$37,0,IF('Indicador Datos'!CJ19&lt;W$36,10,(W$37-'Indicador Datos'!CJ19)/(W$37-W$36)*10)),1))</f>
        <v>4</v>
      </c>
      <c r="X16" s="69">
        <f>IF('Indicador Datos'!CK19="No data","x",ROUND(IF('Indicador Datos'!CK19&gt;X$37,0,IF('Indicador Datos'!CK19&lt;X$36,10,(X$37-'Indicador Datos'!CK19)/(X$37-X$36)*10)),1))</f>
        <v>2</v>
      </c>
      <c r="Y16" s="233">
        <f>IF('Indicador Datos'!CL19="No data","x",ROUND(IF('Indicador Datos'!CL19&gt;Y$37,0,IF('Indicador Datos'!CL19&lt;Y$36,10,(Y$37-'Indicador Datos'!CL19)/(Y$37-Y$36)*10)),1))</f>
        <v>1.3</v>
      </c>
      <c r="Z16" s="233">
        <f>IF('Indicador Datos'!CM19="No data","x",ROUND(IF('Indicador Datos'!CM19&gt;Z$37,0,IF('Indicador Datos'!CM19&lt;Z$36,10,(Z$37-'Indicador Datos'!CM19)/(Z$37-Z$36)*10)),1))</f>
        <v>1.5</v>
      </c>
      <c r="AA16" s="69">
        <f t="shared" si="10"/>
        <v>1.4</v>
      </c>
      <c r="AB16" s="70">
        <f t="shared" si="11"/>
        <v>3.7</v>
      </c>
      <c r="AC16" s="69">
        <f>IF('Indicador Datos'!AW19="No data","x",ROUND(IF('Indicador Datos'!AW19&gt;AC$37,0,IF('Indicador Datos'!AW19&lt;AC$36,10,(AC$37-'Indicador Datos'!AW19)/(AC$37-AC$36)*10)),1))</f>
        <v>7.2</v>
      </c>
      <c r="AD16" s="233">
        <f>IF('Indicador Datos'!AX19="No data","x",ROUND(IF('Indicador Datos'!AX19&gt;AD$37,0,IF('Indicador Datos'!AX19&lt;AD$36,10,(AD$37-'Indicador Datos'!AX19)/(AD$37-AD$36)*10)),1))</f>
        <v>7.9</v>
      </c>
      <c r="AE16" s="233">
        <f>IF('Indicador Datos'!AY19="No data","x",ROUND(IF('Indicador Datos'!AY19&gt;AE$37,0,IF('Indicador Datos'!AY19&lt;AE$36,10,(AE$37-'Indicador Datos'!AY19)/(AE$37-AE$36)*10)),1))</f>
        <v>7.9</v>
      </c>
      <c r="AF16" s="233" t="str">
        <f>IF('Indicador Datos'!AZ19="No data","x",ROUND(IF('Indicador Datos'!AZ19&gt;AF$37,0,IF('Indicador Datos'!AZ19&lt;AF$36,10,(AF$37-'Indicador Datos'!AZ19)/(AF$37-AF$36)*10)),1))</f>
        <v>x</v>
      </c>
      <c r="AG16" s="69">
        <f t="shared" si="1"/>
        <v>7.9</v>
      </c>
      <c r="AH16" s="233">
        <f>IF('Indicador Datos'!BF19="No data","x",ROUND(IF('Indicador Datos'!BF19&gt;AH$37,0,IF('Indicador Datos'!BF19&lt;AH$36,10,(AH$37-'Indicador Datos'!BF19)/(AH$37-AH$36)*10)),1))</f>
        <v>8.1999999999999993</v>
      </c>
      <c r="AI16" s="233">
        <f>IF('Indicador Datos'!BG19="No data","x",ROUND(IF('Indicador Datos'!BG19&gt;AI$37,0,IF('Indicador Datos'!BG19&lt;AI$36,10,(AI$37-'Indicador Datos'!BG19)/(AI$37-AI$36)*10)),1))</f>
        <v>4.2</v>
      </c>
      <c r="AJ16" s="233">
        <f>IF('Indicador Datos'!BH19="No data","x",ROUND(IF('Indicador Datos'!BH19&gt;AJ$37,10,IF('Indicador Datos'!BH19&lt;AJ$36,0,10-(AJ$37-'Indicador Datos'!BH19)/(AJ$37-AJ$36)*10)),1))</f>
        <v>3.8</v>
      </c>
      <c r="AK16" s="69">
        <f t="shared" si="2"/>
        <v>5.8</v>
      </c>
      <c r="AL16" s="69">
        <f>IF('Indicador Datos'!BI19="No data","x",ROUND(IF('Indicador Datos'!BI19&gt;AL$37,10,IF('Indicador Datos'!BI19&lt;AL$36,0,10-(AL$37-'Indicador Datos'!BI19)/(AL$37-AL$36)*10)),1))</f>
        <v>1.9</v>
      </c>
      <c r="AM16" s="70">
        <f t="shared" si="12"/>
        <v>5.7</v>
      </c>
      <c r="AN16" s="233">
        <f>IF('Indicador Datos'!CN19="No data","x",ROUND(IF('Indicador Datos'!CN19&gt;AN$37,0,IF('Indicador Datos'!CN19&lt;AN$36,10,(AN$37-'Indicador Datos'!CN19)/(AN$37-AN$36)*10)),1))</f>
        <v>3.5</v>
      </c>
      <c r="AO16" s="233">
        <f>IF('Indicador Datos'!CO19="No data","x",ROUND(IF('Indicador Datos'!CO19&gt;AO$37,0,IF('Indicador Datos'!CO19&lt;AO$36,10,(AO$37-'Indicador Datos'!CO19)/(AO$37-AO$36)*10)),1))</f>
        <v>10</v>
      </c>
      <c r="AP16" s="69">
        <f t="shared" si="13"/>
        <v>6.8</v>
      </c>
      <c r="AQ16" s="69" t="str">
        <f>IF('Indicador Datos'!CP19="No data","x",ROUND(IF('Indicador Datos'!CP19&gt;AQ$37,0,IF('Indicador Datos'!CP19&lt;AQ$36,10,(AQ$37-'Indicador Datos'!CP19)/(AQ$37-AQ$36)*10)),1))</f>
        <v>x</v>
      </c>
      <c r="AR16" s="69">
        <f t="shared" si="14"/>
        <v>6.8</v>
      </c>
      <c r="AS16" s="227">
        <f>IF('Indicador Datos'!CQ19="No data","x",ROUND(IF('Indicador Datos'!CQ19&gt;AS$37,0,IF('Indicador Datos'!CQ19&lt;AS$36,10,(AS$37-'Indicador Datos'!CQ19)/(AS$37-AS$36)*10)),1))</f>
        <v>1.2</v>
      </c>
      <c r="AT16" s="227">
        <f>IF('Indicador Datos'!CR19="No data","x",ROUND(IF('Indicador Datos'!CR19&gt;AT$37,10,IF('Indicador Datos'!CR19&lt;AT$36,0,10-(AT$37-'Indicador Datos'!CR19)/(AT$37-AT$36)*10)),1))</f>
        <v>6</v>
      </c>
      <c r="AU16" s="69">
        <f t="shared" si="15"/>
        <v>3.6</v>
      </c>
      <c r="AV16" s="129">
        <f t="shared" si="16"/>
        <v>5.7</v>
      </c>
      <c r="AW16" s="71">
        <f t="shared" si="17"/>
        <v>5.2</v>
      </c>
      <c r="AX16" s="120"/>
    </row>
    <row r="17" spans="1:50" s="3" customFormat="1" x14ac:dyDescent="0.25">
      <c r="A17" s="94" t="s">
        <v>18</v>
      </c>
      <c r="B17" s="83" t="s">
        <v>17</v>
      </c>
      <c r="C17" s="69">
        <f>IF('Indicador Datos'!BX20="No data","x",ROUND(IF('Indicador Datos'!BX20&gt;C$37,0,IF('Indicador Datos'!BX20&lt;C$36,10,(C$37-'Indicador Datos'!BX20)/(C$37-C$36)*10)),1))</f>
        <v>1.9</v>
      </c>
      <c r="D17" s="69">
        <f>IF('Indicador Datos'!BY20="No data","x",ROUND(IF('Indicador Datos'!BY20&gt;D$37,0,IF('Indicador Datos'!BY20&lt;D$36,10,(D$37-'Indicador Datos'!BY20)/(D$37-D$36)*10)),1))</f>
        <v>3.1</v>
      </c>
      <c r="E17" s="70">
        <f t="shared" si="3"/>
        <v>2.5</v>
      </c>
      <c r="F17" s="69">
        <f>IF('Indicador Datos'!CA20="No data","x",ROUND(IF('Indicador Datos'!CA20&gt;F$37,0,IF('Indicador Datos'!CA20&lt;F$36,10,(F$37-'Indicador Datos'!CA20)/(F$37-F$36)*10)),1))</f>
        <v>4.4000000000000004</v>
      </c>
      <c r="G17" s="69">
        <f>IF('Indicador Datos'!BZ20="No data","x",ROUND(IF('Indicador Datos'!BZ20&gt;G$37,0,IF('Indicador Datos'!BZ20&lt;G$36,10,(G$37-'Indicador Datos'!BZ20)/(G$37-G$36)*10)),1))</f>
        <v>4.5</v>
      </c>
      <c r="H17" s="70">
        <f t="shared" si="4"/>
        <v>4.5</v>
      </c>
      <c r="I17" s="69">
        <f>IF('Indicador Datos'!CB20="No data","x",ROUND(IF('Indicador Datos'!CB20&gt;I$37,0,IF('Indicador Datos'!CB20&lt;I$36,10,(I$37-'Indicador Datos'!CB20)/(I$37-I$36)*10)),1))</f>
        <v>4.7</v>
      </c>
      <c r="J17" s="129">
        <f t="shared" si="5"/>
        <v>4.7</v>
      </c>
      <c r="K17" s="233">
        <f>IF('Indicador Datos'!CC20="No data","x",ROUND(IF('Indicador Datos'!CC20&gt;K$37,10,IF('Indicador Datos'!CC20&lt;K$36,0,10-(K$37-'Indicador Datos'!CC20)/(K$37-K$36)*10)),1))</f>
        <v>2.2000000000000002</v>
      </c>
      <c r="L17" s="233">
        <f>IF('Indicador Datos'!CD20="No data","x",ROUND(IF('Indicador Datos'!CD20&gt;L$37,10,IF('Indicador Datos'!CD20&lt;L$36,0,10-(L$37-'Indicador Datos'!CD20)/(L$37-L$36)*10)),1))</f>
        <v>2.8</v>
      </c>
      <c r="M17" s="69">
        <f t="shared" si="6"/>
        <v>2.5</v>
      </c>
      <c r="N17" s="69">
        <f>IF('Indicador Datos'!CE20="No data","x",ROUND(IF('Indicador Datos'!CE20&gt;N$37,10,IF('Indicador Datos'!CE20&lt;N$36,0,10-(N$37-'Indicador Datos'!CE20)/(N$37-N$36)*10)),1))</f>
        <v>3.3</v>
      </c>
      <c r="O17" s="129">
        <f t="shared" si="7"/>
        <v>3</v>
      </c>
      <c r="P17" s="71">
        <f t="shared" si="8"/>
        <v>3.7</v>
      </c>
      <c r="Q17" s="69">
        <f>IF(OR('Indicador Datos'!CF20=0,'Indicador Datos'!CF20="No data"),"x",ROUND(IF('Indicador Datos'!CF20&gt;Q$37,0,IF('Indicador Datos'!CF20&lt;Q$36,10,(Q$37-'Indicador Datos'!CF20)/(Q$37-Q$36)*10)),1))</f>
        <v>0.2</v>
      </c>
      <c r="R17" s="69">
        <f>IF('Indicador Datos'!CG20="No data","x",ROUND(IF('Indicador Datos'!CG20&gt;R$37,0,IF('Indicador Datos'!CG20&lt;R$36,10,(R$37-'Indicador Datos'!CG20)/(R$37-R$36)*10)),1))</f>
        <v>4.3</v>
      </c>
      <c r="S17" s="69">
        <f>IF('Indicador Datos'!CH20="No data","x",ROUND(IF('Indicador Datos'!CH20&gt;S$37,0,IF('Indicador Datos'!CH20&lt;S$36,10,(S$37-'Indicador Datos'!CH20)/(S$37-S$36)*10)),1))</f>
        <v>0</v>
      </c>
      <c r="T17" s="70">
        <f t="shared" si="9"/>
        <v>1.5</v>
      </c>
      <c r="U17" s="177">
        <f>IF('Indicador Datos'!CI20="No data","x",'Indicador Datos'!CI20/'Indicador Datos'!CV20*100)</f>
        <v>45.045045045045043</v>
      </c>
      <c r="V17" s="69">
        <f t="shared" si="0"/>
        <v>5.6</v>
      </c>
      <c r="W17" s="69">
        <f>IF('Indicador Datos'!CJ20="No data","x",ROUND(IF('Indicador Datos'!CJ20&gt;W$37,0,IF('Indicador Datos'!CJ20&lt;W$36,10,(W$37-'Indicador Datos'!CJ20)/(W$37-W$36)*10)),1))</f>
        <v>0.7</v>
      </c>
      <c r="X17" s="69">
        <f>IF('Indicador Datos'!CK20="No data","x",ROUND(IF('Indicador Datos'!CK20&gt;X$37,0,IF('Indicador Datos'!CK20&lt;X$36,10,(X$37-'Indicador Datos'!CK20)/(X$37-X$36)*10)),1))</f>
        <v>0.3</v>
      </c>
      <c r="Y17" s="233">
        <f>IF('Indicador Datos'!CL20="No data","x",ROUND(IF('Indicador Datos'!CL20&gt;Y$37,0,IF('Indicador Datos'!CL20&lt;Y$36,10,(Y$37-'Indicador Datos'!CL20)/(Y$37-Y$36)*10)),1))</f>
        <v>2.9</v>
      </c>
      <c r="Z17" s="233">
        <f>IF('Indicador Datos'!CM20="No data","x",ROUND(IF('Indicador Datos'!CM20&gt;Z$37,0,IF('Indicador Datos'!CM20&lt;Z$36,10,(Z$37-'Indicador Datos'!CM20)/(Z$37-Z$36)*10)),1))</f>
        <v>2.5</v>
      </c>
      <c r="AA17" s="69">
        <f t="shared" si="10"/>
        <v>2.7</v>
      </c>
      <c r="AB17" s="70">
        <f t="shared" si="11"/>
        <v>2.2999999999999998</v>
      </c>
      <c r="AC17" s="69">
        <f>IF('Indicador Datos'!AW20="No data","x",ROUND(IF('Indicador Datos'!AW20&gt;AC$37,0,IF('Indicador Datos'!AW20&lt;AC$36,10,(AC$37-'Indicador Datos'!AW20)/(AC$37-AC$36)*10)),1))</f>
        <v>7.1</v>
      </c>
      <c r="AD17" s="233">
        <f>IF('Indicador Datos'!AX20="No data","x",ROUND(IF('Indicador Datos'!AX20&gt;AD$37,0,IF('Indicador Datos'!AX20&lt;AD$36,10,(AD$37-'Indicador Datos'!AX20)/(AD$37-AD$36)*10)),1))</f>
        <v>4.3</v>
      </c>
      <c r="AE17" s="233">
        <f>IF('Indicador Datos'!AY20="No data","x",ROUND(IF('Indicador Datos'!AY20&gt;AE$37,0,IF('Indicador Datos'!AY20&lt;AE$36,10,(AE$37-'Indicador Datos'!AY20)/(AE$37-AE$36)*10)),1))</f>
        <v>2.1</v>
      </c>
      <c r="AF17" s="233">
        <f>IF('Indicador Datos'!AZ20="No data","x",ROUND(IF('Indicador Datos'!AZ20&gt;AF$37,0,IF('Indicador Datos'!AZ20&lt;AF$36,10,(AF$37-'Indicador Datos'!AZ20)/(AF$37-AF$36)*10)),1))</f>
        <v>2.1</v>
      </c>
      <c r="AG17" s="69">
        <f t="shared" si="1"/>
        <v>2.8333333333333335</v>
      </c>
      <c r="AH17" s="233">
        <f>IF('Indicador Datos'!BF20="No data","x",ROUND(IF('Indicador Datos'!BF20&gt;AH$37,0,IF('Indicador Datos'!BF20&lt;AH$36,10,(AH$37-'Indicador Datos'!BF20)/(AH$37-AH$36)*10)),1))</f>
        <v>5.2</v>
      </c>
      <c r="AI17" s="233">
        <f>IF('Indicador Datos'!BG20="No data","x",ROUND(IF('Indicador Datos'!BG20&gt;AI$37,0,IF('Indicador Datos'!BG20&lt;AI$36,10,(AI$37-'Indicador Datos'!BG20)/(AI$37-AI$36)*10)),1))</f>
        <v>0</v>
      </c>
      <c r="AJ17" s="233">
        <f>IF('Indicador Datos'!BH20="No data","x",ROUND(IF('Indicador Datos'!BH20&gt;AJ$37,10,IF('Indicador Datos'!BH20&lt;AJ$36,0,10-(AJ$37-'Indicador Datos'!BH20)/(AJ$37-AJ$36)*10)),1))</f>
        <v>3.6</v>
      </c>
      <c r="AK17" s="69">
        <f t="shared" si="2"/>
        <v>3.2</v>
      </c>
      <c r="AL17" s="69">
        <f>IF('Indicador Datos'!BI20="No data","x",ROUND(IF('Indicador Datos'!BI20&gt;AL$37,10,IF('Indicador Datos'!BI20&lt;AL$36,0,10-(AL$37-'Indicador Datos'!BI20)/(AL$37-AL$36)*10)),1))</f>
        <v>1.7</v>
      </c>
      <c r="AM17" s="70">
        <f t="shared" si="12"/>
        <v>3.7</v>
      </c>
      <c r="AN17" s="233">
        <f>IF('Indicador Datos'!CN20="No data","x",ROUND(IF('Indicador Datos'!CN20&gt;AN$37,0,IF('Indicador Datos'!CN20&lt;AN$36,10,(AN$37-'Indicador Datos'!CN20)/(AN$37-AN$36)*10)),1))</f>
        <v>2.8</v>
      </c>
      <c r="AO17" s="233">
        <f>IF('Indicador Datos'!CO20="No data","x",ROUND(IF('Indicador Datos'!CO20&gt;AO$37,0,IF('Indicador Datos'!CO20&lt;AO$36,10,(AO$37-'Indicador Datos'!CO20)/(AO$37-AO$36)*10)),1))</f>
        <v>10</v>
      </c>
      <c r="AP17" s="69">
        <f t="shared" si="13"/>
        <v>6.4</v>
      </c>
      <c r="AQ17" s="69">
        <f>IF('Indicador Datos'!CP20="No data","x",ROUND(IF('Indicador Datos'!CP20&gt;AQ$37,0,IF('Indicador Datos'!CP20&lt;AQ$36,10,(AQ$37-'Indicador Datos'!CP20)/(AQ$37-AQ$36)*10)),1))</f>
        <v>6</v>
      </c>
      <c r="AR17" s="69">
        <f t="shared" si="14"/>
        <v>6.2</v>
      </c>
      <c r="AS17" s="227">
        <f>IF('Indicador Datos'!CQ20="No data","x",ROUND(IF('Indicador Datos'!CQ20&gt;AS$37,0,IF('Indicador Datos'!CQ20&lt;AS$36,10,(AS$37-'Indicador Datos'!CQ20)/(AS$37-AS$36)*10)),1))</f>
        <v>0</v>
      </c>
      <c r="AT17" s="227">
        <f>IF('Indicador Datos'!CR20="No data","x",ROUND(IF('Indicador Datos'!CR20&gt;AT$37,10,IF('Indicador Datos'!CR20&lt;AT$36,0,10-(AT$37-'Indicador Datos'!CR20)/(AT$37-AT$36)*10)),1))</f>
        <v>0.2</v>
      </c>
      <c r="AU17" s="69">
        <f t="shared" si="15"/>
        <v>0.1</v>
      </c>
      <c r="AV17" s="129">
        <f t="shared" si="16"/>
        <v>4.2</v>
      </c>
      <c r="AW17" s="71">
        <f t="shared" si="17"/>
        <v>2.9</v>
      </c>
      <c r="AX17" s="120"/>
    </row>
    <row r="18" spans="1:50" s="3" customFormat="1" x14ac:dyDescent="0.25">
      <c r="A18" s="94" t="s">
        <v>28</v>
      </c>
      <c r="B18" s="83" t="s">
        <v>27</v>
      </c>
      <c r="C18" s="69">
        <f>IF('Indicador Datos'!BX21="No data","x",ROUND(IF('Indicador Datos'!BX21&gt;C$37,0,IF('Indicador Datos'!BX21&lt;C$36,10,(C$37-'Indicador Datos'!BX21)/(C$37-C$36)*10)),1))</f>
        <v>6.9</v>
      </c>
      <c r="D18" s="69">
        <f>IF('Indicador Datos'!BY21="No data","x",ROUND(IF('Indicador Datos'!BY21&gt;D$37,0,IF('Indicador Datos'!BY21&lt;D$36,10,(D$37-'Indicador Datos'!BY21)/(D$37-D$36)*10)),1))</f>
        <v>9.1</v>
      </c>
      <c r="E18" s="70">
        <f t="shared" si="3"/>
        <v>8</v>
      </c>
      <c r="F18" s="69">
        <f>IF('Indicador Datos'!CA21="No data","x",ROUND(IF('Indicador Datos'!CA21&gt;F$37,0,IF('Indicador Datos'!CA21&lt;F$36,10,(F$37-'Indicador Datos'!CA21)/(F$37-F$36)*10)),1))</f>
        <v>6.5</v>
      </c>
      <c r="G18" s="69">
        <f>IF('Indicador Datos'!BZ21="No data","x",ROUND(IF('Indicador Datos'!BZ21&gt;G$37,0,IF('Indicador Datos'!BZ21&lt;G$36,10,(G$37-'Indicador Datos'!BZ21)/(G$37-G$36)*10)),1))</f>
        <v>5.7</v>
      </c>
      <c r="H18" s="70">
        <f t="shared" si="4"/>
        <v>6.1</v>
      </c>
      <c r="I18" s="69">
        <f>IF('Indicador Datos'!CB21="No data","x",ROUND(IF('Indicador Datos'!CB21&gt;I$37,0,IF('Indicador Datos'!CB21&lt;I$36,10,(I$37-'Indicador Datos'!CB21)/(I$37-I$36)*10)),1))</f>
        <v>9.4</v>
      </c>
      <c r="J18" s="129">
        <f t="shared" si="5"/>
        <v>9.4</v>
      </c>
      <c r="K18" s="233">
        <f>IF('Indicador Datos'!CC21="No data","x",ROUND(IF('Indicador Datos'!CC21&gt;K$37,10,IF('Indicador Datos'!CC21&lt;K$36,0,10-(K$37-'Indicador Datos'!CC21)/(K$37-K$36)*10)),1))</f>
        <v>5.8</v>
      </c>
      <c r="L18" s="233">
        <f>IF('Indicador Datos'!CD21="No data","x",ROUND(IF('Indicador Datos'!CD21&gt;L$37,10,IF('Indicador Datos'!CD21&lt;L$36,0,10-(L$37-'Indicador Datos'!CD21)/(L$37-L$36)*10)),1))</f>
        <v>8</v>
      </c>
      <c r="M18" s="69">
        <f t="shared" si="6"/>
        <v>6.9</v>
      </c>
      <c r="N18" s="69">
        <f>IF('Indicador Datos'!CE21="No data","x",ROUND(IF('Indicador Datos'!CE21&gt;N$37,10,IF('Indicador Datos'!CE21&lt;N$36,0,10-(N$37-'Indicador Datos'!CE21)/(N$37-N$36)*10)),1))</f>
        <v>10</v>
      </c>
      <c r="O18" s="129">
        <f t="shared" si="7"/>
        <v>9</v>
      </c>
      <c r="P18" s="71">
        <f t="shared" si="8"/>
        <v>8.4</v>
      </c>
      <c r="Q18" s="69">
        <f>IF(OR('Indicador Datos'!CF21=0,'Indicador Datos'!CF21="No data"),"x",ROUND(IF('Indicador Datos'!CF21&gt;Q$37,0,IF('Indicador Datos'!CF21&lt;Q$36,10,(Q$37-'Indicador Datos'!CF21)/(Q$37-Q$36)*10)),1))</f>
        <v>0.3</v>
      </c>
      <c r="R18" s="69">
        <f>IF('Indicador Datos'!CG21="No data","x",ROUND(IF('Indicador Datos'!CG21&gt;R$37,0,IF('Indicador Datos'!CG21&lt;R$36,10,(R$37-'Indicador Datos'!CG21)/(R$37-R$36)*10)),1))</f>
        <v>8.9</v>
      </c>
      <c r="S18" s="69">
        <f>IF('Indicador Datos'!CH21="No data","x",ROUND(IF('Indicador Datos'!CH21&gt;S$37,0,IF('Indicador Datos'!CH21&lt;S$36,10,(S$37-'Indicador Datos'!CH21)/(S$37-S$36)*10)),1))</f>
        <v>0.3</v>
      </c>
      <c r="T18" s="70">
        <f t="shared" si="9"/>
        <v>3.2</v>
      </c>
      <c r="U18" s="177">
        <f>IF('Indicador Datos'!CI21="No data","x",'Indicador Datos'!CI21/'Indicador Datos'!CV21*100)</f>
        <v>53.088803088803097</v>
      </c>
      <c r="V18" s="69">
        <f t="shared" si="0"/>
        <v>4.7</v>
      </c>
      <c r="W18" s="69">
        <f>IF('Indicador Datos'!CJ21="No data","x",ROUND(IF('Indicador Datos'!CJ21&gt;W$37,0,IF('Indicador Datos'!CJ21&lt;W$36,10,(W$37-'Indicador Datos'!CJ21)/(W$37-W$36)*10)),1))</f>
        <v>4.2</v>
      </c>
      <c r="X18" s="69">
        <f>IF('Indicador Datos'!CK21="No data","x",ROUND(IF('Indicador Datos'!CK21&gt;X$37,0,IF('Indicador Datos'!CK21&lt;X$36,10,(X$37-'Indicador Datos'!CK21)/(X$37-X$36)*10)),1))</f>
        <v>2.6</v>
      </c>
      <c r="Y18" s="233">
        <f>IF('Indicador Datos'!CL21="No data","x",ROUND(IF('Indicador Datos'!CL21&gt;Y$37,0,IF('Indicador Datos'!CL21&lt;Y$36,10,(Y$37-'Indicador Datos'!CL21)/(Y$37-Y$36)*10)),1))</f>
        <v>4.0999999999999996</v>
      </c>
      <c r="Z18" s="233">
        <f>IF('Indicador Datos'!CM21="No data","x",ROUND(IF('Indicador Datos'!CM21&gt;Z$37,0,IF('Indicador Datos'!CM21&lt;Z$36,10,(Z$37-'Indicador Datos'!CM21)/(Z$37-Z$36)*10)),1))</f>
        <v>3.4</v>
      </c>
      <c r="AA18" s="69">
        <f t="shared" si="10"/>
        <v>3.8</v>
      </c>
      <c r="AB18" s="70">
        <f t="shared" si="11"/>
        <v>3.8</v>
      </c>
      <c r="AC18" s="69">
        <f>IF('Indicador Datos'!AW21="No data","x",ROUND(IF('Indicador Datos'!AW21&gt;AC$37,0,IF('Indicador Datos'!AW21&lt;AC$36,10,(AC$37-'Indicador Datos'!AW21)/(AC$37-AC$36)*10)),1))</f>
        <v>6.1</v>
      </c>
      <c r="AD18" s="233">
        <f>IF('Indicador Datos'!AX21="No data","x",ROUND(IF('Indicador Datos'!AX21&gt;AD$37,0,IF('Indicador Datos'!AX21&lt;AD$36,10,(AD$37-'Indicador Datos'!AX21)/(AD$37-AD$36)*10)),1))</f>
        <v>9.3000000000000007</v>
      </c>
      <c r="AE18" s="233">
        <f>IF('Indicador Datos'!AY21="No data","x",ROUND(IF('Indicador Datos'!AY21&gt;AE$37,0,IF('Indicador Datos'!AY21&lt;AE$36,10,(AE$37-'Indicador Datos'!AY21)/(AE$37-AE$36)*10)),1))</f>
        <v>10</v>
      </c>
      <c r="AF18" s="233">
        <f>IF('Indicador Datos'!AZ21="No data","x",ROUND(IF('Indicador Datos'!AZ21&gt;AF$37,0,IF('Indicador Datos'!AZ21&lt;AF$36,10,(AF$37-'Indicador Datos'!AZ21)/(AF$37-AF$36)*10)),1))</f>
        <v>8.6</v>
      </c>
      <c r="AG18" s="69">
        <f t="shared" si="1"/>
        <v>9.2999999999999989</v>
      </c>
      <c r="AH18" s="233">
        <f>IF('Indicador Datos'!BF21="No data","x",ROUND(IF('Indicador Datos'!BF21&gt;AH$37,0,IF('Indicador Datos'!BF21&lt;AH$36,10,(AH$37-'Indicador Datos'!BF21)/(AH$37-AH$36)*10)),1))</f>
        <v>7.9</v>
      </c>
      <c r="AI18" s="233">
        <f>IF('Indicador Datos'!BG21="No data","x",ROUND(IF('Indicador Datos'!BG21&gt;AI$37,0,IF('Indicador Datos'!BG21&lt;AI$36,10,(AI$37-'Indicador Datos'!BG21)/(AI$37-AI$36)*10)),1))</f>
        <v>3.5</v>
      </c>
      <c r="AJ18" s="233">
        <f>IF('Indicador Datos'!BH21="No data","x",ROUND(IF('Indicador Datos'!BH21&gt;AJ$37,10,IF('Indicador Datos'!BH21&lt;AJ$36,0,10-(AJ$37-'Indicador Datos'!BH21)/(AJ$37-AJ$36)*10)),1))</f>
        <v>4.5999999999999996</v>
      </c>
      <c r="AK18" s="69">
        <f t="shared" si="2"/>
        <v>5.7</v>
      </c>
      <c r="AL18" s="69">
        <f>IF('Indicador Datos'!BI21="No data","x",ROUND(IF('Indicador Datos'!BI21&gt;AL$37,10,IF('Indicador Datos'!BI21&lt;AL$36,0,10-(AL$37-'Indicador Datos'!BI21)/(AL$37-AL$36)*10)),1))</f>
        <v>3.6</v>
      </c>
      <c r="AM18" s="70">
        <f t="shared" si="12"/>
        <v>6.2</v>
      </c>
      <c r="AN18" s="233">
        <f>IF('Indicador Datos'!CN21="No data","x",ROUND(IF('Indicador Datos'!CN21&gt;AN$37,0,IF('Indicador Datos'!CN21&lt;AN$36,10,(AN$37-'Indicador Datos'!CN21)/(AN$37-AN$36)*10)),1))</f>
        <v>10</v>
      </c>
      <c r="AO18" s="233">
        <f>IF('Indicador Datos'!CO21="No data","x",ROUND(IF('Indicador Datos'!CO21&gt;AO$37,0,IF('Indicador Datos'!CO21&lt;AO$36,10,(AO$37-'Indicador Datos'!CO21)/(AO$37-AO$36)*10)),1))</f>
        <v>10</v>
      </c>
      <c r="AP18" s="69">
        <f t="shared" si="13"/>
        <v>10</v>
      </c>
      <c r="AQ18" s="69">
        <f>IF('Indicador Datos'!CP21="No data","x",ROUND(IF('Indicador Datos'!CP21&gt;AQ$37,0,IF('Indicador Datos'!CP21&lt;AQ$36,10,(AQ$37-'Indicador Datos'!CP21)/(AQ$37-AQ$36)*10)),1))</f>
        <v>8.3000000000000007</v>
      </c>
      <c r="AR18" s="69">
        <f t="shared" si="14"/>
        <v>9.1999999999999993</v>
      </c>
      <c r="AS18" s="227">
        <f>IF('Indicador Datos'!CQ21="No data","x",ROUND(IF('Indicador Datos'!CQ21&gt;AS$37,0,IF('Indicador Datos'!CQ21&lt;AS$36,10,(AS$37-'Indicador Datos'!CQ21)/(AS$37-AS$36)*10)),1))</f>
        <v>6.4</v>
      </c>
      <c r="AT18" s="227">
        <f>IF('Indicador Datos'!CR21="No data","x",ROUND(IF('Indicador Datos'!CR21&gt;AT$37,10,IF('Indicador Datos'!CR21&lt;AT$36,0,10-(AT$37-'Indicador Datos'!CR21)/(AT$37-AT$36)*10)),1))</f>
        <v>10</v>
      </c>
      <c r="AU18" s="69">
        <f t="shared" si="15"/>
        <v>8.1999999999999993</v>
      </c>
      <c r="AV18" s="129">
        <f>ROUND(AVERAGE(AR18,AR18,AU18),1)</f>
        <v>8.9</v>
      </c>
      <c r="AW18" s="71">
        <f t="shared" si="17"/>
        <v>5.5</v>
      </c>
      <c r="AX18" s="120"/>
    </row>
    <row r="19" spans="1:50" s="3" customFormat="1" x14ac:dyDescent="0.25">
      <c r="A19" s="94" t="s">
        <v>32</v>
      </c>
      <c r="B19" s="83" t="s">
        <v>31</v>
      </c>
      <c r="C19" s="69">
        <f>IF('Indicador Datos'!BX22="No data","x",ROUND(IF('Indicador Datos'!BX22&gt;C$37,0,IF('Indicador Datos'!BX22&lt;C$36,10,(C$37-'Indicador Datos'!BX22)/(C$37-C$36)*10)),1))</f>
        <v>7.3</v>
      </c>
      <c r="D19" s="69">
        <f>IF('Indicador Datos'!BY22="No data","x",ROUND(IF('Indicador Datos'!BY22&gt;D$37,0,IF('Indicador Datos'!BY22&lt;D$36,10,(D$37-'Indicador Datos'!BY22)/(D$37-D$36)*10)),1))</f>
        <v>5.5</v>
      </c>
      <c r="E19" s="70">
        <f t="shared" si="3"/>
        <v>6.4</v>
      </c>
      <c r="F19" s="69">
        <f>IF('Indicador Datos'!CA22="No data","x",ROUND(IF('Indicador Datos'!CA22&gt;F$37,0,IF('Indicador Datos'!CA22&lt;F$36,10,(F$37-'Indicador Datos'!CA22)/(F$37-F$36)*10)),1))</f>
        <v>7.3</v>
      </c>
      <c r="G19" s="69">
        <f>IF('Indicador Datos'!BZ22="No data","x",ROUND(IF('Indicador Datos'!BZ22&gt;G$37,0,IF('Indicador Datos'!BZ22&lt;G$36,10,(G$37-'Indicador Datos'!BZ22)/(G$37-G$36)*10)),1))</f>
        <v>6.3</v>
      </c>
      <c r="H19" s="70">
        <f t="shared" si="4"/>
        <v>6.8</v>
      </c>
      <c r="I19" s="69">
        <f>IF('Indicador Datos'!CB22="No data","x",ROUND(IF('Indicador Datos'!CB22&gt;I$37,0,IF('Indicador Datos'!CB22&lt;I$36,10,(I$37-'Indicador Datos'!CB22)/(I$37-I$36)*10)),1))</f>
        <v>10</v>
      </c>
      <c r="J19" s="129">
        <f t="shared" si="5"/>
        <v>10</v>
      </c>
      <c r="K19" s="233">
        <f>IF('Indicador Datos'!CC22="No data","x",ROUND(IF('Indicador Datos'!CC22&gt;K$37,10,IF('Indicador Datos'!CC22&lt;K$36,0,10-(K$37-'Indicador Datos'!CC22)/(K$37-K$36)*10)),1))</f>
        <v>4.7</v>
      </c>
      <c r="L19" s="233">
        <f>IF('Indicador Datos'!CD22="No data","x",ROUND(IF('Indicador Datos'!CD22&gt;L$37,10,IF('Indicador Datos'!CD22&lt;L$36,0,10-(L$37-'Indicador Datos'!CD22)/(L$37-L$36)*10)),1))</f>
        <v>4.9000000000000004</v>
      </c>
      <c r="M19" s="69">
        <f t="shared" si="6"/>
        <v>4.8</v>
      </c>
      <c r="N19" s="69">
        <f>IF('Indicador Datos'!CE22="No data","x",ROUND(IF('Indicador Datos'!CE22&gt;N$37,10,IF('Indicador Datos'!CE22&lt;N$36,0,10-(N$37-'Indicador Datos'!CE22)/(N$37-N$36)*10)),1))</f>
        <v>5</v>
      </c>
      <c r="O19" s="129">
        <f t="shared" si="7"/>
        <v>4.9000000000000004</v>
      </c>
      <c r="P19" s="71">
        <f t="shared" si="8"/>
        <v>7.7</v>
      </c>
      <c r="Q19" s="69">
        <f>IF(OR('Indicador Datos'!CF22=0,'Indicador Datos'!CF22="No data"),"x",ROUND(IF('Indicador Datos'!CF22&gt;Q$37,0,IF('Indicador Datos'!CF22&lt;Q$36,10,(Q$37-'Indicador Datos'!CF22)/(Q$37-Q$36)*10)),1))</f>
        <v>3.4</v>
      </c>
      <c r="R19" s="69">
        <f>IF('Indicador Datos'!CG22="No data","x",ROUND(IF('Indicador Datos'!CG22&gt;R$37,0,IF('Indicador Datos'!CG22&lt;R$36,10,(R$37-'Indicador Datos'!CG22)/(R$37-R$36)*10)),1))</f>
        <v>8.1999999999999993</v>
      </c>
      <c r="S19" s="69">
        <f>IF('Indicador Datos'!CH22="No data","x",ROUND(IF('Indicador Datos'!CH22&gt;S$37,0,IF('Indicador Datos'!CH22&lt;S$36,10,(S$37-'Indicador Datos'!CH22)/(S$37-S$36)*10)),1))</f>
        <v>3.8</v>
      </c>
      <c r="T19" s="70">
        <f t="shared" si="9"/>
        <v>5.0999999999999996</v>
      </c>
      <c r="U19" s="177">
        <f>IF('Indicador Datos'!CI22="No data","x",'Indicador Datos'!CI22/'Indicador Datos'!CV22*100)</f>
        <v>19.596864501679732</v>
      </c>
      <c r="V19" s="69">
        <f t="shared" si="0"/>
        <v>8.1</v>
      </c>
      <c r="W19" s="69">
        <f>IF('Indicador Datos'!CJ22="No data","x",ROUND(IF('Indicador Datos'!CJ22&gt;W$37,0,IF('Indicador Datos'!CJ22&lt;W$36,10,(W$37-'Indicador Datos'!CJ22)/(W$37-W$36)*10)),1))</f>
        <v>10</v>
      </c>
      <c r="X19" s="69">
        <f>IF('Indicador Datos'!CK22="No data","x",ROUND(IF('Indicador Datos'!CK22&gt;X$37,0,IF('Indicador Datos'!CK22&lt;X$36,10,(X$37-'Indicador Datos'!CK22)/(X$37-X$36)*10)),1))</f>
        <v>5.8</v>
      </c>
      <c r="Y19" s="233">
        <f>IF('Indicador Datos'!CL22="No data","x",ROUND(IF('Indicador Datos'!CL22&gt;Y$37,0,IF('Indicador Datos'!CL22&lt;Y$36,10,(Y$37-'Indicador Datos'!CL22)/(Y$37-Y$36)*10)),1))</f>
        <v>5.4</v>
      </c>
      <c r="Z19" s="233">
        <f>IF('Indicador Datos'!CM22="No data","x",ROUND(IF('Indicador Datos'!CM22&gt;Z$37,0,IF('Indicador Datos'!CM22&lt;Z$36,10,(Z$37-'Indicador Datos'!CM22)/(Z$37-Z$36)*10)),1))</f>
        <v>5.9</v>
      </c>
      <c r="AA19" s="69">
        <f t="shared" si="10"/>
        <v>5.7</v>
      </c>
      <c r="AB19" s="70">
        <f t="shared" si="11"/>
        <v>7.4</v>
      </c>
      <c r="AC19" s="69">
        <f>IF('Indicador Datos'!AW22="No data","x",ROUND(IF('Indicador Datos'!AW22&gt;AC$37,0,IF('Indicador Datos'!AW22&lt;AC$36,10,(AC$37-'Indicador Datos'!AW22)/(AC$37-AC$36)*10)),1))</f>
        <v>9.1</v>
      </c>
      <c r="AD19" s="233">
        <f>IF('Indicador Datos'!AX22="No data","x",ROUND(IF('Indicador Datos'!AX22&gt;AD$37,0,IF('Indicador Datos'!AX22&lt;AD$36,10,(AD$37-'Indicador Datos'!AX22)/(AD$37-AD$36)*10)),1))</f>
        <v>10</v>
      </c>
      <c r="AE19" s="233">
        <f>IF('Indicador Datos'!AY22="No data","x",ROUND(IF('Indicador Datos'!AY22&gt;AE$37,0,IF('Indicador Datos'!AY22&lt;AE$36,10,(AE$37-'Indicador Datos'!AY22)/(AE$37-AE$36)*10)),1))</f>
        <v>10</v>
      </c>
      <c r="AF19" s="233">
        <f>IF('Indicador Datos'!AZ22="No data","x",ROUND(IF('Indicador Datos'!AZ22&gt;AF$37,0,IF('Indicador Datos'!AZ22&lt;AF$36,10,(AF$37-'Indicador Datos'!AZ22)/(AF$37-AF$36)*10)),1))</f>
        <v>10</v>
      </c>
      <c r="AG19" s="69">
        <f t="shared" si="1"/>
        <v>10</v>
      </c>
      <c r="AH19" s="233">
        <f>IF('Indicador Datos'!BF22="No data","x",ROUND(IF('Indicador Datos'!BF22&gt;AH$37,0,IF('Indicador Datos'!BF22&lt;AH$36,10,(AH$37-'Indicador Datos'!BF22)/(AH$37-AH$36)*10)),1))</f>
        <v>8.5</v>
      </c>
      <c r="AI19" s="233">
        <f>IF('Indicador Datos'!BG22="No data","x",ROUND(IF('Indicador Datos'!BG22&gt;AI$37,0,IF('Indicador Datos'!BG22&lt;AI$36,10,(AI$37-'Indicador Datos'!BG22)/(AI$37-AI$36)*10)),1))</f>
        <v>9.3000000000000007</v>
      </c>
      <c r="AJ19" s="233">
        <f>IF('Indicador Datos'!BH22="No data","x",ROUND(IF('Indicador Datos'!BH22&gt;AJ$37,10,IF('Indicador Datos'!BH22&lt;AJ$36,0,10-(AJ$37-'Indicador Datos'!BH22)/(AJ$37-AJ$36)*10)),1))</f>
        <v>9.3000000000000007</v>
      </c>
      <c r="AK19" s="69">
        <f t="shared" si="2"/>
        <v>9.1</v>
      </c>
      <c r="AL19" s="69">
        <f>IF('Indicador Datos'!BI22="No data","x",ROUND(IF('Indicador Datos'!BI22&gt;AL$37,10,IF('Indicador Datos'!BI22&lt;AL$36,0,10-(AL$37-'Indicador Datos'!BI22)/(AL$37-AL$36)*10)),1))</f>
        <v>5.9</v>
      </c>
      <c r="AM19" s="70">
        <f t="shared" si="12"/>
        <v>8.5</v>
      </c>
      <c r="AN19" s="233">
        <f>IF('Indicador Datos'!CN22="No data","x",ROUND(IF('Indicador Datos'!CN22&gt;AN$37,0,IF('Indicador Datos'!CN22&lt;AN$36,10,(AN$37-'Indicador Datos'!CN22)/(AN$37-AN$36)*10)),1))</f>
        <v>10</v>
      </c>
      <c r="AO19" s="233">
        <f>IF('Indicador Datos'!CO22="No data","x",ROUND(IF('Indicador Datos'!CO22&gt;AO$37,0,IF('Indicador Datos'!CO22&lt;AO$36,10,(AO$37-'Indicador Datos'!CO22)/(AO$37-AO$36)*10)),1))</f>
        <v>10</v>
      </c>
      <c r="AP19" s="69">
        <f t="shared" si="13"/>
        <v>10</v>
      </c>
      <c r="AQ19" s="69">
        <f>IF('Indicador Datos'!CP22="No data","x",ROUND(IF('Indicador Datos'!CP22&gt;AQ$37,0,IF('Indicador Datos'!CP22&lt;AQ$36,10,(AQ$37-'Indicador Datos'!CP22)/(AQ$37-AQ$36)*10)),1))</f>
        <v>9.6</v>
      </c>
      <c r="AR19" s="69">
        <f t="shared" si="14"/>
        <v>9.8000000000000007</v>
      </c>
      <c r="AS19" s="227">
        <f>IF('Indicador Datos'!CQ22="No data","x",ROUND(IF('Indicador Datos'!CQ22&gt;AS$37,0,IF('Indicador Datos'!CQ22&lt;AS$36,10,(AS$37-'Indicador Datos'!CQ22)/(AS$37-AS$36)*10)),1))</f>
        <v>8.6</v>
      </c>
      <c r="AT19" s="227">
        <f>IF('Indicador Datos'!CR22="No data","x",ROUND(IF('Indicador Datos'!CR22&gt;AT$37,10,IF('Indicador Datos'!CR22&lt;AT$36,0,10-(AT$37-'Indicador Datos'!CR22)/(AT$37-AT$36)*10)),1))</f>
        <v>6.4</v>
      </c>
      <c r="AU19" s="69">
        <f t="shared" si="15"/>
        <v>7.5</v>
      </c>
      <c r="AV19" s="129">
        <f t="shared" si="16"/>
        <v>9</v>
      </c>
      <c r="AW19" s="71">
        <f t="shared" si="17"/>
        <v>7.5</v>
      </c>
      <c r="AX19" s="120"/>
    </row>
    <row r="20" spans="1:50" s="3" customFormat="1" x14ac:dyDescent="0.25">
      <c r="A20" s="94" t="s">
        <v>38</v>
      </c>
      <c r="B20" s="83" t="s">
        <v>37</v>
      </c>
      <c r="C20" s="69">
        <f>IF('Indicador Datos'!BX23="No data","x",ROUND(IF('Indicador Datos'!BX23&gt;C$37,0,IF('Indicador Datos'!BX23&lt;C$36,10,(C$37-'Indicador Datos'!BX23)/(C$37-C$36)*10)),1))</f>
        <v>6.9</v>
      </c>
      <c r="D20" s="69" t="str">
        <f>IF('Indicador Datos'!BY23="No data","x",ROUND(IF('Indicador Datos'!BY23&gt;D$37,0,IF('Indicador Datos'!BY23&lt;D$36,10,(D$37-'Indicador Datos'!BY23)/(D$37-D$36)*10)),1))</f>
        <v>x</v>
      </c>
      <c r="E20" s="70">
        <f t="shared" si="3"/>
        <v>6.9</v>
      </c>
      <c r="F20" s="69">
        <f>IF('Indicador Datos'!CA23="No data","x",ROUND(IF('Indicador Datos'!CA23&gt;F$37,0,IF('Indicador Datos'!CA23&lt;F$36,10,(F$37-'Indicador Datos'!CA23)/(F$37-F$36)*10)),1))</f>
        <v>7.1</v>
      </c>
      <c r="G20" s="69">
        <f>IF('Indicador Datos'!BZ23="No data","x",ROUND(IF('Indicador Datos'!BZ23&gt;G$37,0,IF('Indicador Datos'!BZ23&lt;G$36,10,(G$37-'Indicador Datos'!BZ23)/(G$37-G$36)*10)),1))</f>
        <v>6</v>
      </c>
      <c r="H20" s="70">
        <f t="shared" si="4"/>
        <v>6.6</v>
      </c>
      <c r="I20" s="69">
        <f>IF('Indicador Datos'!CB23="No data","x",ROUND(IF('Indicador Datos'!CB23&gt;I$37,0,IF('Indicador Datos'!CB23&lt;I$36,10,(I$37-'Indicador Datos'!CB23)/(I$37-I$36)*10)),1))</f>
        <v>10</v>
      </c>
      <c r="J20" s="129">
        <f t="shared" si="5"/>
        <v>10</v>
      </c>
      <c r="K20" s="233">
        <f>IF('Indicador Datos'!CC23="No data","x",ROUND(IF('Indicador Datos'!CC23&gt;K$37,10,IF('Indicador Datos'!CC23&lt;K$36,0,10-(K$37-'Indicador Datos'!CC23)/(K$37-K$36)*10)),1))</f>
        <v>5.4</v>
      </c>
      <c r="L20" s="233">
        <f>IF('Indicador Datos'!CD23="No data","x",ROUND(IF('Indicador Datos'!CD23&gt;L$37,10,IF('Indicador Datos'!CD23&lt;L$36,0,10-(L$37-'Indicador Datos'!CD23)/(L$37-L$36)*10)),1))</f>
        <v>6.6</v>
      </c>
      <c r="M20" s="69">
        <f t="shared" si="6"/>
        <v>6</v>
      </c>
      <c r="N20" s="69">
        <f>IF('Indicador Datos'!CE23="No data","x",ROUND(IF('Indicador Datos'!CE23&gt;N$37,10,IF('Indicador Datos'!CE23&lt;N$36,0,10-(N$37-'Indicador Datos'!CE23)/(N$37-N$36)*10)),1))</f>
        <v>10</v>
      </c>
      <c r="O20" s="129">
        <f t="shared" si="7"/>
        <v>8.6999999999999993</v>
      </c>
      <c r="P20" s="71">
        <f t="shared" si="8"/>
        <v>8.4</v>
      </c>
      <c r="Q20" s="69">
        <f>IF(OR('Indicador Datos'!CF23=0,'Indicador Datos'!CF23="No data"),"x",ROUND(IF('Indicador Datos'!CF23&gt;Q$37,0,IF('Indicador Datos'!CF23&lt;Q$36,10,(Q$37-'Indicador Datos'!CF23)/(Q$37-Q$36)*10)),1))</f>
        <v>6.8</v>
      </c>
      <c r="R20" s="69">
        <f>IF('Indicador Datos'!CG23="No data","x",ROUND(IF('Indicador Datos'!CG23&gt;R$37,0,IF('Indicador Datos'!CG23&lt;R$36,10,(R$37-'Indicador Datos'!CG23)/(R$37-R$36)*10)),1))</f>
        <v>8.8000000000000007</v>
      </c>
      <c r="S20" s="69">
        <f>IF('Indicador Datos'!CH23="No data","x",ROUND(IF('Indicador Datos'!CH23&gt;S$37,0,IF('Indicador Datos'!CH23&lt;S$36,10,(S$37-'Indicador Datos'!CH23)/(S$37-S$36)*10)),1))</f>
        <v>6.5</v>
      </c>
      <c r="T20" s="70">
        <f t="shared" si="9"/>
        <v>7.4</v>
      </c>
      <c r="U20" s="177">
        <f>IF('Indicador Datos'!CI23="No data","x",'Indicador Datos'!CI23/'Indicador Datos'!CV23*100)</f>
        <v>13.406023773348824</v>
      </c>
      <c r="V20" s="69">
        <f t="shared" si="0"/>
        <v>8.6999999999999993</v>
      </c>
      <c r="W20" s="69">
        <f>IF('Indicador Datos'!CJ23="No data","x",ROUND(IF('Indicador Datos'!CJ23&gt;W$37,0,IF('Indicador Datos'!CJ23&lt;W$36,10,(W$37-'Indicador Datos'!CJ23)/(W$37-W$36)*10)),1))</f>
        <v>6.2</v>
      </c>
      <c r="X20" s="69">
        <f>IF('Indicador Datos'!CK23="No data","x",ROUND(IF('Indicador Datos'!CK23&gt;X$37,0,IF('Indicador Datos'!CK23&lt;X$36,10,(X$37-'Indicador Datos'!CK23)/(X$37-X$36)*10)),1))</f>
        <v>5.2</v>
      </c>
      <c r="Y20" s="233">
        <f>IF('Indicador Datos'!CL23="No data","x",ROUND(IF('Indicador Datos'!CL23&gt;Y$37,0,IF('Indicador Datos'!CL23&lt;Y$36,10,(Y$37-'Indicador Datos'!CL23)/(Y$37-Y$36)*10)),1))</f>
        <v>6.2</v>
      </c>
      <c r="Z20" s="233">
        <f>IF('Indicador Datos'!CM23="No data","x",ROUND(IF('Indicador Datos'!CM23&gt;Z$37,0,IF('Indicador Datos'!CM23&lt;Z$36,10,(Z$37-'Indicador Datos'!CM23)/(Z$37-Z$36)*10)),1))</f>
        <v>4.5999999999999996</v>
      </c>
      <c r="AA20" s="69">
        <f t="shared" si="10"/>
        <v>5.4</v>
      </c>
      <c r="AB20" s="70">
        <f t="shared" si="11"/>
        <v>6.4</v>
      </c>
      <c r="AC20" s="69">
        <f>IF('Indicador Datos'!AW23="No data","x",ROUND(IF('Indicador Datos'!AW23&gt;AC$37,0,IF('Indicador Datos'!AW23&lt;AC$36,10,(AC$37-'Indicador Datos'!AW23)/(AC$37-AC$36)*10)),1))</f>
        <v>9.1999999999999993</v>
      </c>
      <c r="AD20" s="233" t="str">
        <f>IF('Indicador Datos'!AX23="No data","x",ROUND(IF('Indicador Datos'!AX23&gt;AD$37,0,IF('Indicador Datos'!AX23&lt;AD$36,10,(AD$37-'Indicador Datos'!AX23)/(AD$37-AD$36)*10)),1))</f>
        <v>x</v>
      </c>
      <c r="AE20" s="233">
        <f>IF('Indicador Datos'!AY23="No data","x",ROUND(IF('Indicador Datos'!AY23&gt;AE$37,0,IF('Indicador Datos'!AY23&lt;AE$36,10,(AE$37-'Indicador Datos'!AY23)/(AE$37-AE$36)*10)),1))</f>
        <v>1.4</v>
      </c>
      <c r="AF20" s="233">
        <f>IF('Indicador Datos'!AZ23="No data","x",ROUND(IF('Indicador Datos'!AZ23&gt;AF$37,0,IF('Indicador Datos'!AZ23&lt;AF$36,10,(AF$37-'Indicador Datos'!AZ23)/(AF$37-AF$36)*10)),1))</f>
        <v>1.4</v>
      </c>
      <c r="AG20" s="69">
        <f t="shared" si="1"/>
        <v>1.4</v>
      </c>
      <c r="AH20" s="233">
        <f>IF('Indicador Datos'!BF23="No data","x",ROUND(IF('Indicador Datos'!BF23&gt;AH$37,0,IF('Indicador Datos'!BF23&lt;AH$36,10,(AH$37-'Indicador Datos'!BF23)/(AH$37-AH$36)*10)),1))</f>
        <v>8.6999999999999993</v>
      </c>
      <c r="AI20" s="233">
        <f>IF('Indicador Datos'!BG23="No data","x",ROUND(IF('Indicador Datos'!BG23&gt;AI$37,0,IF('Indicador Datos'!BG23&lt;AI$36,10,(AI$37-'Indicador Datos'!BG23)/(AI$37-AI$36)*10)),1))</f>
        <v>6.8</v>
      </c>
      <c r="AJ20" s="233">
        <f>IF('Indicador Datos'!BH23="No data","x",ROUND(IF('Indicador Datos'!BH23&gt;AJ$37,10,IF('Indicador Datos'!BH23&lt;AJ$36,0,10-(AJ$37-'Indicador Datos'!BH23)/(AJ$37-AJ$36)*10)),1))</f>
        <v>8.1999999999999993</v>
      </c>
      <c r="AK20" s="69">
        <f t="shared" si="2"/>
        <v>8</v>
      </c>
      <c r="AL20" s="69">
        <f>IF('Indicador Datos'!BI23="No data","x",ROUND(IF('Indicador Datos'!BI23&gt;AL$37,10,IF('Indicador Datos'!BI23&lt;AL$36,0,10-(AL$37-'Indicador Datos'!BI23)/(AL$37-AL$36)*10)),1))</f>
        <v>8.6</v>
      </c>
      <c r="AM20" s="70">
        <f t="shared" si="12"/>
        <v>6.8</v>
      </c>
      <c r="AN20" s="233">
        <f>IF('Indicador Datos'!CN23="No data","x",ROUND(IF('Indicador Datos'!CN23&gt;AN$37,0,IF('Indicador Datos'!CN23&lt;AN$36,10,(AN$37-'Indicador Datos'!CN23)/(AN$37-AN$36)*10)),1))</f>
        <v>8.6999999999999993</v>
      </c>
      <c r="AO20" s="233">
        <f>IF('Indicador Datos'!CO23="No data","x",ROUND(IF('Indicador Datos'!CO23&gt;AO$37,0,IF('Indicador Datos'!CO23&lt;AO$36,10,(AO$37-'Indicador Datos'!CO23)/(AO$37-AO$36)*10)),1))</f>
        <v>7.6</v>
      </c>
      <c r="AP20" s="69">
        <f t="shared" si="13"/>
        <v>8.1999999999999993</v>
      </c>
      <c r="AQ20" s="69">
        <f>IF('Indicador Datos'!CP23="No data","x",ROUND(IF('Indicador Datos'!CP23&gt;AQ$37,0,IF('Indicador Datos'!CP23&lt;AQ$36,10,(AQ$37-'Indicador Datos'!CP23)/(AQ$37-AQ$36)*10)),1))</f>
        <v>10</v>
      </c>
      <c r="AR20" s="69">
        <f t="shared" si="14"/>
        <v>9.1</v>
      </c>
      <c r="AS20" s="227">
        <f>IF('Indicador Datos'!CQ23="No data","x",ROUND(IF('Indicador Datos'!CQ23&gt;AS$37,0,IF('Indicador Datos'!CQ23&lt;AS$36,10,(AS$37-'Indicador Datos'!CQ23)/(AS$37-AS$36)*10)),1))</f>
        <v>1.3</v>
      </c>
      <c r="AT20" s="227">
        <f>IF('Indicador Datos'!CR23="No data","x",ROUND(IF('Indicador Datos'!CR23&gt;AT$37,10,IF('Indicador Datos'!CR23&lt;AT$36,0,10-(AT$37-'Indicador Datos'!CR23)/(AT$37-AT$36)*10)),1))</f>
        <v>10</v>
      </c>
      <c r="AU20" s="69">
        <f t="shared" si="15"/>
        <v>5.7</v>
      </c>
      <c r="AV20" s="129">
        <f t="shared" si="16"/>
        <v>8</v>
      </c>
      <c r="AW20" s="71">
        <f t="shared" si="17"/>
        <v>7.2</v>
      </c>
      <c r="AX20" s="120"/>
    </row>
    <row r="21" spans="1:50" s="3" customFormat="1" x14ac:dyDescent="0.25">
      <c r="A21" s="94" t="s">
        <v>42</v>
      </c>
      <c r="B21" s="83" t="s">
        <v>41</v>
      </c>
      <c r="C21" s="69">
        <f>IF('Indicador Datos'!BX24="No data","x",ROUND(IF('Indicador Datos'!BX24&gt;C$37,0,IF('Indicador Datos'!BX24&lt;C$36,10,(C$37-'Indicador Datos'!BX24)/(C$37-C$36)*10)),1))</f>
        <v>6.8</v>
      </c>
      <c r="D21" s="69">
        <f>IF('Indicador Datos'!BY24="No data","x",ROUND(IF('Indicador Datos'!BY24&gt;D$37,0,IF('Indicador Datos'!BY24&lt;D$36,10,(D$37-'Indicador Datos'!BY24)/(D$37-D$36)*10)),1))</f>
        <v>5.3</v>
      </c>
      <c r="E21" s="70">
        <f t="shared" si="3"/>
        <v>6.1</v>
      </c>
      <c r="F21" s="69">
        <f>IF('Indicador Datos'!CA24="No data","x",ROUND(IF('Indicador Datos'!CA24&gt;F$37,0,IF('Indicador Datos'!CA24&lt;F$36,10,(F$37-'Indicador Datos'!CA24)/(F$37-F$36)*10)),1))</f>
        <v>7.2</v>
      </c>
      <c r="G21" s="69">
        <f>IF('Indicador Datos'!BZ24="No data","x",ROUND(IF('Indicador Datos'!BZ24&gt;G$37,0,IF('Indicador Datos'!BZ24&lt;G$36,10,(G$37-'Indicador Datos'!BZ24)/(G$37-G$36)*10)),1))</f>
        <v>5.0999999999999996</v>
      </c>
      <c r="H21" s="70">
        <f t="shared" si="4"/>
        <v>6.2</v>
      </c>
      <c r="I21" s="69">
        <f>IF('Indicador Datos'!CB24="No data","x",ROUND(IF('Indicador Datos'!CB24&gt;I$37,0,IF('Indicador Datos'!CB24&lt;I$36,10,(I$37-'Indicador Datos'!CB24)/(I$37-I$36)*10)),1))</f>
        <v>0</v>
      </c>
      <c r="J21" s="129">
        <f t="shared" si="5"/>
        <v>0</v>
      </c>
      <c r="K21" s="233">
        <f>IF('Indicador Datos'!CC24="No data","x",ROUND(IF('Indicador Datos'!CC24&gt;K$37,10,IF('Indicador Datos'!CC24&lt;K$36,0,10-(K$37-'Indicador Datos'!CC24)/(K$37-K$36)*10)),1))</f>
        <v>6.2</v>
      </c>
      <c r="L21" s="233">
        <f>IF('Indicador Datos'!CD24="No data","x",ROUND(IF('Indicador Datos'!CD24&gt;L$37,10,IF('Indicador Datos'!CD24&lt;L$36,0,10-(L$37-'Indicador Datos'!CD24)/(L$37-L$36)*10)),1))</f>
        <v>5.8</v>
      </c>
      <c r="M21" s="69">
        <f t="shared" si="6"/>
        <v>6</v>
      </c>
      <c r="N21" s="69">
        <f>IF('Indicador Datos'!CE24="No data","x",ROUND(IF('Indicador Datos'!CE24&gt;N$37,10,IF('Indicador Datos'!CE24&lt;N$36,0,10-(N$37-'Indicador Datos'!CE24)/(N$37-N$36)*10)),1))</f>
        <v>5.8</v>
      </c>
      <c r="O21" s="129">
        <f t="shared" si="7"/>
        <v>5.9</v>
      </c>
      <c r="P21" s="71">
        <f t="shared" si="8"/>
        <v>5</v>
      </c>
      <c r="Q21" s="69">
        <f>IF(OR('Indicador Datos'!CF24=0,'Indicador Datos'!CF24="No data"),"x",ROUND(IF('Indicador Datos'!CF24&gt;Q$37,0,IF('Indicador Datos'!CF24&lt;Q$36,10,(Q$37-'Indicador Datos'!CF24)/(Q$37-Q$36)*10)),1))</f>
        <v>0</v>
      </c>
      <c r="R21" s="69">
        <f>IF('Indicador Datos'!CG24="No data","x",ROUND(IF('Indicador Datos'!CG24&gt;R$37,0,IF('Indicador Datos'!CG24&lt;R$36,10,(R$37-'Indicador Datos'!CG24)/(R$37-R$36)*10)),1))</f>
        <v>5.0999999999999996</v>
      </c>
      <c r="S21" s="69">
        <f>IF('Indicador Datos'!CH24="No data","x",ROUND(IF('Indicador Datos'!CH24&gt;S$37,0,IF('Indicador Datos'!CH24&lt;S$36,10,(S$37-'Indicador Datos'!CH24)/(S$37-S$36)*10)),1))</f>
        <v>6.5</v>
      </c>
      <c r="T21" s="70">
        <f t="shared" si="9"/>
        <v>3.9</v>
      </c>
      <c r="U21" s="177">
        <f>IF('Indicador Datos'!CI24="No data","x",'Indicador Datos'!CI24/'Indicador Datos'!CV24*100)</f>
        <v>18.518994830113943</v>
      </c>
      <c r="V21" s="69">
        <f t="shared" si="0"/>
        <v>8.1999999999999993</v>
      </c>
      <c r="W21" s="69">
        <f>IF('Indicador Datos'!CJ24="No data","x",ROUND(IF('Indicador Datos'!CJ24&gt;W$37,0,IF('Indicador Datos'!CJ24&lt;W$36,10,(W$37-'Indicador Datos'!CJ24)/(W$37-W$36)*10)),1))</f>
        <v>2.9</v>
      </c>
      <c r="X21" s="69">
        <f>IF('Indicador Datos'!CK24="No data","x",ROUND(IF('Indicador Datos'!CK24&gt;X$37,0,IF('Indicador Datos'!CK24&lt;X$36,10,(X$37-'Indicador Datos'!CK24)/(X$37-X$36)*10)),1))</f>
        <v>0.7</v>
      </c>
      <c r="Y21" s="233">
        <f>IF('Indicador Datos'!CL24="No data","x",ROUND(IF('Indicador Datos'!CL24&gt;Y$37,0,IF('Indicador Datos'!CL24&lt;Y$36,10,(Y$37-'Indicador Datos'!CL24)/(Y$37-Y$36)*10)),1))</f>
        <v>3.2</v>
      </c>
      <c r="Z21" s="233">
        <f>IF('Indicador Datos'!CM24="No data","x",ROUND(IF('Indicador Datos'!CM24&gt;Z$37,0,IF('Indicador Datos'!CM24&lt;Z$36,10,(Z$37-'Indicador Datos'!CM24)/(Z$37-Z$36)*10)),1))</f>
        <v>1.2</v>
      </c>
      <c r="AA21" s="69">
        <f t="shared" si="10"/>
        <v>2.2000000000000002</v>
      </c>
      <c r="AB21" s="70">
        <f t="shared" si="11"/>
        <v>3.5</v>
      </c>
      <c r="AC21" s="69">
        <f>IF('Indicador Datos'!AW24="No data","x",ROUND(IF('Indicador Datos'!AW24&gt;AC$37,0,IF('Indicador Datos'!AW24&lt;AC$36,10,(AC$37-'Indicador Datos'!AW24)/(AC$37-AC$36)*10)),1))</f>
        <v>4.4000000000000004</v>
      </c>
      <c r="AD21" s="233">
        <f>IF('Indicador Datos'!AX24="No data","x",ROUND(IF('Indicador Datos'!AX24&gt;AD$37,0,IF('Indicador Datos'!AX24&lt;AD$36,10,(AD$37-'Indicador Datos'!AX24)/(AD$37-AD$36)*10)),1))</f>
        <v>0.7</v>
      </c>
      <c r="AE21" s="233">
        <f>IF('Indicador Datos'!AY24="No data","x",ROUND(IF('Indicador Datos'!AY24&gt;AE$37,0,IF('Indicador Datos'!AY24&lt;AE$36,10,(AE$37-'Indicador Datos'!AY24)/(AE$37-AE$36)*10)),1))</f>
        <v>1.4</v>
      </c>
      <c r="AF21" s="233">
        <f>IF('Indicador Datos'!AZ24="No data","x",ROUND(IF('Indicador Datos'!AZ24&gt;AF$37,0,IF('Indicador Datos'!AZ24&lt;AF$36,10,(AF$37-'Indicador Datos'!AZ24)/(AF$37-AF$36)*10)),1))</f>
        <v>5.7</v>
      </c>
      <c r="AG21" s="69">
        <f t="shared" si="1"/>
        <v>2.6</v>
      </c>
      <c r="AH21" s="233">
        <f>IF('Indicador Datos'!BF24="No data","x",ROUND(IF('Indicador Datos'!BF24&gt;AH$37,0,IF('Indicador Datos'!BF24&lt;AH$36,10,(AH$37-'Indicador Datos'!BF24)/(AH$37-AH$36)*10)),1))</f>
        <v>6.4</v>
      </c>
      <c r="AI21" s="233">
        <f>IF('Indicador Datos'!BG24="No data","x",ROUND(IF('Indicador Datos'!BG24&gt;AI$37,0,IF('Indicador Datos'!BG24&lt;AI$36,10,(AI$37-'Indicador Datos'!BG24)/(AI$37-AI$36)*10)),1))</f>
        <v>6.5</v>
      </c>
      <c r="AJ21" s="233">
        <f>IF('Indicador Datos'!BH24="No data","x",ROUND(IF('Indicador Datos'!BH24&gt;AJ$37,10,IF('Indicador Datos'!BH24&lt;AJ$36,0,10-(AJ$37-'Indicador Datos'!BH24)/(AJ$37-AJ$36)*10)),1))</f>
        <v>6.9</v>
      </c>
      <c r="AK21" s="69">
        <f t="shared" si="2"/>
        <v>6.6</v>
      </c>
      <c r="AL21" s="69">
        <f>IF('Indicador Datos'!BI24="No data","x",ROUND(IF('Indicador Datos'!BI24&gt;AL$37,10,IF('Indicador Datos'!BI24&lt;AL$36,0,10-(AL$37-'Indicador Datos'!BI24)/(AL$37-AL$36)*10)),1))</f>
        <v>2.5</v>
      </c>
      <c r="AM21" s="70">
        <f t="shared" si="12"/>
        <v>4</v>
      </c>
      <c r="AN21" s="233">
        <f>IF('Indicador Datos'!CN24="No data","x",ROUND(IF('Indicador Datos'!CN24&gt;AN$37,0,IF('Indicador Datos'!CN24&lt;AN$36,10,(AN$37-'Indicador Datos'!CN24)/(AN$37-AN$36)*10)),1))</f>
        <v>0.7</v>
      </c>
      <c r="AO21" s="233">
        <f>IF('Indicador Datos'!CO24="No data","x",ROUND(IF('Indicador Datos'!CO24&gt;AO$37,0,IF('Indicador Datos'!CO24&lt;AO$36,10,(AO$37-'Indicador Datos'!CO24)/(AO$37-AO$36)*10)),1))</f>
        <v>4.0999999999999996</v>
      </c>
      <c r="AP21" s="69">
        <f t="shared" si="13"/>
        <v>2.4</v>
      </c>
      <c r="AQ21" s="69">
        <f>IF('Indicador Datos'!CP24="No data","x",ROUND(IF('Indicador Datos'!CP24&gt;AQ$37,0,IF('Indicador Datos'!CP24&lt;AQ$36,10,(AQ$37-'Indicador Datos'!CP24)/(AQ$37-AQ$36)*10)),1))</f>
        <v>4.5</v>
      </c>
      <c r="AR21" s="69">
        <f t="shared" si="14"/>
        <v>3.5</v>
      </c>
      <c r="AS21" s="227">
        <f>IF('Indicador Datos'!CQ24="No data","x",ROUND(IF('Indicador Datos'!CQ24&gt;AS$37,0,IF('Indicador Datos'!CQ24&lt;AS$36,10,(AS$37-'Indicador Datos'!CQ24)/(AS$37-AS$36)*10)),1))</f>
        <v>3.6</v>
      </c>
      <c r="AT21" s="227">
        <f>IF('Indicador Datos'!CR24="No data","x",ROUND(IF('Indicador Datos'!CR24&gt;AT$37,10,IF('Indicador Datos'!CR24&lt;AT$36,0,10-(AT$37-'Indicador Datos'!CR24)/(AT$37-AT$36)*10)),1))</f>
        <v>10</v>
      </c>
      <c r="AU21" s="69">
        <f t="shared" si="15"/>
        <v>6.8</v>
      </c>
      <c r="AV21" s="129">
        <f t="shared" si="16"/>
        <v>4.5999999999999996</v>
      </c>
      <c r="AW21" s="71">
        <f t="shared" si="17"/>
        <v>4</v>
      </c>
      <c r="AX21" s="120"/>
    </row>
    <row r="22" spans="1:50" s="3" customFormat="1" x14ac:dyDescent="0.25">
      <c r="A22" s="94" t="s">
        <v>44</v>
      </c>
      <c r="B22" s="83" t="s">
        <v>43</v>
      </c>
      <c r="C22" s="69">
        <f>IF('Indicador Datos'!BX25="No data","x",ROUND(IF('Indicador Datos'!BX25&gt;C$37,0,IF('Indicador Datos'!BX25&lt;C$36,10,(C$37-'Indicador Datos'!BX25)/(C$37-C$36)*10)),1))</f>
        <v>6.2</v>
      </c>
      <c r="D22" s="69">
        <f>IF('Indicador Datos'!BY25="No data","x",ROUND(IF('Indicador Datos'!BY25&gt;D$37,0,IF('Indicador Datos'!BY25&lt;D$36,10,(D$37-'Indicador Datos'!BY25)/(D$37-D$36)*10)),1))</f>
        <v>3.9</v>
      </c>
      <c r="E22" s="70">
        <f t="shared" si="3"/>
        <v>5.0999999999999996</v>
      </c>
      <c r="F22" s="69">
        <f>IF('Indicador Datos'!CA25="No data","x",ROUND(IF('Indicador Datos'!CA25&gt;F$37,0,IF('Indicador Datos'!CA25&lt;F$36,10,(F$37-'Indicador Datos'!CA25)/(F$37-F$36)*10)),1))</f>
        <v>7.5</v>
      </c>
      <c r="G22" s="69">
        <f>IF('Indicador Datos'!BZ25="No data","x",ROUND(IF('Indicador Datos'!BZ25&gt;G$37,0,IF('Indicador Datos'!BZ25&lt;G$36,10,(G$37-'Indicador Datos'!BZ25)/(G$37-G$36)*10)),1))</f>
        <v>6.3</v>
      </c>
      <c r="H22" s="70">
        <f t="shared" si="4"/>
        <v>6.9</v>
      </c>
      <c r="I22" s="69">
        <f>IF('Indicador Datos'!CB25="No data","x",ROUND(IF('Indicador Datos'!CB25&gt;I$37,0,IF('Indicador Datos'!CB25&lt;I$36,10,(I$37-'Indicador Datos'!CB25)/(I$37-I$36)*10)),1))</f>
        <v>5.6</v>
      </c>
      <c r="J22" s="129">
        <f t="shared" si="5"/>
        <v>5.6</v>
      </c>
      <c r="K22" s="233">
        <f>IF('Indicador Datos'!CC25="No data","x",ROUND(IF('Indicador Datos'!CC25&gt;K$37,10,IF('Indicador Datos'!CC25&lt;K$36,0,10-(K$37-'Indicador Datos'!CC25)/(K$37-K$36)*10)),1))</f>
        <v>9.1999999999999993</v>
      </c>
      <c r="L22" s="233">
        <f>IF('Indicador Datos'!CD25="No data","x",ROUND(IF('Indicador Datos'!CD25&gt;L$37,10,IF('Indicador Datos'!CD25&lt;L$36,0,10-(L$37-'Indicador Datos'!CD25)/(L$37-L$36)*10)),1))</f>
        <v>9.1999999999999993</v>
      </c>
      <c r="M22" s="69">
        <f t="shared" si="6"/>
        <v>9.1999999999999993</v>
      </c>
      <c r="N22" s="69">
        <f>IF('Indicador Datos'!CE25="No data","x",ROUND(IF('Indicador Datos'!CE25&gt;N$37,10,IF('Indicador Datos'!CE25&lt;N$36,0,10-(N$37-'Indicador Datos'!CE25)/(N$37-N$36)*10)),1))</f>
        <v>1.7</v>
      </c>
      <c r="O22" s="129">
        <f t="shared" si="7"/>
        <v>4.2</v>
      </c>
      <c r="P22" s="71">
        <f t="shared" si="8"/>
        <v>5.5</v>
      </c>
      <c r="Q22" s="69">
        <f>IF(OR('Indicador Datos'!CF25=0,'Indicador Datos'!CF25="No data"),"x",ROUND(IF('Indicador Datos'!CF25&gt;Q$37,0,IF('Indicador Datos'!CF25&lt;Q$36,10,(Q$37-'Indicador Datos'!CF25)/(Q$37-Q$36)*10)),1))</f>
        <v>6.6</v>
      </c>
      <c r="R22" s="69">
        <f>IF('Indicador Datos'!CG25="No data","x",ROUND(IF('Indicador Datos'!CG25&gt;R$37,0,IF('Indicador Datos'!CG25&lt;R$36,10,(R$37-'Indicador Datos'!CG25)/(R$37-R$36)*10)),1))</f>
        <v>9.4</v>
      </c>
      <c r="S22" s="69">
        <f>IF('Indicador Datos'!CH25="No data","x",ROUND(IF('Indicador Datos'!CH25&gt;S$37,0,IF('Indicador Datos'!CH25&lt;S$36,10,(S$37-'Indicador Datos'!CH25)/(S$37-S$36)*10)),1))</f>
        <v>2.6</v>
      </c>
      <c r="T22" s="70">
        <f t="shared" si="9"/>
        <v>6.2</v>
      </c>
      <c r="U22" s="177">
        <f>IF('Indicador Datos'!CI25="No data","x",'Indicador Datos'!CI25/'Indicador Datos'!CV25*100)</f>
        <v>14.957620076450059</v>
      </c>
      <c r="V22" s="69">
        <f t="shared" si="0"/>
        <v>8.6</v>
      </c>
      <c r="W22" s="69">
        <f>IF('Indicador Datos'!CJ25="No data","x",ROUND(IF('Indicador Datos'!CJ25&gt;W$37,0,IF('Indicador Datos'!CJ25&lt;W$36,10,(W$37-'Indicador Datos'!CJ25)/(W$37-W$36)*10)),1))</f>
        <v>8.5</v>
      </c>
      <c r="X22" s="69">
        <f>IF('Indicador Datos'!CK25="No data","x",ROUND(IF('Indicador Datos'!CK25&gt;X$37,0,IF('Indicador Datos'!CK25&lt;X$36,10,(X$37-'Indicador Datos'!CK25)/(X$37-X$36)*10)),1))</f>
        <v>10</v>
      </c>
      <c r="Y22" s="233">
        <f>IF('Indicador Datos'!CL25="No data","x",ROUND(IF('Indicador Datos'!CL25&gt;Y$37,0,IF('Indicador Datos'!CL25&lt;Y$36,10,(Y$37-'Indicador Datos'!CL25)/(Y$37-Y$36)*10)),1))</f>
        <v>9</v>
      </c>
      <c r="Z22" s="233">
        <f>IF('Indicador Datos'!CM25="No data","x",ROUND(IF('Indicador Datos'!CM25&gt;Z$37,0,IF('Indicador Datos'!CM25&lt;Z$36,10,(Z$37-'Indicador Datos'!CM25)/(Z$37-Z$36)*10)),1))</f>
        <v>10</v>
      </c>
      <c r="AA22" s="69">
        <f t="shared" si="10"/>
        <v>9.5</v>
      </c>
      <c r="AB22" s="70">
        <f t="shared" si="11"/>
        <v>9.1999999999999993</v>
      </c>
      <c r="AC22" s="69">
        <f>IF('Indicador Datos'!AW25="No data","x",ROUND(IF('Indicador Datos'!AW25&gt;AC$37,0,IF('Indicador Datos'!AW25&lt;AC$36,10,(AC$37-'Indicador Datos'!AW25)/(AC$37-AC$36)*10)),1))</f>
        <v>7.5</v>
      </c>
      <c r="AD22" s="233">
        <f>IF('Indicador Datos'!AX25="No data","x",ROUND(IF('Indicador Datos'!AX25&gt;AD$37,0,IF('Indicador Datos'!AX25&lt;AD$36,10,(AD$37-'Indicador Datos'!AX25)/(AD$37-AD$36)*10)),1))</f>
        <v>10</v>
      </c>
      <c r="AE22" s="233">
        <f>IF('Indicador Datos'!AY25="No data","x",ROUND(IF('Indicador Datos'!AY25&gt;AE$37,0,IF('Indicador Datos'!AY25&lt;AE$36,10,(AE$37-'Indicador Datos'!AY25)/(AE$37-AE$36)*10)),1))</f>
        <v>0.7</v>
      </c>
      <c r="AF22" s="233">
        <f>IF('Indicador Datos'!AZ25="No data","x",ROUND(IF('Indicador Datos'!AZ25&gt;AF$37,0,IF('Indicador Datos'!AZ25&lt;AF$36,10,(AF$37-'Indicador Datos'!AZ25)/(AF$37-AF$36)*10)),1))</f>
        <v>0.7</v>
      </c>
      <c r="AG22" s="69">
        <f t="shared" si="1"/>
        <v>3.7999999999999994</v>
      </c>
      <c r="AH22" s="233">
        <f>IF('Indicador Datos'!BF25="No data","x",ROUND(IF('Indicador Datos'!BF25&gt;AH$37,0,IF('Indicador Datos'!BF25&lt;AH$36,10,(AH$37-'Indicador Datos'!BF25)/(AH$37-AH$36)*10)),1))</f>
        <v>8.4</v>
      </c>
      <c r="AI22" s="233">
        <f>IF('Indicador Datos'!BG25="No data","x",ROUND(IF('Indicador Datos'!BG25&gt;AI$37,0,IF('Indicador Datos'!BG25&lt;AI$36,10,(AI$37-'Indicador Datos'!BG25)/(AI$37-AI$36)*10)),1))</f>
        <v>3.5</v>
      </c>
      <c r="AJ22" s="233">
        <f>IF('Indicador Datos'!BH25="No data","x",ROUND(IF('Indicador Datos'!BH25&gt;AJ$37,10,IF('Indicador Datos'!BH25&lt;AJ$36,0,10-(AJ$37-'Indicador Datos'!BH25)/(AJ$37-AJ$36)*10)),1))</f>
        <v>6</v>
      </c>
      <c r="AK22" s="69">
        <f t="shared" si="2"/>
        <v>6.4</v>
      </c>
      <c r="AL22" s="69">
        <f>IF('Indicador Datos'!BI25="No data","x",ROUND(IF('Indicador Datos'!BI25&gt;AL$37,10,IF('Indicador Datos'!BI25&lt;AL$36,0,10-(AL$37-'Indicador Datos'!BI25)/(AL$37-AL$36)*10)),1))</f>
        <v>10</v>
      </c>
      <c r="AM22" s="70">
        <f t="shared" si="12"/>
        <v>6.9</v>
      </c>
      <c r="AN22" s="233" t="str">
        <f>IF('Indicador Datos'!CN25="No data","x",ROUND(IF('Indicador Datos'!CN25&gt;AN$37,0,IF('Indicador Datos'!CN25&lt;AN$36,10,(AN$37-'Indicador Datos'!CN25)/(AN$37-AN$36)*10)),1))</f>
        <v>x</v>
      </c>
      <c r="AO22" s="233" t="str">
        <f>IF('Indicador Datos'!CO25="No data","x",ROUND(IF('Indicador Datos'!CO25&gt;AO$37,0,IF('Indicador Datos'!CO25&lt;AO$36,10,(AO$37-'Indicador Datos'!CO25)/(AO$37-AO$36)*10)),1))</f>
        <v>x</v>
      </c>
      <c r="AP22" s="69" t="str">
        <f t="shared" si="13"/>
        <v>x</v>
      </c>
      <c r="AQ22" s="69" t="str">
        <f>IF('Indicador Datos'!CP25="No data","x",ROUND(IF('Indicador Datos'!CP25&gt;AQ$37,0,IF('Indicador Datos'!CP25&lt;AQ$36,10,(AQ$37-'Indicador Datos'!CP25)/(AQ$37-AQ$36)*10)),1))</f>
        <v>x</v>
      </c>
      <c r="AR22" s="69" t="str">
        <f t="shared" si="14"/>
        <v>x</v>
      </c>
      <c r="AS22" s="227">
        <f>IF('Indicador Datos'!CQ25="No data","x",ROUND(IF('Indicador Datos'!CQ25&gt;AS$37,0,IF('Indicador Datos'!CQ25&lt;AS$36,10,(AS$37-'Indicador Datos'!CQ25)/(AS$37-AS$36)*10)),1))</f>
        <v>5.8</v>
      </c>
      <c r="AT22" s="227" t="str">
        <f>IF('Indicador Datos'!CR25="No data","x",ROUND(IF('Indicador Datos'!CR25&gt;AT$37,10,IF('Indicador Datos'!CR25&lt;AT$36,0,10-(AT$37-'Indicador Datos'!CR25)/(AT$37-AT$36)*10)),1))</f>
        <v>x</v>
      </c>
      <c r="AU22" s="69">
        <f t="shared" si="15"/>
        <v>5.8</v>
      </c>
      <c r="AV22" s="129">
        <f t="shared" si="16"/>
        <v>5.8</v>
      </c>
      <c r="AW22" s="71">
        <f t="shared" si="17"/>
        <v>7</v>
      </c>
      <c r="AX22" s="120"/>
    </row>
    <row r="23" spans="1:50" s="3" customFormat="1" x14ac:dyDescent="0.25">
      <c r="A23" s="94" t="s">
        <v>46</v>
      </c>
      <c r="B23" s="83" t="s">
        <v>45</v>
      </c>
      <c r="C23" s="69">
        <f>IF('Indicador Datos'!BX26="No data","x",ROUND(IF('Indicador Datos'!BX26&gt;C$37,0,IF('Indicador Datos'!BX26&lt;C$36,10,(C$37-'Indicador Datos'!BX26)/(C$37-C$36)*10)),1))</f>
        <v>5.7</v>
      </c>
      <c r="D23" s="69">
        <f>IF('Indicador Datos'!BY26="No data","x",ROUND(IF('Indicador Datos'!BY26&gt;D$37,0,IF('Indicador Datos'!BY26&lt;D$36,10,(D$37-'Indicador Datos'!BY26)/(D$37-D$36)*10)),1))</f>
        <v>4.7</v>
      </c>
      <c r="E23" s="70">
        <f t="shared" si="3"/>
        <v>5.2</v>
      </c>
      <c r="F23" s="69">
        <f>IF('Indicador Datos'!CA26="No data","x",ROUND(IF('Indicador Datos'!CA26&gt;F$37,0,IF('Indicador Datos'!CA26&lt;F$36,10,(F$37-'Indicador Datos'!CA26)/(F$37-F$36)*10)),1))</f>
        <v>6.3</v>
      </c>
      <c r="G23" s="69">
        <f>IF('Indicador Datos'!BZ26="No data","x",ROUND(IF('Indicador Datos'!BZ26&gt;G$37,0,IF('Indicador Datos'!BZ26&lt;G$36,10,(G$37-'Indicador Datos'!BZ26)/(G$37-G$36)*10)),1))</f>
        <v>5</v>
      </c>
      <c r="H23" s="70">
        <f t="shared" si="4"/>
        <v>5.7</v>
      </c>
      <c r="I23" s="69">
        <f>IF('Indicador Datos'!CB26="No data","x",ROUND(IF('Indicador Datos'!CB26&gt;I$37,0,IF('Indicador Datos'!CB26&lt;I$36,10,(I$37-'Indicador Datos'!CB26)/(I$37-I$36)*10)),1))</f>
        <v>3.6</v>
      </c>
      <c r="J23" s="129">
        <f t="shared" si="5"/>
        <v>3.6</v>
      </c>
      <c r="K23" s="233">
        <f>IF('Indicador Datos'!CC26="No data","x",ROUND(IF('Indicador Datos'!CC26&gt;K$37,10,IF('Indicador Datos'!CC26&lt;K$36,0,10-(K$37-'Indicador Datos'!CC26)/(K$37-K$36)*10)),1))</f>
        <v>3.5</v>
      </c>
      <c r="L23" s="233">
        <f>IF('Indicador Datos'!CD26="No data","x",ROUND(IF('Indicador Datos'!CD26&gt;L$37,10,IF('Indicador Datos'!CD26&lt;L$36,0,10-(L$37-'Indicador Datos'!CD26)/(L$37-L$36)*10)),1))</f>
        <v>5.8</v>
      </c>
      <c r="M23" s="69">
        <f t="shared" si="6"/>
        <v>4.7</v>
      </c>
      <c r="N23" s="69">
        <f>IF('Indicador Datos'!CE26="No data","x",ROUND(IF('Indicador Datos'!CE26&gt;N$37,10,IF('Indicador Datos'!CE26&lt;N$36,0,10-(N$37-'Indicador Datos'!CE26)/(N$37-N$36)*10)),1))</f>
        <v>1.7</v>
      </c>
      <c r="O23" s="129">
        <f t="shared" si="7"/>
        <v>2.7</v>
      </c>
      <c r="P23" s="71">
        <f t="shared" si="8"/>
        <v>4.4000000000000004</v>
      </c>
      <c r="Q23" s="69">
        <f>IF(OR('Indicador Datos'!CF26=0,'Indicador Datos'!CF26="No data"),"x",ROUND(IF('Indicador Datos'!CF26&gt;Q$37,0,IF('Indicador Datos'!CF26&lt;Q$36,10,(Q$37-'Indicador Datos'!CF26)/(Q$37-Q$36)*10)),1))</f>
        <v>0</v>
      </c>
      <c r="R23" s="69">
        <f>IF('Indicador Datos'!CG26="No data","x",ROUND(IF('Indicador Datos'!CG26&gt;R$37,0,IF('Indicador Datos'!CG26&lt;R$36,10,(R$37-'Indicador Datos'!CG26)/(R$37-R$36)*10)),1))</f>
        <v>5.8</v>
      </c>
      <c r="S23" s="69">
        <f>IF('Indicador Datos'!CH26="No data","x",ROUND(IF('Indicador Datos'!CH26&gt;S$37,0,IF('Indicador Datos'!CH26&lt;S$36,10,(S$37-'Indicador Datos'!CH26)/(S$37-S$36)*10)),1))</f>
        <v>3</v>
      </c>
      <c r="T23" s="70">
        <f t="shared" si="9"/>
        <v>2.9</v>
      </c>
      <c r="U23" s="177">
        <f>IF('Indicador Datos'!CI26="No data","x",'Indicador Datos'!CI26/'Indicador Datos'!CV26*100)</f>
        <v>16.142050040355123</v>
      </c>
      <c r="V23" s="69">
        <f t="shared" si="0"/>
        <v>8.5</v>
      </c>
      <c r="W23" s="69">
        <f>IF('Indicador Datos'!CJ26="No data","x",ROUND(IF('Indicador Datos'!CJ26&gt;W$37,0,IF('Indicador Datos'!CJ26&lt;W$36,10,(W$37-'Indicador Datos'!CJ26)/(W$37-W$36)*10)),1))</f>
        <v>5.6</v>
      </c>
      <c r="X23" s="69">
        <f>IF('Indicador Datos'!CK26="No data","x",ROUND(IF('Indicador Datos'!CK26&gt;X$37,0,IF('Indicador Datos'!CK26&lt;X$36,10,(X$37-'Indicador Datos'!CK26)/(X$37-X$36)*10)),1))</f>
        <v>3.6</v>
      </c>
      <c r="Y23" s="233">
        <f>IF('Indicador Datos'!CL26="No data","x",ROUND(IF('Indicador Datos'!CL26&gt;Y$37,0,IF('Indicador Datos'!CL26&lt;Y$36,10,(Y$37-'Indicador Datos'!CL26)/(Y$37-Y$36)*10)),1))</f>
        <v>5.6</v>
      </c>
      <c r="Z23" s="233">
        <f>IF('Indicador Datos'!CM26="No data","x",ROUND(IF('Indicador Datos'!CM26&gt;Z$37,0,IF('Indicador Datos'!CM26&lt;Z$36,10,(Z$37-'Indicador Datos'!CM26)/(Z$37-Z$36)*10)),1))</f>
        <v>4.5999999999999996</v>
      </c>
      <c r="AA23" s="69">
        <f t="shared" si="10"/>
        <v>5.0999999999999996</v>
      </c>
      <c r="AB23" s="70">
        <f t="shared" si="11"/>
        <v>5.7</v>
      </c>
      <c r="AC23" s="69">
        <f>IF('Indicador Datos'!AW26="No data","x",ROUND(IF('Indicador Datos'!AW26&gt;AC$37,0,IF('Indicador Datos'!AW26&lt;AC$36,10,(AC$37-'Indicador Datos'!AW26)/(AC$37-AC$36)*10)),1))</f>
        <v>6.1</v>
      </c>
      <c r="AD23" s="233">
        <f>IF('Indicador Datos'!AX26="No data","x",ROUND(IF('Indicador Datos'!AX26&gt;AD$37,0,IF('Indicador Datos'!AX26&lt;AD$36,10,(AD$37-'Indicador Datos'!AX26)/(AD$37-AD$36)*10)),1))</f>
        <v>4.3</v>
      </c>
      <c r="AE23" s="233">
        <f>IF('Indicador Datos'!AY26="No data","x",ROUND(IF('Indicador Datos'!AY26&gt;AE$37,0,IF('Indicador Datos'!AY26&lt;AE$36,10,(AE$37-'Indicador Datos'!AY26)/(AE$37-AE$36)*10)),1))</f>
        <v>10</v>
      </c>
      <c r="AF23" s="233">
        <f>IF('Indicador Datos'!AZ26="No data","x",ROUND(IF('Indicador Datos'!AZ26&gt;AF$37,0,IF('Indicador Datos'!AZ26&lt;AF$36,10,(AF$37-'Indicador Datos'!AZ26)/(AF$37-AF$36)*10)),1))</f>
        <v>6.4</v>
      </c>
      <c r="AG23" s="69">
        <f t="shared" si="1"/>
        <v>6.9000000000000012</v>
      </c>
      <c r="AH23" s="233">
        <f>IF('Indicador Datos'!BF26="No data","x",ROUND(IF('Indicador Datos'!BF26&gt;AH$37,0,IF('Indicador Datos'!BF26&lt;AH$36,10,(AH$37-'Indicador Datos'!BF26)/(AH$37-AH$36)*10)),1))</f>
        <v>3.1</v>
      </c>
      <c r="AI23" s="233">
        <f>IF('Indicador Datos'!BG26="No data","x",ROUND(IF('Indicador Datos'!BG26&gt;AI$37,0,IF('Indicador Datos'!BG26&lt;AI$36,10,(AI$37-'Indicador Datos'!BG26)/(AI$37-AI$36)*10)),1))</f>
        <v>3.7</v>
      </c>
      <c r="AJ23" s="233">
        <f>IF('Indicador Datos'!BH26="No data","x",ROUND(IF('Indicador Datos'!BH26&gt;AJ$37,10,IF('Indicador Datos'!BH26&lt;AJ$36,0,10-(AJ$37-'Indicador Datos'!BH26)/(AJ$37-AJ$36)*10)),1))</f>
        <v>5.0999999999999996</v>
      </c>
      <c r="AK23" s="69">
        <f t="shared" si="2"/>
        <v>4</v>
      </c>
      <c r="AL23" s="69">
        <f>IF('Indicador Datos'!BI26="No data","x",ROUND(IF('Indicador Datos'!BI26&gt;AL$37,10,IF('Indicador Datos'!BI26&lt;AL$36,0,10-(AL$37-'Indicador Datos'!BI26)/(AL$37-AL$36)*10)),1))</f>
        <v>6.3</v>
      </c>
      <c r="AM23" s="70">
        <f t="shared" si="12"/>
        <v>5.8</v>
      </c>
      <c r="AN23" s="233">
        <f>IF('Indicador Datos'!CN26="No data","x",ROUND(IF('Indicador Datos'!CN26&gt;AN$37,0,IF('Indicador Datos'!CN26&lt;AN$36,10,(AN$37-'Indicador Datos'!CN26)/(AN$37-AN$36)*10)),1))</f>
        <v>7</v>
      </c>
      <c r="AO23" s="233">
        <f>IF('Indicador Datos'!CO26="No data","x",ROUND(IF('Indicador Datos'!CO26&gt;AO$37,0,IF('Indicador Datos'!CO26&lt;AO$36,10,(AO$37-'Indicador Datos'!CO26)/(AO$37-AO$36)*10)),1))</f>
        <v>10</v>
      </c>
      <c r="AP23" s="69">
        <f t="shared" si="13"/>
        <v>8.5</v>
      </c>
      <c r="AQ23" s="69" t="str">
        <f>IF('Indicador Datos'!CP26="No data","x",ROUND(IF('Indicador Datos'!CP26&gt;AQ$37,0,IF('Indicador Datos'!CP26&lt;AQ$36,10,(AQ$37-'Indicador Datos'!CP26)/(AQ$37-AQ$36)*10)),1))</f>
        <v>x</v>
      </c>
      <c r="AR23" s="69">
        <f t="shared" si="14"/>
        <v>8.5</v>
      </c>
      <c r="AS23" s="227">
        <f>IF('Indicador Datos'!CQ26="No data","x",ROUND(IF('Indicador Datos'!CQ26&gt;AS$37,0,IF('Indicador Datos'!CQ26&lt;AS$36,10,(AS$37-'Indicador Datos'!CQ26)/(AS$37-AS$36)*10)),1))</f>
        <v>8.4</v>
      </c>
      <c r="AT23" s="227">
        <f>IF('Indicador Datos'!CR26="No data","x",ROUND(IF('Indicador Datos'!CR26&gt;AT$37,10,IF('Indicador Datos'!CR26&lt;AT$36,0,10-(AT$37-'Indicador Datos'!CR26)/(AT$37-AT$36)*10)),1))</f>
        <v>7.7</v>
      </c>
      <c r="AU23" s="69">
        <f t="shared" si="15"/>
        <v>8.1</v>
      </c>
      <c r="AV23" s="129">
        <f t="shared" si="16"/>
        <v>8.4</v>
      </c>
      <c r="AW23" s="71">
        <f t="shared" si="17"/>
        <v>5.7</v>
      </c>
      <c r="AX23" s="120"/>
    </row>
    <row r="24" spans="1:50" s="3" customFormat="1" x14ac:dyDescent="0.25">
      <c r="A24" s="94" t="s">
        <v>3</v>
      </c>
      <c r="B24" s="83" t="s">
        <v>2</v>
      </c>
      <c r="C24" s="69">
        <f>IF('Indicador Datos'!BX27="No data","x",ROUND(IF('Indicador Datos'!BX27&gt;C$37,0,IF('Indicador Datos'!BX27&lt;C$36,10,(C$37-'Indicador Datos'!BX27)/(C$37-C$36)*10)),1))</f>
        <v>5</v>
      </c>
      <c r="D24" s="69">
        <f>IF('Indicador Datos'!BY27="No data","x",ROUND(IF('Indicador Datos'!BY27&gt;D$37,0,IF('Indicador Datos'!BY27&lt;D$36,10,(D$37-'Indicador Datos'!BY27)/(D$37-D$36)*10)),1))</f>
        <v>5.8</v>
      </c>
      <c r="E24" s="70">
        <f t="shared" si="3"/>
        <v>5.4</v>
      </c>
      <c r="F24" s="69">
        <f>IF('Indicador Datos'!CA27="No data","x",ROUND(IF('Indicador Datos'!CA27&gt;F$37,0,IF('Indicador Datos'!CA27&lt;F$36,10,(F$37-'Indicador Datos'!CA27)/(F$37-F$36)*10)),1))</f>
        <v>6</v>
      </c>
      <c r="G24" s="69">
        <f>IF('Indicador Datos'!BZ27="No data","x",ROUND(IF('Indicador Datos'!BZ27&gt;G$37,0,IF('Indicador Datos'!BZ27&lt;G$36,10,(G$37-'Indicador Datos'!BZ27)/(G$37-G$36)*10)),1))</f>
        <v>4.7</v>
      </c>
      <c r="H24" s="70">
        <f t="shared" si="4"/>
        <v>5.4</v>
      </c>
      <c r="I24" s="69">
        <f>IF('Indicador Datos'!CB27="No data","x",ROUND(IF('Indicador Datos'!CB27&gt;I$37,0,IF('Indicador Datos'!CB27&lt;I$36,10,(I$37-'Indicador Datos'!CB27)/(I$37-I$36)*10)),1))</f>
        <v>0</v>
      </c>
      <c r="J24" s="129">
        <f t="shared" si="5"/>
        <v>0</v>
      </c>
      <c r="K24" s="233">
        <f>IF('Indicador Datos'!CC27="No data","x",ROUND(IF('Indicador Datos'!CC27&gt;K$37,10,IF('Indicador Datos'!CC27&lt;K$36,0,10-(K$37-'Indicador Datos'!CC27)/(K$37-K$36)*10)),1))</f>
        <v>4</v>
      </c>
      <c r="L24" s="233">
        <f>IF('Indicador Datos'!CD27="No data","x",ROUND(IF('Indicador Datos'!CD27&gt;L$37,10,IF('Indicador Datos'!CD27&lt;L$36,0,10-(L$37-'Indicador Datos'!CD27)/(L$37-L$36)*10)),1))</f>
        <v>5.9</v>
      </c>
      <c r="M24" s="69">
        <f t="shared" si="6"/>
        <v>5</v>
      </c>
      <c r="N24" s="69">
        <f>IF('Indicador Datos'!CE27="No data","x",ROUND(IF('Indicador Datos'!CE27&gt;N$37,10,IF('Indicador Datos'!CE27&lt;N$36,0,10-(N$37-'Indicador Datos'!CE27)/(N$37-N$36)*10)),1))</f>
        <v>3.3</v>
      </c>
      <c r="O24" s="129">
        <f t="shared" si="7"/>
        <v>3.9</v>
      </c>
      <c r="P24" s="71">
        <f t="shared" si="8"/>
        <v>4</v>
      </c>
      <c r="Q24" s="69">
        <f>IF(OR('Indicador Datos'!CF27=0,'Indicador Datos'!CF27="No data"),"x",ROUND(IF('Indicador Datos'!CF27&gt;Q$37,0,IF('Indicador Datos'!CF27&lt;Q$36,10,(Q$37-'Indicador Datos'!CF27)/(Q$37-Q$36)*10)),1))</f>
        <v>0</v>
      </c>
      <c r="R24" s="69">
        <f>IF('Indicador Datos'!CG27="No data","x",ROUND(IF('Indicador Datos'!CG27&gt;R$37,0,IF('Indicador Datos'!CG27&lt;R$36,10,(R$37-'Indicador Datos'!CG27)/(R$37-R$36)*10)),1))</f>
        <v>3.6</v>
      </c>
      <c r="S24" s="69">
        <f>IF('Indicador Datos'!CH27="No data","x",ROUND(IF('Indicador Datos'!CH27&gt;S$37,0,IF('Indicador Datos'!CH27&lt;S$36,10,(S$37-'Indicador Datos'!CH27)/(S$37-S$36)*10)),1))</f>
        <v>1.8</v>
      </c>
      <c r="T24" s="70">
        <f t="shared" si="9"/>
        <v>1.8</v>
      </c>
      <c r="U24" s="177">
        <f>IF('Indicador Datos'!CI27="No data","x",'Indicador Datos'!CI27/'Indicador Datos'!CV27*100)</f>
        <v>19.001056020228816</v>
      </c>
      <c r="V24" s="69">
        <f t="shared" si="0"/>
        <v>8.1999999999999993</v>
      </c>
      <c r="W24" s="69">
        <f>IF('Indicador Datos'!CJ27="No data","x",ROUND(IF('Indicador Datos'!CJ27&gt;W$37,0,IF('Indicador Datos'!CJ27&lt;W$36,10,(W$37-'Indicador Datos'!CJ27)/(W$37-W$36)*10)),1))</f>
        <v>1.9</v>
      </c>
      <c r="X24" s="69">
        <f>IF('Indicador Datos'!CK27="No data","x",ROUND(IF('Indicador Datos'!CK27&gt;X$37,0,IF('Indicador Datos'!CK27&lt;X$36,10,(X$37-'Indicador Datos'!CK27)/(X$37-X$36)*10)),1))</f>
        <v>0.9</v>
      </c>
      <c r="Y24" s="233">
        <f>IF('Indicador Datos'!CL27="No data","x",ROUND(IF('Indicador Datos'!CL27&gt;Y$37,0,IF('Indicador Datos'!CL27&lt;Y$36,10,(Y$37-'Indicador Datos'!CL27)/(Y$37-Y$36)*10)),1))</f>
        <v>2.9</v>
      </c>
      <c r="Z24" s="233">
        <f>IF('Indicador Datos'!CM27="No data","x",ROUND(IF('Indicador Datos'!CM27&gt;Z$37,0,IF('Indicador Datos'!CM27&lt;Z$36,10,(Z$37-'Indicador Datos'!CM27)/(Z$37-Z$36)*10)),1))</f>
        <v>5.8</v>
      </c>
      <c r="AA24" s="69">
        <f t="shared" si="10"/>
        <v>4.4000000000000004</v>
      </c>
      <c r="AB24" s="70">
        <f t="shared" si="11"/>
        <v>3.9</v>
      </c>
      <c r="AC24" s="69">
        <f>IF('Indicador Datos'!AW27="No data","x",ROUND(IF('Indicador Datos'!AW27&gt;AC$37,0,IF('Indicador Datos'!AW27&lt;AC$36,10,(AC$37-'Indicador Datos'!AW27)/(AC$37-AC$36)*10)),1))</f>
        <v>0.1</v>
      </c>
      <c r="AD24" s="233">
        <f>IF('Indicador Datos'!AX27="No data","x",ROUND(IF('Indicador Datos'!AX27&gt;AD$37,0,IF('Indicador Datos'!AX27&lt;AD$36,10,(AD$37-'Indicador Datos'!AX27)/(AD$37-AD$36)*10)),1))</f>
        <v>7.1</v>
      </c>
      <c r="AE24" s="233">
        <f>IF('Indicador Datos'!AY27="No data","x",ROUND(IF('Indicador Datos'!AY27&gt;AE$37,0,IF('Indicador Datos'!AY27&lt;AE$36,10,(AE$37-'Indicador Datos'!AY27)/(AE$37-AE$36)*10)),1))</f>
        <v>9.3000000000000007</v>
      </c>
      <c r="AF24" s="233">
        <f>IF('Indicador Datos'!AZ27="No data","x",ROUND(IF('Indicador Datos'!AZ27&gt;AF$37,0,IF('Indicador Datos'!AZ27&lt;AF$36,10,(AF$37-'Indicador Datos'!AZ27)/(AF$37-AF$36)*10)),1))</f>
        <v>10</v>
      </c>
      <c r="AG24" s="69">
        <f t="shared" si="1"/>
        <v>8.7999999999999989</v>
      </c>
      <c r="AH24" s="233">
        <f>IF('Indicador Datos'!BF27="No data","x",ROUND(IF('Indicador Datos'!BF27&gt;AH$37,0,IF('Indicador Datos'!BF27&lt;AH$36,10,(AH$37-'Indicador Datos'!BF27)/(AH$37-AH$36)*10)),1))</f>
        <v>4</v>
      </c>
      <c r="AI24" s="233">
        <f>IF('Indicador Datos'!BG27="No data","x",ROUND(IF('Indicador Datos'!BG27&gt;AI$37,0,IF('Indicador Datos'!BG27&lt;AI$36,10,(AI$37-'Indicador Datos'!BG27)/(AI$37-AI$36)*10)),1))</f>
        <v>2.5</v>
      </c>
      <c r="AJ24" s="233">
        <f>IF('Indicador Datos'!BH27="No data","x",ROUND(IF('Indicador Datos'!BH27&gt;AJ$37,10,IF('Indicador Datos'!BH27&lt;AJ$36,0,10-(AJ$37-'Indicador Datos'!BH27)/(AJ$37-AJ$36)*10)),1))</f>
        <v>2.9</v>
      </c>
      <c r="AK24" s="69">
        <f t="shared" si="2"/>
        <v>3.2</v>
      </c>
      <c r="AL24" s="69">
        <f>IF('Indicador Datos'!BI27="No data","x",ROUND(IF('Indicador Datos'!BI27&gt;AL$37,10,IF('Indicador Datos'!BI27&lt;AL$36,0,10-(AL$37-'Indicador Datos'!BI27)/(AL$37-AL$36)*10)),1))</f>
        <v>3.5</v>
      </c>
      <c r="AM24" s="70">
        <f t="shared" si="12"/>
        <v>3.9</v>
      </c>
      <c r="AN24" s="233">
        <f>IF('Indicador Datos'!CN27="No data","x",ROUND(IF('Indicador Datos'!CN27&gt;AN$37,0,IF('Indicador Datos'!CN27&lt;AN$36,10,(AN$37-'Indicador Datos'!CN27)/(AN$37-AN$36)*10)),1))</f>
        <v>1.3</v>
      </c>
      <c r="AO24" s="233">
        <f>IF('Indicador Datos'!CO27="No data","x",ROUND(IF('Indicador Datos'!CO27&gt;AO$37,0,IF('Indicador Datos'!CO27&lt;AO$36,10,(AO$37-'Indicador Datos'!CO27)/(AO$37-AO$36)*10)),1))</f>
        <v>6.5</v>
      </c>
      <c r="AP24" s="69">
        <f t="shared" si="13"/>
        <v>3.9</v>
      </c>
      <c r="AQ24" s="69">
        <f>IF('Indicador Datos'!CP27="No data","x",ROUND(IF('Indicador Datos'!CP27&gt;AQ$37,0,IF('Indicador Datos'!CP27&lt;AQ$36,10,(AQ$37-'Indicador Datos'!CP27)/(AQ$37-AQ$36)*10)),1))</f>
        <v>5.6</v>
      </c>
      <c r="AR24" s="69">
        <f t="shared" si="14"/>
        <v>4.8</v>
      </c>
      <c r="AS24" s="227">
        <f>IF('Indicador Datos'!CQ27="No data","x",ROUND(IF('Indicador Datos'!CQ27&gt;AS$37,0,IF('Indicador Datos'!CQ27&lt;AS$36,10,(AS$37-'Indicador Datos'!CQ27)/(AS$37-AS$36)*10)),1))</f>
        <v>3.8</v>
      </c>
      <c r="AT24" s="227" t="str">
        <f>IF('Indicador Datos'!CR27="No data","x",ROUND(IF('Indicador Datos'!CR27&gt;AT$37,10,IF('Indicador Datos'!CR27&lt;AT$36,0,10-(AT$37-'Indicador Datos'!CR27)/(AT$37-AT$36)*10)),1))</f>
        <v>x</v>
      </c>
      <c r="AU24" s="69">
        <f t="shared" si="15"/>
        <v>3.8</v>
      </c>
      <c r="AV24" s="129">
        <f t="shared" si="16"/>
        <v>4.5</v>
      </c>
      <c r="AW24" s="71">
        <f t="shared" si="17"/>
        <v>3.5</v>
      </c>
      <c r="AX24" s="120"/>
    </row>
    <row r="25" spans="1:50" s="3" customFormat="1" x14ac:dyDescent="0.25">
      <c r="A25" s="94" t="s">
        <v>107</v>
      </c>
      <c r="B25" s="83" t="s">
        <v>10</v>
      </c>
      <c r="C25" s="69">
        <f>IF('Indicador Datos'!BX28="No data","x",ROUND(IF('Indicador Datos'!BX28&gt;C$37,0,IF('Indicador Datos'!BX28&lt;C$36,10,(C$37-'Indicador Datos'!BX28)/(C$37-C$36)*10)),1))</f>
        <v>7.4</v>
      </c>
      <c r="D25" s="69">
        <f>IF('Indicador Datos'!BY28="No data","x",ROUND(IF('Indicador Datos'!BY28&gt;D$37,0,IF('Indicador Datos'!BY28&lt;D$36,10,(D$37-'Indicador Datos'!BY28)/(D$37-D$36)*10)),1))</f>
        <v>8.6</v>
      </c>
      <c r="E25" s="70">
        <f t="shared" si="3"/>
        <v>8</v>
      </c>
      <c r="F25" s="69">
        <f>IF('Indicador Datos'!CA28="No data","x",ROUND(IF('Indicador Datos'!CA28&gt;F$37,0,IF('Indicador Datos'!CA28&lt;F$36,10,(F$37-'Indicador Datos'!CA28)/(F$37-F$36)*10)),1))</f>
        <v>7.1</v>
      </c>
      <c r="G25" s="69">
        <f>IF('Indicador Datos'!BZ28="No data","x",ROUND(IF('Indicador Datos'!BZ28&gt;G$37,0,IF('Indicador Datos'!BZ28&lt;G$36,10,(G$37-'Indicador Datos'!BZ28)/(G$37-G$36)*10)),1))</f>
        <v>5.8</v>
      </c>
      <c r="H25" s="70">
        <f t="shared" si="4"/>
        <v>6.5</v>
      </c>
      <c r="I25" s="69">
        <f>IF('Indicador Datos'!CB28="No data","x",ROUND(IF('Indicador Datos'!CB28&gt;I$37,0,IF('Indicador Datos'!CB28&lt;I$36,10,(I$37-'Indicador Datos'!CB28)/(I$37-I$36)*10)),1))</f>
        <v>8.6</v>
      </c>
      <c r="J25" s="129">
        <f t="shared" si="5"/>
        <v>8.6</v>
      </c>
      <c r="K25" s="233">
        <f>IF('Indicador Datos'!CC28="No data","x",ROUND(IF('Indicador Datos'!CC28&gt;K$37,10,IF('Indicador Datos'!CC28&lt;K$36,0,10-(K$37-'Indicador Datos'!CC28)/(K$37-K$36)*10)),1))</f>
        <v>5.4</v>
      </c>
      <c r="L25" s="233">
        <f>IF('Indicador Datos'!CD28="No data","x",ROUND(IF('Indicador Datos'!CD28&gt;L$37,10,IF('Indicador Datos'!CD28&lt;L$36,0,10-(L$37-'Indicador Datos'!CD28)/(L$37-L$36)*10)),1))</f>
        <v>5.5</v>
      </c>
      <c r="M25" s="69">
        <f t="shared" si="6"/>
        <v>5.5</v>
      </c>
      <c r="N25" s="69">
        <f>IF('Indicador Datos'!CE28="No data","x",ROUND(IF('Indicador Datos'!CE28&gt;N$37,10,IF('Indicador Datos'!CE28&lt;N$36,0,10-(N$37-'Indicador Datos'!CE28)/(N$37-N$36)*10)),1))</f>
        <v>2.5</v>
      </c>
      <c r="O25" s="129">
        <f t="shared" si="7"/>
        <v>3.5</v>
      </c>
      <c r="P25" s="71">
        <f t="shared" si="8"/>
        <v>7</v>
      </c>
      <c r="Q25" s="69">
        <f>IF(OR('Indicador Datos'!CF28=0,'Indicador Datos'!CF28="No data"),"x",ROUND(IF('Indicador Datos'!CF28&gt;Q$37,0,IF('Indicador Datos'!CF28&lt;Q$36,10,(Q$37-'Indicador Datos'!CF28)/(Q$37-Q$36)*10)),1))</f>
        <v>4.0999999999999996</v>
      </c>
      <c r="R25" s="69">
        <f>IF('Indicador Datos'!CG28="No data","x",ROUND(IF('Indicador Datos'!CG28&gt;R$37,0,IF('Indicador Datos'!CG28&lt;R$36,10,(R$37-'Indicador Datos'!CG28)/(R$37-R$36)*10)),1))</f>
        <v>7.5</v>
      </c>
      <c r="S25" s="69">
        <f>IF('Indicador Datos'!CH28="No data","x",ROUND(IF('Indicador Datos'!CH28&gt;S$37,0,IF('Indicador Datos'!CH28&lt;S$36,10,(S$37-'Indicador Datos'!CH28)/(S$37-S$36)*10)),1))</f>
        <v>5.5</v>
      </c>
      <c r="T25" s="70">
        <f t="shared" si="9"/>
        <v>5.7</v>
      </c>
      <c r="U25" s="177">
        <f>IF('Indicador Datos'!CI28="No data","x",'Indicador Datos'!CI28/'Indicador Datos'!CV28*100)</f>
        <v>8.7695006000184623</v>
      </c>
      <c r="V25" s="69">
        <f t="shared" si="0"/>
        <v>9.1999999999999993</v>
      </c>
      <c r="W25" s="69">
        <f>IF('Indicador Datos'!CJ28="No data","x",ROUND(IF('Indicador Datos'!CJ28&gt;W$37,0,IF('Indicador Datos'!CJ28&lt;W$36,10,(W$37-'Indicador Datos'!CJ28)/(W$37-W$36)*10)),1))</f>
        <v>10</v>
      </c>
      <c r="X25" s="69">
        <f>IF('Indicador Datos'!CK28="No data","x",ROUND(IF('Indicador Datos'!CK28&gt;X$37,0,IF('Indicador Datos'!CK28&lt;X$36,10,(X$37-'Indicador Datos'!CK28)/(X$37-X$36)*10)),1))</f>
        <v>7.2</v>
      </c>
      <c r="Y25" s="233" t="str">
        <f>IF('Indicador Datos'!CL28="No data","x",ROUND(IF('Indicador Datos'!CL28&gt;Y$37,0,IF('Indicador Datos'!CL28&lt;Y$36,10,(Y$37-'Indicador Datos'!CL28)/(Y$37-Y$36)*10)),1))</f>
        <v>x</v>
      </c>
      <c r="Z25" s="233" t="str">
        <f>IF('Indicador Datos'!CM28="No data","x",ROUND(IF('Indicador Datos'!CM28&gt;Z$37,0,IF('Indicador Datos'!CM28&lt;Z$36,10,(Z$37-'Indicador Datos'!CM28)/(Z$37-Z$36)*10)),1))</f>
        <v>x</v>
      </c>
      <c r="AA25" s="69" t="str">
        <f t="shared" si="10"/>
        <v>x</v>
      </c>
      <c r="AB25" s="70">
        <f t="shared" si="11"/>
        <v>8.8000000000000007</v>
      </c>
      <c r="AC25" s="69">
        <f>IF('Indicador Datos'!AW28="No data","x",ROUND(IF('Indicador Datos'!AW28&gt;AC$37,0,IF('Indicador Datos'!AW28&lt;AC$36,10,(AC$37-'Indicador Datos'!AW28)/(AC$37-AC$36)*10)),1))</f>
        <v>6</v>
      </c>
      <c r="AD25" s="233" t="str">
        <f>IF('Indicador Datos'!AX28="No data","x",ROUND(IF('Indicador Datos'!AX28&gt;AD$37,0,IF('Indicador Datos'!AX28&lt;AD$36,10,(AD$37-'Indicador Datos'!AX28)/(AD$37-AD$36)*10)),1))</f>
        <v>x</v>
      </c>
      <c r="AE25" s="233">
        <f>IF('Indicador Datos'!AY28="No data","x",ROUND(IF('Indicador Datos'!AY28&gt;AE$37,0,IF('Indicador Datos'!AY28&lt;AE$36,10,(AE$37-'Indicador Datos'!AY28)/(AE$37-AE$36)*10)),1))</f>
        <v>10</v>
      </c>
      <c r="AF25" s="233">
        <f>IF('Indicador Datos'!AZ28="No data","x",ROUND(IF('Indicador Datos'!AZ28&gt;AF$37,0,IF('Indicador Datos'!AZ28&lt;AF$36,10,(AF$37-'Indicador Datos'!AZ28)/(AF$37-AF$36)*10)),1))</f>
        <v>10</v>
      </c>
      <c r="AG25" s="69">
        <f t="shared" si="1"/>
        <v>10</v>
      </c>
      <c r="AH25" s="233">
        <f>IF('Indicador Datos'!BF28="No data","x",ROUND(IF('Indicador Datos'!BF28&gt;AH$37,0,IF('Indicador Datos'!BF28&lt;AH$36,10,(AH$37-'Indicador Datos'!BF28)/(AH$37-AH$36)*10)),1))</f>
        <v>8.3000000000000007</v>
      </c>
      <c r="AI25" s="233">
        <f>IF('Indicador Datos'!BG28="No data","x",ROUND(IF('Indicador Datos'!BG28&gt;AI$37,0,IF('Indicador Datos'!BG28&lt;AI$36,10,(AI$37-'Indicador Datos'!BG28)/(AI$37-AI$36)*10)),1))</f>
        <v>3.6</v>
      </c>
      <c r="AJ25" s="233">
        <f>IF('Indicador Datos'!BH28="No data","x",ROUND(IF('Indicador Datos'!BH28&gt;AJ$37,10,IF('Indicador Datos'!BH28&lt;AJ$36,0,10-(AJ$37-'Indicador Datos'!BH28)/(AJ$37-AJ$36)*10)),1))</f>
        <v>4.3</v>
      </c>
      <c r="AK25" s="69">
        <f t="shared" si="2"/>
        <v>5.9</v>
      </c>
      <c r="AL25" s="69">
        <f>IF('Indicador Datos'!BI28="No data","x",ROUND(IF('Indicador Datos'!BI28&gt;AL$37,10,IF('Indicador Datos'!BI28&lt;AL$36,0,10-(AL$37-'Indicador Datos'!BI28)/(AL$37-AL$36)*10)),1))</f>
        <v>10</v>
      </c>
      <c r="AM25" s="70">
        <f t="shared" si="12"/>
        <v>8</v>
      </c>
      <c r="AN25" s="233">
        <f>IF('Indicador Datos'!CN28="No data","x",ROUND(IF('Indicador Datos'!CN28&gt;AN$37,0,IF('Indicador Datos'!CN28&lt;AN$36,10,(AN$37-'Indicador Datos'!CN28)/(AN$37-AN$36)*10)),1))</f>
        <v>2.7</v>
      </c>
      <c r="AO25" s="233">
        <f>IF('Indicador Datos'!CO28="No data","x",ROUND(IF('Indicador Datos'!CO28&gt;AO$37,0,IF('Indicador Datos'!CO28&lt;AO$36,10,(AO$37-'Indicador Datos'!CO28)/(AO$37-AO$36)*10)),1))</f>
        <v>2.5</v>
      </c>
      <c r="AP25" s="69">
        <f t="shared" si="13"/>
        <v>2.6</v>
      </c>
      <c r="AQ25" s="69">
        <f>IF('Indicador Datos'!CP28="No data","x",ROUND(IF('Indicador Datos'!CP28&gt;AQ$37,0,IF('Indicador Datos'!CP28&lt;AQ$36,10,(AQ$37-'Indicador Datos'!CP28)/(AQ$37-AQ$36)*10)),1))</f>
        <v>4.7</v>
      </c>
      <c r="AR25" s="69">
        <f t="shared" si="14"/>
        <v>3.7</v>
      </c>
      <c r="AS25" s="227">
        <f>IF('Indicador Datos'!CQ28="No data","x",ROUND(IF('Indicador Datos'!CQ28&gt;AS$37,0,IF('Indicador Datos'!CQ28&lt;AS$36,10,(AS$37-'Indicador Datos'!CQ28)/(AS$37-AS$36)*10)),1))</f>
        <v>1.8</v>
      </c>
      <c r="AT25" s="227">
        <f>IF('Indicador Datos'!CR28="No data","x",ROUND(IF('Indicador Datos'!CR28&gt;AT$37,10,IF('Indicador Datos'!CR28&lt;AT$36,0,10-(AT$37-'Indicador Datos'!CR28)/(AT$37-AT$36)*10)),1))</f>
        <v>5.2</v>
      </c>
      <c r="AU25" s="69">
        <f t="shared" si="15"/>
        <v>3.5</v>
      </c>
      <c r="AV25" s="129">
        <f t="shared" si="16"/>
        <v>3.6</v>
      </c>
      <c r="AW25" s="71">
        <f t="shared" si="17"/>
        <v>6.5</v>
      </c>
      <c r="AX25" s="120"/>
    </row>
    <row r="26" spans="1:50" s="3" customFormat="1" x14ac:dyDescent="0.25">
      <c r="A26" s="94" t="s">
        <v>12</v>
      </c>
      <c r="B26" s="83" t="s">
        <v>11</v>
      </c>
      <c r="C26" s="69">
        <f>IF('Indicador Datos'!BX29="No data","x",ROUND(IF('Indicador Datos'!BX29&gt;C$37,0,IF('Indicador Datos'!BX29&lt;C$36,10,(C$37-'Indicador Datos'!BX29)/(C$37-C$36)*10)),1))</f>
        <v>5.7</v>
      </c>
      <c r="D26" s="69" t="str">
        <f>IF('Indicador Datos'!BY29="No data","x",ROUND(IF('Indicador Datos'!BY29&gt;D$37,0,IF('Indicador Datos'!BY29&lt;D$36,10,(D$37-'Indicador Datos'!BY29)/(D$37-D$36)*10)),1))</f>
        <v>x</v>
      </c>
      <c r="E26" s="70">
        <f t="shared" si="3"/>
        <v>5.7</v>
      </c>
      <c r="F26" s="69">
        <f>IF('Indicador Datos'!CA29="No data","x",ROUND(IF('Indicador Datos'!CA29&gt;F$37,0,IF('Indicador Datos'!CA29&lt;F$36,10,(F$37-'Indicador Datos'!CA29)/(F$37-F$36)*10)),1))</f>
        <v>6.5</v>
      </c>
      <c r="G26" s="69">
        <f>IF('Indicador Datos'!BZ29="No data","x",ROUND(IF('Indicador Datos'!BZ29&gt;G$37,0,IF('Indicador Datos'!BZ29&lt;G$36,10,(G$37-'Indicador Datos'!BZ29)/(G$37-G$36)*10)),1))</f>
        <v>5.6</v>
      </c>
      <c r="H26" s="70">
        <f t="shared" si="4"/>
        <v>6.1</v>
      </c>
      <c r="I26" s="69">
        <f>IF('Indicador Datos'!CB29="No data","x",ROUND(IF('Indicador Datos'!CB29&gt;I$37,0,IF('Indicador Datos'!CB29&lt;I$36,10,(I$37-'Indicador Datos'!CB29)/(I$37-I$36)*10)),1))</f>
        <v>0</v>
      </c>
      <c r="J26" s="129">
        <f t="shared" si="5"/>
        <v>0</v>
      </c>
      <c r="K26" s="233">
        <f>IF('Indicador Datos'!CC29="No data","x",ROUND(IF('Indicador Datos'!CC29&gt;K$37,10,IF('Indicador Datos'!CC29&lt;K$36,0,10-(K$37-'Indicador Datos'!CC29)/(K$37-K$36)*10)),1))</f>
        <v>2.2999999999999998</v>
      </c>
      <c r="L26" s="233">
        <f>IF('Indicador Datos'!CD29="No data","x",ROUND(IF('Indicador Datos'!CD29&gt;L$37,10,IF('Indicador Datos'!CD29&lt;L$36,0,10-(L$37-'Indicador Datos'!CD29)/(L$37-L$36)*10)),1))</f>
        <v>3.9</v>
      </c>
      <c r="M26" s="69">
        <f t="shared" si="6"/>
        <v>3.1</v>
      </c>
      <c r="N26" s="69">
        <f>IF('Indicador Datos'!CE29="No data","x",ROUND(IF('Indicador Datos'!CE29&gt;N$37,10,IF('Indicador Datos'!CE29&lt;N$36,0,10-(N$37-'Indicador Datos'!CE29)/(N$37-N$36)*10)),1))</f>
        <v>5</v>
      </c>
      <c r="O26" s="129">
        <f t="shared" si="7"/>
        <v>4.4000000000000004</v>
      </c>
      <c r="P26" s="71">
        <f t="shared" si="8"/>
        <v>4.4000000000000004</v>
      </c>
      <c r="Q26" s="69">
        <f>IF(OR('Indicador Datos'!CF29=0,'Indicador Datos'!CF29="No data"),"x",ROUND(IF('Indicador Datos'!CF29&gt;Q$37,0,IF('Indicador Datos'!CF29&lt;Q$36,10,(Q$37-'Indicador Datos'!CF29)/(Q$37-Q$36)*10)),1))</f>
        <v>0</v>
      </c>
      <c r="R26" s="69">
        <f>IF('Indicador Datos'!CG29="No data","x",ROUND(IF('Indicador Datos'!CG29&gt;R$37,0,IF('Indicador Datos'!CG29&lt;R$36,10,(R$37-'Indicador Datos'!CG29)/(R$37-R$36)*10)),1))</f>
        <v>4.9000000000000004</v>
      </c>
      <c r="S26" s="69">
        <f>IF('Indicador Datos'!CH29="No data","x",ROUND(IF('Indicador Datos'!CH29&gt;S$37,0,IF('Indicador Datos'!CH29&lt;S$36,10,(S$37-'Indicador Datos'!CH29)/(S$37-S$36)*10)),1))</f>
        <v>4.3</v>
      </c>
      <c r="T26" s="70">
        <f t="shared" si="9"/>
        <v>3.1</v>
      </c>
      <c r="U26" s="177">
        <f>IF('Indicador Datos'!CI29="No data","x",'Indicador Datos'!CI29/'Indicador Datos'!CV29*100)</f>
        <v>10.639027261916302</v>
      </c>
      <c r="V26" s="69">
        <f t="shared" si="0"/>
        <v>9</v>
      </c>
      <c r="W26" s="69">
        <f>IF('Indicador Datos'!CJ29="No data","x",ROUND(IF('Indicador Datos'!CJ29&gt;W$37,0,IF('Indicador Datos'!CJ29&lt;W$36,10,(W$37-'Indicador Datos'!CJ29)/(W$37-W$36)*10)),1))</f>
        <v>3.9</v>
      </c>
      <c r="X26" s="69">
        <f>IF('Indicador Datos'!CK29="No data","x",ROUND(IF('Indicador Datos'!CK29&gt;X$37,0,IF('Indicador Datos'!CK29&lt;X$36,10,(X$37-'Indicador Datos'!CK29)/(X$37-X$36)*10)),1))</f>
        <v>1.8</v>
      </c>
      <c r="Y26" s="233">
        <f>IF('Indicador Datos'!CL29="No data","x",ROUND(IF('Indicador Datos'!CL29&gt;Y$37,0,IF('Indicador Datos'!CL29&lt;Y$36,10,(Y$37-'Indicador Datos'!CL29)/(Y$37-Y$36)*10)),1))</f>
        <v>4.8</v>
      </c>
      <c r="Z26" s="233">
        <f>IF('Indicador Datos'!CM29="No data","x",ROUND(IF('Indicador Datos'!CM29&gt;Z$37,0,IF('Indicador Datos'!CM29&lt;Z$36,10,(Z$37-'Indicador Datos'!CM29)/(Z$37-Z$36)*10)),1))</f>
        <v>1.2</v>
      </c>
      <c r="AA26" s="69">
        <f t="shared" si="10"/>
        <v>3</v>
      </c>
      <c r="AB26" s="70">
        <f t="shared" si="11"/>
        <v>4.4000000000000004</v>
      </c>
      <c r="AC26" s="69">
        <f>IF('Indicador Datos'!AW29="No data","x",ROUND(IF('Indicador Datos'!AW29&gt;AC$37,0,IF('Indicador Datos'!AW29&lt;AC$36,10,(AC$37-'Indicador Datos'!AW29)/(AC$37-AC$36)*10)),1))</f>
        <v>4.5999999999999996</v>
      </c>
      <c r="AD26" s="233">
        <f>IF('Indicador Datos'!AX29="No data","x",ROUND(IF('Indicador Datos'!AX29&gt;AD$37,0,IF('Indicador Datos'!AX29&lt;AD$36,10,(AD$37-'Indicador Datos'!AX29)/(AD$37-AD$36)*10)),1))</f>
        <v>10</v>
      </c>
      <c r="AE26" s="233">
        <f>IF('Indicador Datos'!AY29="No data","x",ROUND(IF('Indicador Datos'!AY29&gt;AE$37,0,IF('Indicador Datos'!AY29&lt;AE$36,10,(AE$37-'Indicador Datos'!AY29)/(AE$37-AE$36)*10)),1))</f>
        <v>7.1</v>
      </c>
      <c r="AF26" s="233">
        <f>IF('Indicador Datos'!AZ29="No data","x",ROUND(IF('Indicador Datos'!AZ29&gt;AF$37,0,IF('Indicador Datos'!AZ29&lt;AF$36,10,(AF$37-'Indicador Datos'!AZ29)/(AF$37-AF$36)*10)),1))</f>
        <v>10</v>
      </c>
      <c r="AG26" s="69">
        <f t="shared" si="1"/>
        <v>9.0333333333333332</v>
      </c>
      <c r="AH26" s="233">
        <f>IF('Indicador Datos'!BF29="No data","x",ROUND(IF('Indicador Datos'!BF29&gt;AH$37,0,IF('Indicador Datos'!BF29&lt;AH$36,10,(AH$37-'Indicador Datos'!BF29)/(AH$37-AH$36)*10)),1))</f>
        <v>3</v>
      </c>
      <c r="AI26" s="233">
        <f>IF('Indicador Datos'!BG29="No data","x",ROUND(IF('Indicador Datos'!BG29&gt;AI$37,0,IF('Indicador Datos'!BG29&lt;AI$36,10,(AI$37-'Indicador Datos'!BG29)/(AI$37-AI$36)*10)),1))</f>
        <v>4.9000000000000004</v>
      </c>
      <c r="AJ26" s="233">
        <f>IF('Indicador Datos'!BH29="No data","x",ROUND(IF('Indicador Datos'!BH29&gt;AJ$37,10,IF('Indicador Datos'!BH29&lt;AJ$36,0,10-(AJ$37-'Indicador Datos'!BH29)/(AJ$37-AJ$36)*10)),1))</f>
        <v>4.7</v>
      </c>
      <c r="AK26" s="69">
        <f t="shared" si="2"/>
        <v>4.3</v>
      </c>
      <c r="AL26" s="69">
        <f>IF('Indicador Datos'!BI29="No data","x",ROUND(IF('Indicador Datos'!BI29&gt;AL$37,10,IF('Indicador Datos'!BI29&lt;AL$36,0,10-(AL$37-'Indicador Datos'!BI29)/(AL$37-AL$36)*10)),1))</f>
        <v>2.9</v>
      </c>
      <c r="AM26" s="70">
        <f t="shared" si="12"/>
        <v>5.2</v>
      </c>
      <c r="AN26" s="233" t="str">
        <f>IF('Indicador Datos'!CN29="No data","x",ROUND(IF('Indicador Datos'!CN29&gt;AN$37,0,IF('Indicador Datos'!CN29&lt;AN$36,10,(AN$37-'Indicador Datos'!CN29)/(AN$37-AN$36)*10)),1))</f>
        <v>x</v>
      </c>
      <c r="AO26" s="233" t="str">
        <f>IF('Indicador Datos'!CO29="No data","x",ROUND(IF('Indicador Datos'!CO29&gt;AO$37,0,IF('Indicador Datos'!CO29&lt;AO$36,10,(AO$37-'Indicador Datos'!CO29)/(AO$37-AO$36)*10)),1))</f>
        <v>x</v>
      </c>
      <c r="AP26" s="69" t="str">
        <f t="shared" si="13"/>
        <v>x</v>
      </c>
      <c r="AQ26" s="69">
        <f>IF('Indicador Datos'!CP29="No data","x",ROUND(IF('Indicador Datos'!CP29&gt;AQ$37,0,IF('Indicador Datos'!CP29&lt;AQ$36,10,(AQ$37-'Indicador Datos'!CP29)/(AQ$37-AQ$36)*10)),1))</f>
        <v>5</v>
      </c>
      <c r="AR26" s="69">
        <f t="shared" si="14"/>
        <v>5</v>
      </c>
      <c r="AS26" s="227">
        <f>IF('Indicador Datos'!CQ29="No data","x",ROUND(IF('Indicador Datos'!CQ29&gt;AS$37,0,IF('Indicador Datos'!CQ29&lt;AS$36,10,(AS$37-'Indicador Datos'!CQ29)/(AS$37-AS$36)*10)),1))</f>
        <v>1.7</v>
      </c>
      <c r="AT26" s="227">
        <f>IF('Indicador Datos'!CR29="No data","x",ROUND(IF('Indicador Datos'!CR29&gt;AT$37,10,IF('Indicador Datos'!CR29&lt;AT$36,0,10-(AT$37-'Indicador Datos'!CR29)/(AT$37-AT$36)*10)),1))</f>
        <v>6.3</v>
      </c>
      <c r="AU26" s="69">
        <f t="shared" si="15"/>
        <v>4</v>
      </c>
      <c r="AV26" s="129">
        <f t="shared" si="16"/>
        <v>4.7</v>
      </c>
      <c r="AW26" s="71">
        <f t="shared" si="17"/>
        <v>4.4000000000000004</v>
      </c>
      <c r="AX26" s="120"/>
    </row>
    <row r="27" spans="1:50" s="3" customFormat="1" x14ac:dyDescent="0.25">
      <c r="A27" s="94" t="s">
        <v>14</v>
      </c>
      <c r="B27" s="83" t="s">
        <v>13</v>
      </c>
      <c r="C27" s="69">
        <f>IF('Indicador Datos'!BX30="No data","x",ROUND(IF('Indicador Datos'!BX30&gt;C$37,0,IF('Indicador Datos'!BX30&lt;C$36,10,(C$37-'Indicador Datos'!BX30)/(C$37-C$36)*10)),1))</f>
        <v>4.3</v>
      </c>
      <c r="D27" s="69">
        <f>IF('Indicador Datos'!BY30="No data","x",ROUND(IF('Indicador Datos'!BY30&gt;D$37,0,IF('Indicador Datos'!BY30&lt;D$36,10,(D$37-'Indicador Datos'!BY30)/(D$37-D$36)*10)),1))</f>
        <v>4.5999999999999996</v>
      </c>
      <c r="E27" s="70">
        <f t="shared" si="3"/>
        <v>4.5</v>
      </c>
      <c r="F27" s="69">
        <f>IF('Indicador Datos'!CA30="No data","x",ROUND(IF('Indicador Datos'!CA30&gt;F$37,0,IF('Indicador Datos'!CA30&lt;F$36,10,(F$37-'Indicador Datos'!CA30)/(F$37-F$36)*10)),1))</f>
        <v>3.3</v>
      </c>
      <c r="G27" s="69">
        <f>IF('Indicador Datos'!BZ30="No data","x",ROUND(IF('Indicador Datos'!BZ30&gt;G$37,0,IF('Indicador Datos'!BZ30&lt;G$36,10,(G$37-'Indicador Datos'!BZ30)/(G$37-G$36)*10)),1))</f>
        <v>3.3</v>
      </c>
      <c r="H27" s="70">
        <f t="shared" si="4"/>
        <v>3.3</v>
      </c>
      <c r="I27" s="69">
        <f>IF('Indicador Datos'!CB30="No data","x",ROUND(IF('Indicador Datos'!CB30&gt;I$37,0,IF('Indicador Datos'!CB30&lt;I$36,10,(I$37-'Indicador Datos'!CB30)/(I$37-I$36)*10)),1))</f>
        <v>0</v>
      </c>
      <c r="J27" s="129">
        <f t="shared" si="5"/>
        <v>0</v>
      </c>
      <c r="K27" s="233">
        <f>IF('Indicador Datos'!CC30="No data","x",ROUND(IF('Indicador Datos'!CC30&gt;K$37,10,IF('Indicador Datos'!CC30&lt;K$36,0,10-(K$37-'Indicador Datos'!CC30)/(K$37-K$36)*10)),1))</f>
        <v>2.8</v>
      </c>
      <c r="L27" s="233">
        <f>IF('Indicador Datos'!CD30="No data","x",ROUND(IF('Indicador Datos'!CD30&gt;L$37,10,IF('Indicador Datos'!CD30&lt;L$36,0,10-(L$37-'Indicador Datos'!CD30)/(L$37-L$36)*10)),1))</f>
        <v>4.7</v>
      </c>
      <c r="M27" s="69">
        <f t="shared" si="6"/>
        <v>3.8</v>
      </c>
      <c r="N27" s="69">
        <f>IF('Indicador Datos'!CE30="No data","x",ROUND(IF('Indicador Datos'!CE30&gt;N$37,10,IF('Indicador Datos'!CE30&lt;N$36,0,10-(N$37-'Indicador Datos'!CE30)/(N$37-N$36)*10)),1))</f>
        <v>2.5</v>
      </c>
      <c r="O27" s="129">
        <f t="shared" si="7"/>
        <v>2.9</v>
      </c>
      <c r="P27" s="71">
        <f t="shared" si="8"/>
        <v>2.8</v>
      </c>
      <c r="Q27" s="69">
        <f>IF(OR('Indicador Datos'!CF30=0,'Indicador Datos'!CF30="No data"),"x",ROUND(IF('Indicador Datos'!CF30&gt;Q$37,0,IF('Indicador Datos'!CF30&lt;Q$36,10,(Q$37-'Indicador Datos'!CF30)/(Q$37-Q$36)*10)),1))</f>
        <v>0</v>
      </c>
      <c r="R27" s="69">
        <f>IF('Indicador Datos'!CG30="No data","x",ROUND(IF('Indicador Datos'!CG30&gt;R$37,0,IF('Indicador Datos'!CG30&lt;R$36,10,(R$37-'Indicador Datos'!CG30)/(R$37-R$36)*10)),1))</f>
        <v>4.3</v>
      </c>
      <c r="S27" s="69">
        <f>IF('Indicador Datos'!CH30="No data","x",ROUND(IF('Indicador Datos'!CH30&gt;S$37,0,IF('Indicador Datos'!CH30&lt;S$36,10,(S$37-'Indicador Datos'!CH30)/(S$37-S$36)*10)),1))</f>
        <v>3</v>
      </c>
      <c r="T27" s="70">
        <f t="shared" si="9"/>
        <v>2.4</v>
      </c>
      <c r="U27" s="177">
        <f>IF('Indicador Datos'!CI30="No data","x",'Indicador Datos'!CI30/'Indicador Datos'!CV30*100)</f>
        <v>20.173980407030228</v>
      </c>
      <c r="V27" s="69">
        <f t="shared" si="0"/>
        <v>8.1</v>
      </c>
      <c r="W27" s="69">
        <f>IF('Indicador Datos'!CJ30="No data","x",ROUND(IF('Indicador Datos'!CJ30&gt;W$37,0,IF('Indicador Datos'!CJ30&lt;W$36,10,(W$37-'Indicador Datos'!CJ30)/(W$37-W$36)*10)),1))</f>
        <v>0</v>
      </c>
      <c r="X27" s="69">
        <f>IF('Indicador Datos'!CK30="No data","x",ROUND(IF('Indicador Datos'!CK30&gt;X$37,0,IF('Indicador Datos'!CK30&lt;X$36,10,(X$37-'Indicador Datos'!CK30)/(X$37-X$36)*10)),1))</f>
        <v>0.2</v>
      </c>
      <c r="Y27" s="233">
        <f>IF('Indicador Datos'!CL30="No data","x",ROUND(IF('Indicador Datos'!CL30&gt;Y$37,0,IF('Indicador Datos'!CL30&lt;Y$36,10,(Y$37-'Indicador Datos'!CL30)/(Y$37-Y$36)*10)),1))</f>
        <v>1</v>
      </c>
      <c r="Z27" s="233">
        <f>IF('Indicador Datos'!CM30="No data","x",ROUND(IF('Indicador Datos'!CM30&gt;Z$37,0,IF('Indicador Datos'!CM30&lt;Z$36,10,(Z$37-'Indicador Datos'!CM30)/(Z$37-Z$36)*10)),1))</f>
        <v>0.9</v>
      </c>
      <c r="AA27" s="69">
        <f t="shared" si="10"/>
        <v>1</v>
      </c>
      <c r="AB27" s="70">
        <f t="shared" si="11"/>
        <v>2.2999999999999998</v>
      </c>
      <c r="AC27" s="69">
        <f>IF('Indicador Datos'!AW30="No data","x",ROUND(IF('Indicador Datos'!AW30&gt;AC$37,0,IF('Indicador Datos'!AW30&lt;AC$36,10,(AC$37-'Indicador Datos'!AW30)/(AC$37-AC$36)*10)),1))</f>
        <v>7.3</v>
      </c>
      <c r="AD27" s="233">
        <f>IF('Indicador Datos'!AX30="No data","x",ROUND(IF('Indicador Datos'!AX30&gt;AD$37,0,IF('Indicador Datos'!AX30&lt;AD$36,10,(AD$37-'Indicador Datos'!AX30)/(AD$37-AD$36)*10)),1))</f>
        <v>6.4</v>
      </c>
      <c r="AE27" s="233">
        <f>IF('Indicador Datos'!AY30="No data","x",ROUND(IF('Indicador Datos'!AY30&gt;AE$37,0,IF('Indicador Datos'!AY30&lt;AE$36,10,(AE$37-'Indicador Datos'!AY30)/(AE$37-AE$36)*10)),1))</f>
        <v>4.3</v>
      </c>
      <c r="AF27" s="233">
        <f>IF('Indicador Datos'!AZ30="No data","x",ROUND(IF('Indicador Datos'!AZ30&gt;AF$37,0,IF('Indicador Datos'!AZ30&lt;AF$36,10,(AF$37-'Indicador Datos'!AZ30)/(AF$37-AF$36)*10)),1))</f>
        <v>4.3</v>
      </c>
      <c r="AG27" s="69">
        <f t="shared" si="1"/>
        <v>5</v>
      </c>
      <c r="AH27" s="233">
        <f>IF('Indicador Datos'!BF30="No data","x",ROUND(IF('Indicador Datos'!BF30&gt;AH$37,0,IF('Indicador Datos'!BF30&lt;AH$36,10,(AH$37-'Indicador Datos'!BF30)/(AH$37-AH$36)*10)),1))</f>
        <v>2.1</v>
      </c>
      <c r="AI27" s="233">
        <f>IF('Indicador Datos'!BG30="No data","x",ROUND(IF('Indicador Datos'!BG30&gt;AI$37,0,IF('Indicador Datos'!BG30&lt;AI$36,10,(AI$37-'Indicador Datos'!BG30)/(AI$37-AI$36)*10)),1))</f>
        <v>2.4</v>
      </c>
      <c r="AJ27" s="233">
        <f>IF('Indicador Datos'!BH30="No data","x",ROUND(IF('Indicador Datos'!BH30&gt;AJ$37,10,IF('Indicador Datos'!BH30&lt;AJ$36,0,10-(AJ$37-'Indicador Datos'!BH30)/(AJ$37-AJ$36)*10)),1))</f>
        <v>5.4</v>
      </c>
      <c r="AK27" s="69">
        <f t="shared" si="2"/>
        <v>3.5</v>
      </c>
      <c r="AL27" s="69">
        <f>IF('Indicador Datos'!BI30="No data","x",ROUND(IF('Indicador Datos'!BI30&gt;AL$37,10,IF('Indicador Datos'!BI30&lt;AL$36,0,10-(AL$37-'Indicador Datos'!BI30)/(AL$37-AL$36)*10)),1))</f>
        <v>1.5</v>
      </c>
      <c r="AM27" s="70">
        <f t="shared" si="12"/>
        <v>4.3</v>
      </c>
      <c r="AN27" s="233">
        <f>IF('Indicador Datos'!CN30="No data","x",ROUND(IF('Indicador Datos'!CN30&gt;AN$37,0,IF('Indicador Datos'!CN30&lt;AN$36,10,(AN$37-'Indicador Datos'!CN30)/(AN$37-AN$36)*10)),1))</f>
        <v>0.2</v>
      </c>
      <c r="AO27" s="233">
        <f>IF('Indicador Datos'!CO30="No data","x",ROUND(IF('Indicador Datos'!CO30&gt;AO$37,0,IF('Indicador Datos'!CO30&lt;AO$36,10,(AO$37-'Indicador Datos'!CO30)/(AO$37-AO$36)*10)),1))</f>
        <v>0.4</v>
      </c>
      <c r="AP27" s="69">
        <f t="shared" si="13"/>
        <v>0.3</v>
      </c>
      <c r="AQ27" s="69">
        <f>IF('Indicador Datos'!CP30="No data","x",ROUND(IF('Indicador Datos'!CP30&gt;AQ$37,0,IF('Indicador Datos'!CP30&lt;AQ$36,10,(AQ$37-'Indicador Datos'!CP30)/(AQ$37-AQ$36)*10)),1))</f>
        <v>0.3</v>
      </c>
      <c r="AR27" s="69">
        <f t="shared" si="14"/>
        <v>0.3</v>
      </c>
      <c r="AS27" s="227">
        <f>IF('Indicador Datos'!CQ30="No data","x",ROUND(IF('Indicador Datos'!CQ30&gt;AS$37,0,IF('Indicador Datos'!CQ30&lt;AS$36,10,(AS$37-'Indicador Datos'!CQ30)/(AS$37-AS$36)*10)),1))</f>
        <v>4.9000000000000004</v>
      </c>
      <c r="AT27" s="227">
        <f>IF('Indicador Datos'!CR30="No data","x",ROUND(IF('Indicador Datos'!CR30&gt;AT$37,10,IF('Indicador Datos'!CR30&lt;AT$36,0,10-(AT$37-'Indicador Datos'!CR30)/(AT$37-AT$36)*10)),1))</f>
        <v>4.5</v>
      </c>
      <c r="AU27" s="69">
        <f t="shared" si="15"/>
        <v>4.7</v>
      </c>
      <c r="AV27" s="129">
        <f t="shared" si="16"/>
        <v>1.8</v>
      </c>
      <c r="AW27" s="71">
        <f t="shared" si="17"/>
        <v>2.7</v>
      </c>
      <c r="AX27" s="120"/>
    </row>
    <row r="28" spans="1:50" s="3" customFormat="1" x14ac:dyDescent="0.25">
      <c r="A28" s="94" t="s">
        <v>16</v>
      </c>
      <c r="B28" s="83" t="s">
        <v>15</v>
      </c>
      <c r="C28" s="69">
        <f>IF('Indicador Datos'!BX31="No data","x",ROUND(IF('Indicador Datos'!BX31&gt;C$37,0,IF('Indicador Datos'!BX31&lt;C$36,10,(C$37-'Indicador Datos'!BX31)/(C$37-C$36)*10)),1))</f>
        <v>4.0999999999999996</v>
      </c>
      <c r="D28" s="69">
        <f>IF('Indicador Datos'!BY31="No data","x",ROUND(IF('Indicador Datos'!BY31&gt;D$37,0,IF('Indicador Datos'!BY31&lt;D$36,10,(D$37-'Indicador Datos'!BY31)/(D$37-D$36)*10)),1))</f>
        <v>3.6</v>
      </c>
      <c r="E28" s="70">
        <f t="shared" si="3"/>
        <v>3.9</v>
      </c>
      <c r="F28" s="69">
        <f>IF('Indicador Datos'!CA31="No data","x",ROUND(IF('Indicador Datos'!CA31&gt;F$37,0,IF('Indicador Datos'!CA31&lt;F$36,10,(F$37-'Indicador Datos'!CA31)/(F$37-F$36)*10)),1))</f>
        <v>6.4</v>
      </c>
      <c r="G28" s="69">
        <f>IF('Indicador Datos'!BZ31="No data","x",ROUND(IF('Indicador Datos'!BZ31&gt;G$37,0,IF('Indicador Datos'!BZ31&lt;G$36,10,(G$37-'Indicador Datos'!BZ31)/(G$37-G$36)*10)),1))</f>
        <v>5.0999999999999996</v>
      </c>
      <c r="H28" s="70">
        <f t="shared" si="4"/>
        <v>5.8</v>
      </c>
      <c r="I28" s="69">
        <f>IF('Indicador Datos'!CB31="No data","x",ROUND(IF('Indicador Datos'!CB31&gt;I$37,0,IF('Indicador Datos'!CB31&lt;I$36,10,(I$37-'Indicador Datos'!CB31)/(I$37-I$36)*10)),1))</f>
        <v>7.9</v>
      </c>
      <c r="J28" s="129">
        <f t="shared" si="5"/>
        <v>7.9</v>
      </c>
      <c r="K28" s="233">
        <f>IF('Indicador Datos'!CC31="No data","x",ROUND(IF('Indicador Datos'!CC31&gt;K$37,10,IF('Indicador Datos'!CC31&lt;K$36,0,10-(K$37-'Indicador Datos'!CC31)/(K$37-K$36)*10)),1))</f>
        <v>2.6</v>
      </c>
      <c r="L28" s="233">
        <f>IF('Indicador Datos'!CD31="No data","x",ROUND(IF('Indicador Datos'!CD31&gt;L$37,10,IF('Indicador Datos'!CD31&lt;L$36,0,10-(L$37-'Indicador Datos'!CD31)/(L$37-L$36)*10)),1))</f>
        <v>5.6</v>
      </c>
      <c r="M28" s="69">
        <f t="shared" si="6"/>
        <v>4.0999999999999996</v>
      </c>
      <c r="N28" s="69">
        <f>IF('Indicador Datos'!CE31="No data","x",ROUND(IF('Indicador Datos'!CE31&gt;N$37,10,IF('Indicador Datos'!CE31&lt;N$36,0,10-(N$37-'Indicador Datos'!CE31)/(N$37-N$36)*10)),1))</f>
        <v>10</v>
      </c>
      <c r="O28" s="129">
        <f t="shared" si="7"/>
        <v>8</v>
      </c>
      <c r="P28" s="71">
        <f t="shared" si="8"/>
        <v>6.7</v>
      </c>
      <c r="Q28" s="69">
        <f>IF(OR('Indicador Datos'!CF31=0,'Indicador Datos'!CF31="No data"),"x",ROUND(IF('Indicador Datos'!CF31&gt;Q$37,0,IF('Indicador Datos'!CF31&lt;Q$36,10,(Q$37-'Indicador Datos'!CF31)/(Q$37-Q$36)*10)),1))</f>
        <v>0.2</v>
      </c>
      <c r="R28" s="69">
        <f>IF('Indicador Datos'!CG31="No data","x",ROUND(IF('Indicador Datos'!CG31&gt;R$37,0,IF('Indicador Datos'!CG31&lt;R$36,10,(R$37-'Indicador Datos'!CG31)/(R$37-R$36)*10)),1))</f>
        <v>5.2</v>
      </c>
      <c r="S28" s="69">
        <f>IF('Indicador Datos'!CH31="No data","x",ROUND(IF('Indicador Datos'!CH31&gt;S$37,0,IF('Indicador Datos'!CH31&lt;S$36,10,(S$37-'Indicador Datos'!CH31)/(S$37-S$36)*10)),1))</f>
        <v>3</v>
      </c>
      <c r="T28" s="70">
        <f t="shared" si="9"/>
        <v>2.8</v>
      </c>
      <c r="U28" s="177">
        <f>IF('Indicador Datos'!CI31="No data","x",'Indicador Datos'!CI31/'Indicador Datos'!CV31*100)</f>
        <v>10.81568273997296</v>
      </c>
      <c r="V28" s="69">
        <f t="shared" si="0"/>
        <v>9</v>
      </c>
      <c r="W28" s="69">
        <f>IF('Indicador Datos'!CJ31="No data","x",ROUND(IF('Indicador Datos'!CJ31&gt;W$37,0,IF('Indicador Datos'!CJ31&lt;W$36,10,(W$37-'Indicador Datos'!CJ31)/(W$37-W$36)*10)),1))</f>
        <v>3.5</v>
      </c>
      <c r="X28" s="69">
        <f>IF('Indicador Datos'!CK31="No data","x",ROUND(IF('Indicador Datos'!CK31&gt;X$37,0,IF('Indicador Datos'!CK31&lt;X$36,10,(X$37-'Indicador Datos'!CK31)/(X$37-X$36)*10)),1))</f>
        <v>2.7</v>
      </c>
      <c r="Y28" s="233">
        <f>IF('Indicador Datos'!CL31="No data","x",ROUND(IF('Indicador Datos'!CL31&gt;Y$37,0,IF('Indicador Datos'!CL31&lt;Y$36,10,(Y$37-'Indicador Datos'!CL31)/(Y$37-Y$36)*10)),1))</f>
        <v>7.4</v>
      </c>
      <c r="Z28" s="233">
        <f>IF('Indicador Datos'!CM31="No data","x",ROUND(IF('Indicador Datos'!CM31&gt;Z$37,0,IF('Indicador Datos'!CM31&lt;Z$36,10,(Z$37-'Indicador Datos'!CM31)/(Z$37-Z$36)*10)),1))</f>
        <v>5.6</v>
      </c>
      <c r="AA28" s="69">
        <f t="shared" si="10"/>
        <v>6.5</v>
      </c>
      <c r="AB28" s="70">
        <f t="shared" si="11"/>
        <v>5.4</v>
      </c>
      <c r="AC28" s="69">
        <f>IF('Indicador Datos'!AW31="No data","x",ROUND(IF('Indicador Datos'!AW31&gt;AC$37,0,IF('Indicador Datos'!AW31&lt;AC$36,10,(AC$37-'Indicador Datos'!AW31)/(AC$37-AC$36)*10)),1))</f>
        <v>4.8</v>
      </c>
      <c r="AD28" s="233">
        <f>IF('Indicador Datos'!AX31="No data","x",ROUND(IF('Indicador Datos'!AX31&gt;AD$37,0,IF('Indicador Datos'!AX31&lt;AD$36,10,(AD$37-'Indicador Datos'!AX31)/(AD$37-AD$36)*10)),1))</f>
        <v>7.1</v>
      </c>
      <c r="AE28" s="233">
        <f>IF('Indicador Datos'!AY31="No data","x",ROUND(IF('Indicador Datos'!AY31&gt;AE$37,0,IF('Indicador Datos'!AY31&lt;AE$36,10,(AE$37-'Indicador Datos'!AY31)/(AE$37-AE$36)*10)),1))</f>
        <v>5</v>
      </c>
      <c r="AF28" s="233">
        <f>IF('Indicador Datos'!AZ31="No data","x",ROUND(IF('Indicador Datos'!AZ31&gt;AF$37,0,IF('Indicador Datos'!AZ31&lt;AF$36,10,(AF$37-'Indicador Datos'!AZ31)/(AF$37-AF$36)*10)),1))</f>
        <v>5.7</v>
      </c>
      <c r="AG28" s="69">
        <f t="shared" si="1"/>
        <v>5.9333333333333336</v>
      </c>
      <c r="AH28" s="233">
        <f>IF('Indicador Datos'!BF31="No data","x",ROUND(IF('Indicador Datos'!BF31&gt;AH$37,0,IF('Indicador Datos'!BF31&lt;AH$36,10,(AH$37-'Indicador Datos'!BF31)/(AH$37-AH$36)*10)),1))</f>
        <v>7</v>
      </c>
      <c r="AI28" s="233">
        <f>IF('Indicador Datos'!BG31="No data","x",ROUND(IF('Indicador Datos'!BG31&gt;AI$37,0,IF('Indicador Datos'!BG31&lt;AI$36,10,(AI$37-'Indicador Datos'!BG31)/(AI$37-AI$36)*10)),1))</f>
        <v>4.0999999999999996</v>
      </c>
      <c r="AJ28" s="233">
        <f>IF('Indicador Datos'!BH31="No data","x",ROUND(IF('Indicador Datos'!BH31&gt;AJ$37,10,IF('Indicador Datos'!BH31&lt;AJ$36,0,10-(AJ$37-'Indicador Datos'!BH31)/(AJ$37-AJ$36)*10)),1))</f>
        <v>3</v>
      </c>
      <c r="AK28" s="69">
        <f t="shared" si="2"/>
        <v>5</v>
      </c>
      <c r="AL28" s="69">
        <f>IF('Indicador Datos'!BI31="No data","x",ROUND(IF('Indicador Datos'!BI31&gt;AL$37,10,IF('Indicador Datos'!BI31&lt;AL$36,0,10-(AL$37-'Indicador Datos'!BI31)/(AL$37-AL$36)*10)),1))</f>
        <v>4.3</v>
      </c>
      <c r="AM28" s="70">
        <f t="shared" si="12"/>
        <v>5</v>
      </c>
      <c r="AN28" s="233">
        <f>IF('Indicador Datos'!CN31="No data","x",ROUND(IF('Indicador Datos'!CN31&gt;AN$37,0,IF('Indicador Datos'!CN31&lt;AN$36,10,(AN$37-'Indicador Datos'!CN31)/(AN$37-AN$36)*10)),1))</f>
        <v>4.2</v>
      </c>
      <c r="AO28" s="233">
        <f>IF('Indicador Datos'!CO31="No data","x",ROUND(IF('Indicador Datos'!CO31&gt;AO$37,0,IF('Indicador Datos'!CO31&lt;AO$36,10,(AO$37-'Indicador Datos'!CO31)/(AO$37-AO$36)*10)),1))</f>
        <v>10</v>
      </c>
      <c r="AP28" s="69">
        <f t="shared" si="13"/>
        <v>7.1</v>
      </c>
      <c r="AQ28" s="69">
        <f>IF('Indicador Datos'!CP31="No data","x",ROUND(IF('Indicador Datos'!CP31&gt;AQ$37,0,IF('Indicador Datos'!CP31&lt;AQ$36,10,(AQ$37-'Indicador Datos'!CP31)/(AQ$37-AQ$36)*10)),1))</f>
        <v>6.2</v>
      </c>
      <c r="AR28" s="69">
        <f t="shared" si="14"/>
        <v>6.7</v>
      </c>
      <c r="AS28" s="227">
        <f>IF('Indicador Datos'!CQ31="No data","x",ROUND(IF('Indicador Datos'!CQ31&gt;AS$37,0,IF('Indicador Datos'!CQ31&lt;AS$36,10,(AS$37-'Indicador Datos'!CQ31)/(AS$37-AS$36)*10)),1))</f>
        <v>7.1</v>
      </c>
      <c r="AT28" s="227">
        <f>IF('Indicador Datos'!CR31="No data","x",ROUND(IF('Indicador Datos'!CR31&gt;AT$37,10,IF('Indicador Datos'!CR31&lt;AT$36,0,10-(AT$37-'Indicador Datos'!CR31)/(AT$37-AT$36)*10)),1))</f>
        <v>8.9</v>
      </c>
      <c r="AU28" s="69">
        <f t="shared" si="15"/>
        <v>8</v>
      </c>
      <c r="AV28" s="129">
        <f t="shared" si="16"/>
        <v>7.1</v>
      </c>
      <c r="AW28" s="71">
        <f t="shared" si="17"/>
        <v>5.0999999999999996</v>
      </c>
      <c r="AX28" s="120"/>
    </row>
    <row r="29" spans="1:50" s="3" customFormat="1" x14ac:dyDescent="0.25">
      <c r="A29" s="94" t="s">
        <v>26</v>
      </c>
      <c r="B29" s="83" t="s">
        <v>25</v>
      </c>
      <c r="C29" s="69">
        <f>IF('Indicador Datos'!BX32="No data","x",ROUND(IF('Indicador Datos'!BX32&gt;C$37,0,IF('Indicador Datos'!BX32&lt;C$36,10,(C$37-'Indicador Datos'!BX32)/(C$37-C$36)*10)),1))</f>
        <v>3.9</v>
      </c>
      <c r="D29" s="69">
        <f>IF('Indicador Datos'!BY32="No data","x",ROUND(IF('Indicador Datos'!BY32&gt;D$37,0,IF('Indicador Datos'!BY32&lt;D$36,10,(D$37-'Indicador Datos'!BY32)/(D$37-D$36)*10)),1))</f>
        <v>5.7</v>
      </c>
      <c r="E29" s="70">
        <f t="shared" si="3"/>
        <v>4.8</v>
      </c>
      <c r="F29" s="69">
        <f>IF('Indicador Datos'!CA32="No data","x",ROUND(IF('Indicador Datos'!CA32&gt;F$37,0,IF('Indicador Datos'!CA32&lt;F$36,10,(F$37-'Indicador Datos'!CA32)/(F$37-F$36)*10)),1))</f>
        <v>6.6</v>
      </c>
      <c r="G29" s="69">
        <f>IF('Indicador Datos'!BZ32="No data","x",ROUND(IF('Indicador Datos'!BZ32&gt;G$37,0,IF('Indicador Datos'!BZ32&lt;G$36,10,(G$37-'Indicador Datos'!BZ32)/(G$37-G$36)*10)),1))</f>
        <v>5.6</v>
      </c>
      <c r="H29" s="70">
        <f t="shared" si="4"/>
        <v>6.1</v>
      </c>
      <c r="I29" s="69">
        <f>IF('Indicador Datos'!CB32="No data","x",ROUND(IF('Indicador Datos'!CB32&gt;I$37,0,IF('Indicador Datos'!CB32&lt;I$36,10,(I$37-'Indicador Datos'!CB32)/(I$37-I$36)*10)),1))</f>
        <v>7</v>
      </c>
      <c r="J29" s="129">
        <f t="shared" si="5"/>
        <v>7</v>
      </c>
      <c r="K29" s="233">
        <f>IF('Indicador Datos'!CC32="No data","x",ROUND(IF('Indicador Datos'!CC32&gt;K$37,10,IF('Indicador Datos'!CC32&lt;K$36,0,10-(K$37-'Indicador Datos'!CC32)/(K$37-K$36)*10)),1))</f>
        <v>2.2000000000000002</v>
      </c>
      <c r="L29" s="233">
        <f>IF('Indicador Datos'!CD32="No data","x",ROUND(IF('Indicador Datos'!CD32&gt;L$37,10,IF('Indicador Datos'!CD32&lt;L$36,0,10-(L$37-'Indicador Datos'!CD32)/(L$37-L$36)*10)),1))</f>
        <v>4.7</v>
      </c>
      <c r="M29" s="69">
        <f t="shared" si="6"/>
        <v>3.5</v>
      </c>
      <c r="N29" s="69">
        <f>IF('Indicador Datos'!CE32="No data","x",ROUND(IF('Indicador Datos'!CE32&gt;N$37,10,IF('Indicador Datos'!CE32&lt;N$36,0,10-(N$37-'Indicador Datos'!CE32)/(N$37-N$36)*10)),1))</f>
        <v>2.5</v>
      </c>
      <c r="O29" s="129">
        <f t="shared" si="7"/>
        <v>2.8</v>
      </c>
      <c r="P29" s="71">
        <f t="shared" si="8"/>
        <v>5.4</v>
      </c>
      <c r="Q29" s="69">
        <f>IF(OR('Indicador Datos'!CF32=0,'Indicador Datos'!CF32="No data"),"x",ROUND(IF('Indicador Datos'!CF32&gt;Q$37,0,IF('Indicador Datos'!CF32&lt;Q$36,10,(Q$37-'Indicador Datos'!CF32)/(Q$37-Q$36)*10)),1))</f>
        <v>0</v>
      </c>
      <c r="R29" s="69">
        <f>IF('Indicador Datos'!CG32="No data","x",ROUND(IF('Indicador Datos'!CG32&gt;R$37,0,IF('Indicador Datos'!CG32&lt;R$36,10,(R$37-'Indicador Datos'!CG32)/(R$37-R$36)*10)),1))</f>
        <v>5.7</v>
      </c>
      <c r="S29" s="69">
        <f>IF('Indicador Datos'!CH32="No data","x",ROUND(IF('Indicador Datos'!CH32&gt;S$37,0,IF('Indicador Datos'!CH32&lt;S$36,10,(S$37-'Indicador Datos'!CH32)/(S$37-S$36)*10)),1))</f>
        <v>6.5</v>
      </c>
      <c r="T29" s="70">
        <f t="shared" si="9"/>
        <v>4.0999999999999996</v>
      </c>
      <c r="U29" s="177">
        <f>IF('Indicador Datos'!CI32="No data","x",'Indicador Datos'!CI32/'Indicador Datos'!CV32*100)</f>
        <v>24.963762280560477</v>
      </c>
      <c r="V29" s="69">
        <f t="shared" si="0"/>
        <v>7.6</v>
      </c>
      <c r="W29" s="69">
        <f>IF('Indicador Datos'!CJ32="No data","x",ROUND(IF('Indicador Datos'!CJ32&gt;W$37,0,IF('Indicador Datos'!CJ32&lt;W$36,10,(W$37-'Indicador Datos'!CJ32)/(W$37-W$36)*10)),1))</f>
        <v>4</v>
      </c>
      <c r="X29" s="69">
        <f>IF('Indicador Datos'!CK32="No data","x",ROUND(IF('Indicador Datos'!CK32&gt;X$37,0,IF('Indicador Datos'!CK32&lt;X$36,10,(X$37-'Indicador Datos'!CK32)/(X$37-X$36)*10)),1))</f>
        <v>6</v>
      </c>
      <c r="Y29" s="233">
        <f>IF('Indicador Datos'!CL32="No data","x",ROUND(IF('Indicador Datos'!CL32&gt;Y$37,0,IF('Indicador Datos'!CL32&lt;Y$36,10,(Y$37-'Indicador Datos'!CL32)/(Y$37-Y$36)*10)),1))</f>
        <v>0.6</v>
      </c>
      <c r="Z29" s="233">
        <f>IF('Indicador Datos'!CM32="No data","x",ROUND(IF('Indicador Datos'!CM32&gt;Z$37,0,IF('Indicador Datos'!CM32&lt;Z$36,10,(Z$37-'Indicador Datos'!CM32)/(Z$37-Z$36)*10)),1))</f>
        <v>4.3</v>
      </c>
      <c r="AA29" s="69">
        <f t="shared" si="10"/>
        <v>2.5</v>
      </c>
      <c r="AB29" s="70">
        <f t="shared" si="11"/>
        <v>5</v>
      </c>
      <c r="AC29" s="69">
        <f>IF('Indicador Datos'!AW32="No data","x",ROUND(IF('Indicador Datos'!AW32&gt;AC$37,0,IF('Indicador Datos'!AW32&lt;AC$36,10,(AC$37-'Indicador Datos'!AW32)/(AC$37-AC$36)*10)),1))</f>
        <v>4.9000000000000004</v>
      </c>
      <c r="AD29" s="233">
        <f>IF('Indicador Datos'!AX32="No data","x",ROUND(IF('Indicador Datos'!AX32&gt;AD$37,0,IF('Indicador Datos'!AX32&lt;AD$36,10,(AD$37-'Indicador Datos'!AX32)/(AD$37-AD$36)*10)),1))</f>
        <v>10</v>
      </c>
      <c r="AE29" s="233">
        <f>IF('Indicador Datos'!AY32="No data","x",ROUND(IF('Indicador Datos'!AY32&gt;AE$37,0,IF('Indicador Datos'!AY32&lt;AE$36,10,(AE$37-'Indicador Datos'!AY32)/(AE$37-AE$36)*10)),1))</f>
        <v>10</v>
      </c>
      <c r="AF29" s="233">
        <f>IF('Indicador Datos'!AZ32="No data","x",ROUND(IF('Indicador Datos'!AZ32&gt;AF$37,0,IF('Indicador Datos'!AZ32&lt;AF$36,10,(AF$37-'Indicador Datos'!AZ32)/(AF$37-AF$36)*10)),1))</f>
        <v>10</v>
      </c>
      <c r="AG29" s="69">
        <f t="shared" si="1"/>
        <v>10</v>
      </c>
      <c r="AH29" s="233">
        <f>IF('Indicador Datos'!BF32="No data","x",ROUND(IF('Indicador Datos'!BF32&gt;AH$37,0,IF('Indicador Datos'!BF32&lt;AH$36,10,(AH$37-'Indicador Datos'!BF32)/(AH$37-AH$36)*10)),1))</f>
        <v>6.5</v>
      </c>
      <c r="AI29" s="233">
        <f>IF('Indicador Datos'!BG32="No data","x",ROUND(IF('Indicador Datos'!BG32&gt;AI$37,0,IF('Indicador Datos'!BG32&lt;AI$36,10,(AI$37-'Indicador Datos'!BG32)/(AI$37-AI$36)*10)),1))</f>
        <v>3.9</v>
      </c>
      <c r="AJ29" s="233">
        <f>IF('Indicador Datos'!BH32="No data","x",ROUND(IF('Indicador Datos'!BH32&gt;AJ$37,10,IF('Indicador Datos'!BH32&lt;AJ$36,0,10-(AJ$37-'Indicador Datos'!BH32)/(AJ$37-AJ$36)*10)),1))</f>
        <v>7.3</v>
      </c>
      <c r="AK29" s="69">
        <f t="shared" si="2"/>
        <v>6.1</v>
      </c>
      <c r="AL29" s="69">
        <f>IF('Indicador Datos'!BI32="No data","x",ROUND(IF('Indicador Datos'!BI32&gt;AL$37,10,IF('Indicador Datos'!BI32&lt;AL$36,0,10-(AL$37-'Indicador Datos'!BI32)/(AL$37-AL$36)*10)),1))</f>
        <v>4.3</v>
      </c>
      <c r="AM29" s="70">
        <f t="shared" si="12"/>
        <v>6.3</v>
      </c>
      <c r="AN29" s="233">
        <f>IF('Indicador Datos'!CN32="No data","x",ROUND(IF('Indicador Datos'!CN32&gt;AN$37,0,IF('Indicador Datos'!CN32&lt;AN$36,10,(AN$37-'Indicador Datos'!CN32)/(AN$37-AN$36)*10)),1))</f>
        <v>3.1</v>
      </c>
      <c r="AO29" s="233">
        <f>IF('Indicador Datos'!CO32="No data","x",ROUND(IF('Indicador Datos'!CO32&gt;AO$37,0,IF('Indicador Datos'!CO32&lt;AO$36,10,(AO$37-'Indicador Datos'!CO32)/(AO$37-AO$36)*10)),1))</f>
        <v>4.5999999999999996</v>
      </c>
      <c r="AP29" s="69">
        <f t="shared" si="13"/>
        <v>3.9</v>
      </c>
      <c r="AQ29" s="69">
        <f>IF('Indicador Datos'!CP32="No data","x",ROUND(IF('Indicador Datos'!CP32&gt;AQ$37,0,IF('Indicador Datos'!CP32&lt;AQ$36,10,(AQ$37-'Indicador Datos'!CP32)/(AQ$37-AQ$36)*10)),1))</f>
        <v>6.3</v>
      </c>
      <c r="AR29" s="69">
        <f t="shared" si="14"/>
        <v>5.0999999999999996</v>
      </c>
      <c r="AS29" s="227">
        <f>IF('Indicador Datos'!CQ32="No data","x",ROUND(IF('Indicador Datos'!CQ32&gt;AS$37,0,IF('Indicador Datos'!CQ32&lt;AS$36,10,(AS$37-'Indicador Datos'!CQ32)/(AS$37-AS$36)*10)),1))</f>
        <v>6.1</v>
      </c>
      <c r="AT29" s="227">
        <f>IF('Indicador Datos'!CR32="No data","x",ROUND(IF('Indicador Datos'!CR32&gt;AT$37,10,IF('Indicador Datos'!CR32&lt;AT$36,0,10-(AT$37-'Indicador Datos'!CR32)/(AT$37-AT$36)*10)),1))</f>
        <v>9.6</v>
      </c>
      <c r="AU29" s="69">
        <f t="shared" si="15"/>
        <v>7.9</v>
      </c>
      <c r="AV29" s="129">
        <f t="shared" si="16"/>
        <v>6</v>
      </c>
      <c r="AW29" s="71">
        <f t="shared" si="17"/>
        <v>5.4</v>
      </c>
      <c r="AX29" s="120"/>
    </row>
    <row r="30" spans="1:50" s="3" customFormat="1" x14ac:dyDescent="0.25">
      <c r="A30" s="94" t="s">
        <v>34</v>
      </c>
      <c r="B30" s="83" t="s">
        <v>33</v>
      </c>
      <c r="C30" s="69" t="str">
        <f>IF('Indicador Datos'!BX33="No data","x",ROUND(IF('Indicador Datos'!BX33&gt;C$37,0,IF('Indicador Datos'!BX33&lt;C$36,10,(C$37-'Indicador Datos'!BX33)/(C$37-C$36)*10)),1))</f>
        <v>x</v>
      </c>
      <c r="D30" s="69" t="str">
        <f>IF('Indicador Datos'!BY33="No data","x",ROUND(IF('Indicador Datos'!BY33&gt;D$37,0,IF('Indicador Datos'!BY33&lt;D$36,10,(D$37-'Indicador Datos'!BY33)/(D$37-D$36)*10)),1))</f>
        <v>x</v>
      </c>
      <c r="E30" s="70" t="str">
        <f t="shared" si="3"/>
        <v>x</v>
      </c>
      <c r="F30" s="69">
        <f>IF('Indicador Datos'!CA33="No data","x",ROUND(IF('Indicador Datos'!CA33&gt;F$37,0,IF('Indicador Datos'!CA33&lt;F$36,10,(F$37-'Indicador Datos'!CA33)/(F$37-F$36)*10)),1))</f>
        <v>6.3</v>
      </c>
      <c r="G30" s="69">
        <f>IF('Indicador Datos'!BZ33="No data","x",ROUND(IF('Indicador Datos'!BZ33&gt;G$37,0,IF('Indicador Datos'!BZ33&lt;G$36,10,(G$37-'Indicador Datos'!BZ33)/(G$37-G$36)*10)),1))</f>
        <v>5.6</v>
      </c>
      <c r="H30" s="70">
        <f t="shared" si="4"/>
        <v>6</v>
      </c>
      <c r="I30" s="69" t="str">
        <f>IF('Indicador Datos'!CB33="No data","x",ROUND(IF('Indicador Datos'!CB33&gt;I$37,0,IF('Indicador Datos'!CB33&lt;I$36,10,(I$37-'Indicador Datos'!CB33)/(I$37-I$36)*10)),1))</f>
        <v>x</v>
      </c>
      <c r="J30" s="129" t="str">
        <f t="shared" si="5"/>
        <v>x</v>
      </c>
      <c r="K30" s="233" t="str">
        <f>IF('Indicador Datos'!CC33="No data","x",ROUND(IF('Indicador Datos'!CC33&gt;K$37,10,IF('Indicador Datos'!CC33&lt;K$36,0,10-(K$37-'Indicador Datos'!CC33)/(K$37-K$36)*10)),1))</f>
        <v>x</v>
      </c>
      <c r="L30" s="233" t="str">
        <f>IF('Indicador Datos'!CD33="No data","x",ROUND(IF('Indicador Datos'!CD33&gt;L$37,10,IF('Indicador Datos'!CD33&lt;L$36,0,10-(L$37-'Indicador Datos'!CD33)/(L$37-L$36)*10)),1))</f>
        <v>x</v>
      </c>
      <c r="M30" s="69" t="str">
        <f t="shared" si="6"/>
        <v>x</v>
      </c>
      <c r="N30" s="69">
        <f>IF('Indicador Datos'!CE33="No data","x",ROUND(IF('Indicador Datos'!CE33&gt;N$37,10,IF('Indicador Datos'!CE33&lt;N$36,0,10-(N$37-'Indicador Datos'!CE33)/(N$37-N$36)*10)),1))</f>
        <v>5</v>
      </c>
      <c r="O30" s="129">
        <f t="shared" si="7"/>
        <v>5</v>
      </c>
      <c r="P30" s="71">
        <f t="shared" si="8"/>
        <v>5.5</v>
      </c>
      <c r="Q30" s="69">
        <f>IF(OR('Indicador Datos'!CF33=0,'Indicador Datos'!CF33="No data"),"x",ROUND(IF('Indicador Datos'!CF33&gt;Q$37,0,IF('Indicador Datos'!CF33&lt;Q$36,10,(Q$37-'Indicador Datos'!CF33)/(Q$37-Q$36)*10)),1))</f>
        <v>4.5999999999999996</v>
      </c>
      <c r="R30" s="69">
        <f>IF('Indicador Datos'!CG33="No data","x",ROUND(IF('Indicador Datos'!CG33&gt;R$37,0,IF('Indicador Datos'!CG33&lt;R$36,10,(R$37-'Indicador Datos'!CG33)/(R$37-R$36)*10)),1))</f>
        <v>8</v>
      </c>
      <c r="S30" s="69">
        <f>IF('Indicador Datos'!CH33="No data","x",ROUND(IF('Indicador Datos'!CH33&gt;S$37,0,IF('Indicador Datos'!CH33&lt;S$36,10,(S$37-'Indicador Datos'!CH33)/(S$37-S$36)*10)),1))</f>
        <v>7</v>
      </c>
      <c r="T30" s="70">
        <f t="shared" si="9"/>
        <v>6.5</v>
      </c>
      <c r="U30" s="177">
        <f>IF('Indicador Datos'!CI33="No data","x",'Indicador Datos'!CI33/'Indicador Datos'!CV33*100)</f>
        <v>2.1336042672085345</v>
      </c>
      <c r="V30" s="69">
        <f t="shared" si="0"/>
        <v>9.9</v>
      </c>
      <c r="W30" s="69">
        <f>IF('Indicador Datos'!CJ33="No data","x",ROUND(IF('Indicador Datos'!CJ33&gt;W$37,0,IF('Indicador Datos'!CJ33&lt;W$36,10,(W$37-'Indicador Datos'!CJ33)/(W$37-W$36)*10)),1))</f>
        <v>4.7</v>
      </c>
      <c r="X30" s="69">
        <f>IF('Indicador Datos'!CK33="No data","x",ROUND(IF('Indicador Datos'!CK33&gt;X$37,0,IF('Indicador Datos'!CK33&lt;X$36,10,(X$37-'Indicador Datos'!CK33)/(X$37-X$36)*10)),1))</f>
        <v>4.5</v>
      </c>
      <c r="Y30" s="233">
        <f>IF('Indicador Datos'!CL33="No data","x",ROUND(IF('Indicador Datos'!CL33&gt;Y$37,0,IF('Indicador Datos'!CL33&lt;Y$36,10,(Y$37-'Indicador Datos'!CL33)/(Y$37-Y$36)*10)),1))</f>
        <v>4.9000000000000004</v>
      </c>
      <c r="Z30" s="233">
        <f>IF('Indicador Datos'!CM33="No data","x",ROUND(IF('Indicador Datos'!CM33&gt;Z$37,0,IF('Indicador Datos'!CM33&lt;Z$36,10,(Z$37-'Indicador Datos'!CM33)/(Z$37-Z$36)*10)),1))</f>
        <v>0.5</v>
      </c>
      <c r="AA30" s="69">
        <f t="shared" si="10"/>
        <v>2.7</v>
      </c>
      <c r="AB30" s="70">
        <f t="shared" si="11"/>
        <v>5.5</v>
      </c>
      <c r="AC30" s="69">
        <f>IF('Indicador Datos'!AW33="No data","x",ROUND(IF('Indicador Datos'!AW33&gt;AC$37,0,IF('Indicador Datos'!AW33&lt;AC$36,10,(AC$37-'Indicador Datos'!AW33)/(AC$37-AC$36)*10)),1))</f>
        <v>8</v>
      </c>
      <c r="AD30" s="233">
        <f>IF('Indicador Datos'!AX33="No data","x",ROUND(IF('Indicador Datos'!AX33&gt;AD$37,0,IF('Indicador Datos'!AX33&lt;AD$36,10,(AD$37-'Indicador Datos'!AX33)/(AD$37-AD$36)*10)),1))</f>
        <v>4.3</v>
      </c>
      <c r="AE30" s="233">
        <f>IF('Indicador Datos'!AY33="No data","x",ROUND(IF('Indicador Datos'!AY33&gt;AE$37,0,IF('Indicador Datos'!AY33&lt;AE$36,10,(AE$37-'Indicador Datos'!AY33)/(AE$37-AE$36)*10)),1))</f>
        <v>1.4</v>
      </c>
      <c r="AF30" s="233">
        <f>IF('Indicador Datos'!AZ33="No data","x",ROUND(IF('Indicador Datos'!AZ33&gt;AF$37,0,IF('Indicador Datos'!AZ33&lt;AF$36,10,(AF$37-'Indicador Datos'!AZ33)/(AF$37-AF$36)*10)),1))</f>
        <v>1.4</v>
      </c>
      <c r="AG30" s="69">
        <f t="shared" si="1"/>
        <v>2.3666666666666667</v>
      </c>
      <c r="AH30" s="233">
        <f>IF('Indicador Datos'!BF33="No data","x",ROUND(IF('Indicador Datos'!BF33&gt;AH$37,0,IF('Indicador Datos'!BF33&lt;AH$36,10,(AH$37-'Indicador Datos'!BF33)/(AH$37-AH$36)*10)),1))</f>
        <v>9</v>
      </c>
      <c r="AI30" s="233">
        <f>IF('Indicador Datos'!BG33="No data","x",ROUND(IF('Indicador Datos'!BG33&gt;AI$37,0,IF('Indicador Datos'!BG33&lt;AI$36,10,(AI$37-'Indicador Datos'!BG33)/(AI$37-AI$36)*10)),1))</f>
        <v>8.1999999999999993</v>
      </c>
      <c r="AJ30" s="233">
        <f>IF('Indicador Datos'!BH33="No data","x",ROUND(IF('Indicador Datos'!BH33&gt;AJ$37,10,IF('Indicador Datos'!BH33&lt;AJ$36,0,10-(AJ$37-'Indicador Datos'!BH33)/(AJ$37-AJ$36)*10)),1))</f>
        <v>6.8</v>
      </c>
      <c r="AK30" s="69">
        <f t="shared" si="2"/>
        <v>8.1</v>
      </c>
      <c r="AL30" s="69">
        <f>IF('Indicador Datos'!BI33="No data","x",ROUND(IF('Indicador Datos'!BI33&gt;AL$37,10,IF('Indicador Datos'!BI33&lt;AL$36,0,10-(AL$37-'Indicador Datos'!BI33)/(AL$37-AL$36)*10)),1))</f>
        <v>10</v>
      </c>
      <c r="AM30" s="70">
        <f t="shared" si="12"/>
        <v>7.1</v>
      </c>
      <c r="AN30" s="233">
        <f>IF('Indicador Datos'!CN33="No data","x",ROUND(IF('Indicador Datos'!CN33&gt;AN$37,0,IF('Indicador Datos'!CN33&lt;AN$36,10,(AN$37-'Indicador Datos'!CN33)/(AN$37-AN$36)*10)),1))</f>
        <v>3.9</v>
      </c>
      <c r="AO30" s="233" t="str">
        <f>IF('Indicador Datos'!CO33="No data","x",ROUND(IF('Indicador Datos'!CO33&gt;AO$37,0,IF('Indicador Datos'!CO33&lt;AO$36,10,(AO$37-'Indicador Datos'!CO33)/(AO$37-AO$36)*10)),1))</f>
        <v>x</v>
      </c>
      <c r="AP30" s="69">
        <f t="shared" si="13"/>
        <v>3.9</v>
      </c>
      <c r="AQ30" s="69" t="str">
        <f>IF('Indicador Datos'!CP33="No data","x",ROUND(IF('Indicador Datos'!CP33&gt;AQ$37,0,IF('Indicador Datos'!CP33&lt;AQ$36,10,(AQ$37-'Indicador Datos'!CP33)/(AQ$37-AQ$36)*10)),1))</f>
        <v>x</v>
      </c>
      <c r="AR30" s="69">
        <f t="shared" si="14"/>
        <v>3.9</v>
      </c>
      <c r="AS30" s="227">
        <f>IF('Indicador Datos'!CQ33="No data","x",ROUND(IF('Indicador Datos'!CQ33&gt;AS$37,0,IF('Indicador Datos'!CQ33&lt;AS$36,10,(AS$37-'Indicador Datos'!CQ33)/(AS$37-AS$36)*10)),1))</f>
        <v>8.1999999999999993</v>
      </c>
      <c r="AT30" s="227" t="str">
        <f>IF('Indicador Datos'!CR33="No data","x",ROUND(IF('Indicador Datos'!CR33&gt;AT$37,10,IF('Indicador Datos'!CR33&lt;AT$36,0,10-(AT$37-'Indicador Datos'!CR33)/(AT$37-AT$36)*10)),1))</f>
        <v>x</v>
      </c>
      <c r="AU30" s="69">
        <f t="shared" si="15"/>
        <v>8.1999999999999993</v>
      </c>
      <c r="AV30" s="129">
        <f t="shared" si="16"/>
        <v>5.3</v>
      </c>
      <c r="AW30" s="71">
        <f t="shared" si="17"/>
        <v>6.1</v>
      </c>
      <c r="AX30" s="120"/>
    </row>
    <row r="31" spans="1:50" s="3" customFormat="1" x14ac:dyDescent="0.25">
      <c r="A31" s="94" t="s">
        <v>48</v>
      </c>
      <c r="B31" s="83" t="s">
        <v>47</v>
      </c>
      <c r="C31" s="69">
        <f>IF('Indicador Datos'!BX34="No data","x",ROUND(IF('Indicador Datos'!BX34&gt;C$37,0,IF('Indicador Datos'!BX34&lt;C$36,10,(C$37-'Indicador Datos'!BX34)/(C$37-C$36)*10)),1))</f>
        <v>4.9000000000000004</v>
      </c>
      <c r="D31" s="69">
        <f>IF('Indicador Datos'!BY34="No data","x",ROUND(IF('Indicador Datos'!BY34&gt;D$37,0,IF('Indicador Datos'!BY34&lt;D$36,10,(D$37-'Indicador Datos'!BY34)/(D$37-D$36)*10)),1))</f>
        <v>6.3</v>
      </c>
      <c r="E31" s="70">
        <f t="shared" si="3"/>
        <v>5.6</v>
      </c>
      <c r="F31" s="69">
        <f>IF('Indicador Datos'!CA34="No data","x",ROUND(IF('Indicador Datos'!CA34&gt;F$37,0,IF('Indicador Datos'!CA34&lt;F$36,10,(F$37-'Indicador Datos'!CA34)/(F$37-F$36)*10)),1))</f>
        <v>7.1</v>
      </c>
      <c r="G31" s="69">
        <f>IF('Indicador Datos'!BZ34="No data","x",ROUND(IF('Indicador Datos'!BZ34&gt;G$37,0,IF('Indicador Datos'!BZ34&lt;G$36,10,(G$37-'Indicador Datos'!BZ34)/(G$37-G$36)*10)),1))</f>
        <v>6.6</v>
      </c>
      <c r="H31" s="70">
        <f t="shared" si="4"/>
        <v>6.9</v>
      </c>
      <c r="I31" s="69">
        <f>IF('Indicador Datos'!CB34="No data","x",ROUND(IF('Indicador Datos'!CB34&gt;I$37,0,IF('Indicador Datos'!CB34&lt;I$36,10,(I$37-'Indicador Datos'!CB34)/(I$37-I$36)*10)),1))</f>
        <v>5.6</v>
      </c>
      <c r="J31" s="129">
        <f t="shared" si="5"/>
        <v>5.6</v>
      </c>
      <c r="K31" s="233">
        <f>IF('Indicador Datos'!CC34="No data","x",ROUND(IF('Indicador Datos'!CC34&gt;K$37,10,IF('Indicador Datos'!CC34&lt;K$36,0,10-(K$37-'Indicador Datos'!CC34)/(K$37-K$36)*10)),1))</f>
        <v>2.8</v>
      </c>
      <c r="L31" s="233">
        <f>IF('Indicador Datos'!CD34="No data","x",ROUND(IF('Indicador Datos'!CD34&gt;L$37,10,IF('Indicador Datos'!CD34&lt;L$36,0,10-(L$37-'Indicador Datos'!CD34)/(L$37-L$36)*10)),1))</f>
        <v>3.9</v>
      </c>
      <c r="M31" s="69">
        <f t="shared" si="6"/>
        <v>3.4</v>
      </c>
      <c r="N31" s="69">
        <f>IF('Indicador Datos'!CE34="No data","x",ROUND(IF('Indicador Datos'!CE34&gt;N$37,10,IF('Indicador Datos'!CE34&lt;N$36,0,10-(N$37-'Indicador Datos'!CE34)/(N$37-N$36)*10)),1))</f>
        <v>1.7</v>
      </c>
      <c r="O31" s="129">
        <f t="shared" si="7"/>
        <v>2.2999999999999998</v>
      </c>
      <c r="P31" s="71">
        <f t="shared" si="8"/>
        <v>5.3</v>
      </c>
      <c r="Q31" s="69">
        <f>IF(OR('Indicador Datos'!CF34=0,'Indicador Datos'!CF34="No data"),"x",ROUND(IF('Indicador Datos'!CF34&gt;Q$37,0,IF('Indicador Datos'!CF34&lt;Q$36,10,(Q$37-'Indicador Datos'!CF34)/(Q$37-Q$36)*10)),1))</f>
        <v>0.3</v>
      </c>
      <c r="R31" s="69">
        <f>IF('Indicador Datos'!CG34="No data","x",ROUND(IF('Indicador Datos'!CG34&gt;R$37,0,IF('Indicador Datos'!CG34&lt;R$36,10,(R$37-'Indicador Datos'!CG34)/(R$37-R$36)*10)),1))</f>
        <v>6.1</v>
      </c>
      <c r="S31" s="69">
        <f>IF('Indicador Datos'!CH34="No data","x",ROUND(IF('Indicador Datos'!CH34&gt;S$37,0,IF('Indicador Datos'!CH34&lt;S$36,10,(S$37-'Indicador Datos'!CH34)/(S$37-S$36)*10)),1))</f>
        <v>4.5999999999999996</v>
      </c>
      <c r="T31" s="70">
        <f t="shared" si="9"/>
        <v>3.7</v>
      </c>
      <c r="U31" s="177">
        <f>IF('Indicador Datos'!CI34="No data","x",'Indicador Datos'!CI34/'Indicador Datos'!CV34*100)</f>
        <v>18.625723634533099</v>
      </c>
      <c r="V31" s="69">
        <f t="shared" si="0"/>
        <v>8.1999999999999993</v>
      </c>
      <c r="W31" s="69">
        <f>IF('Indicador Datos'!CJ34="No data","x",ROUND(IF('Indicador Datos'!CJ34&gt;W$37,0,IF('Indicador Datos'!CJ34&lt;W$36,10,(W$37-'Indicador Datos'!CJ34)/(W$37-W$36)*10)),1))</f>
        <v>3.4</v>
      </c>
      <c r="X31" s="69">
        <f>IF('Indicador Datos'!CK34="No data","x",ROUND(IF('Indicador Datos'!CK34&gt;X$37,0,IF('Indicador Datos'!CK34&lt;X$36,10,(X$37-'Indicador Datos'!CK34)/(X$37-X$36)*10)),1))</f>
        <v>0.4</v>
      </c>
      <c r="Y31" s="233">
        <f>IF('Indicador Datos'!CL34="No data","x",ROUND(IF('Indicador Datos'!CL34&gt;Y$37,0,IF('Indicador Datos'!CL34&lt;Y$36,10,(Y$37-'Indicador Datos'!CL34)/(Y$37-Y$36)*10)),1))</f>
        <v>1</v>
      </c>
      <c r="Z31" s="233">
        <f>IF('Indicador Datos'!CM34="No data","x",ROUND(IF('Indicador Datos'!CM34&gt;Z$37,0,IF('Indicador Datos'!CM34&lt;Z$36,10,(Z$37-'Indicador Datos'!CM34)/(Z$37-Z$36)*10)),1))</f>
        <v>5.9</v>
      </c>
      <c r="AA31" s="69">
        <f t="shared" si="10"/>
        <v>3.5</v>
      </c>
      <c r="AB31" s="70">
        <f t="shared" si="11"/>
        <v>3.9</v>
      </c>
      <c r="AC31" s="69">
        <f>IF('Indicador Datos'!AW34="No data","x",ROUND(IF('Indicador Datos'!AW34&gt;AC$37,0,IF('Indicador Datos'!AW34&lt;AC$36,10,(AC$37-'Indicador Datos'!AW34)/(AC$37-AC$36)*10)),1))</f>
        <v>6.6</v>
      </c>
      <c r="AD31" s="233">
        <f>IF('Indicador Datos'!AX34="No data","x",ROUND(IF('Indicador Datos'!AX34&gt;AD$37,0,IF('Indicador Datos'!AX34&lt;AD$36,10,(AD$37-'Indicador Datos'!AX34)/(AD$37-AD$36)*10)),1))</f>
        <v>10</v>
      </c>
      <c r="AE31" s="233">
        <f>IF('Indicador Datos'!AY34="No data","x",ROUND(IF('Indicador Datos'!AY34&gt;AE$37,0,IF('Indicador Datos'!AY34&lt;AE$36,10,(AE$37-'Indicador Datos'!AY34)/(AE$37-AE$36)*10)),1))</f>
        <v>5</v>
      </c>
      <c r="AF31" s="233">
        <f>IF('Indicador Datos'!AZ34="No data","x",ROUND(IF('Indicador Datos'!AZ34&gt;AF$37,0,IF('Indicador Datos'!AZ34&lt;AF$36,10,(AF$37-'Indicador Datos'!AZ34)/(AF$37-AF$36)*10)),1))</f>
        <v>4.3</v>
      </c>
      <c r="AG31" s="69">
        <f t="shared" si="1"/>
        <v>6.4333333333333336</v>
      </c>
      <c r="AH31" s="233">
        <f>IF('Indicador Datos'!BF34="No data","x",ROUND(IF('Indicador Datos'!BF34&gt;AH$37,0,IF('Indicador Datos'!BF34&lt;AH$36,10,(AH$37-'Indicador Datos'!BF34)/(AH$37-AH$36)*10)),1))</f>
        <v>7.2</v>
      </c>
      <c r="AI31" s="233">
        <f>IF('Indicador Datos'!BG34="No data","x",ROUND(IF('Indicador Datos'!BG34&gt;AI$37,0,IF('Indicador Datos'!BG34&lt;AI$36,10,(AI$37-'Indicador Datos'!BG34)/(AI$37-AI$36)*10)),1))</f>
        <v>4</v>
      </c>
      <c r="AJ31" s="233">
        <f>IF('Indicador Datos'!BH34="No data","x",ROUND(IF('Indicador Datos'!BH34&gt;AJ$37,10,IF('Indicador Datos'!BH34&lt;AJ$36,0,10-(AJ$37-'Indicador Datos'!BH34)/(AJ$37-AJ$36)*10)),1))</f>
        <v>6.1</v>
      </c>
      <c r="AK31" s="69">
        <f t="shared" si="2"/>
        <v>5.9</v>
      </c>
      <c r="AL31" s="69">
        <f>IF('Indicador Datos'!BI34="No data","x",ROUND(IF('Indicador Datos'!BI34&gt;AL$37,10,IF('Indicador Datos'!BI34&lt;AL$36,0,10-(AL$37-'Indicador Datos'!BI34)/(AL$37-AL$36)*10)),1))</f>
        <v>8.8000000000000007</v>
      </c>
      <c r="AM31" s="70">
        <f t="shared" si="12"/>
        <v>6.9</v>
      </c>
      <c r="AN31" s="233">
        <f>IF('Indicador Datos'!CN34="No data","x",ROUND(IF('Indicador Datos'!CN34&gt;AN$37,0,IF('Indicador Datos'!CN34&lt;AN$36,10,(AN$37-'Indicador Datos'!CN34)/(AN$37-AN$36)*10)),1))</f>
        <v>7.9</v>
      </c>
      <c r="AO31" s="233">
        <f>IF('Indicador Datos'!CO34="No data","x",ROUND(IF('Indicador Datos'!CO34&gt;AO$37,0,IF('Indicador Datos'!CO34&lt;AO$36,10,(AO$37-'Indicador Datos'!CO34)/(AO$37-AO$36)*10)),1))</f>
        <v>8</v>
      </c>
      <c r="AP31" s="69">
        <f t="shared" si="13"/>
        <v>8</v>
      </c>
      <c r="AQ31" s="69">
        <f>IF('Indicador Datos'!CP34="No data","x",ROUND(IF('Indicador Datos'!CP34&gt;AQ$37,0,IF('Indicador Datos'!CP34&lt;AQ$36,10,(AQ$37-'Indicador Datos'!CP34)/(AQ$37-AQ$36)*10)),1))</f>
        <v>7.2</v>
      </c>
      <c r="AR31" s="69">
        <f t="shared" si="14"/>
        <v>7.6</v>
      </c>
      <c r="AS31" s="227">
        <f>IF('Indicador Datos'!CQ34="No data","x",ROUND(IF('Indicador Datos'!CQ34&gt;AS$37,0,IF('Indicador Datos'!CQ34&lt;AS$36,10,(AS$37-'Indicador Datos'!CQ34)/(AS$37-AS$36)*10)),1))</f>
        <v>5.2</v>
      </c>
      <c r="AT31" s="227" t="str">
        <f>IF('Indicador Datos'!CR34="No data","x",ROUND(IF('Indicador Datos'!CR34&gt;AT$37,10,IF('Indicador Datos'!CR34&lt;AT$36,0,10-(AT$37-'Indicador Datos'!CR34)/(AT$37-AT$36)*10)),1))</f>
        <v>x</v>
      </c>
      <c r="AU31" s="69">
        <f t="shared" si="15"/>
        <v>5.2</v>
      </c>
      <c r="AV31" s="129">
        <f t="shared" si="16"/>
        <v>6.8</v>
      </c>
      <c r="AW31" s="71">
        <f t="shared" si="17"/>
        <v>5.3</v>
      </c>
      <c r="AX31" s="120"/>
    </row>
    <row r="32" spans="1:50" s="3" customFormat="1" x14ac:dyDescent="0.25">
      <c r="A32" s="94" t="s">
        <v>50</v>
      </c>
      <c r="B32" s="83" t="s">
        <v>49</v>
      </c>
      <c r="C32" s="69">
        <f>IF('Indicador Datos'!BX35="No data","x",ROUND(IF('Indicador Datos'!BX35&gt;C$37,0,IF('Indicador Datos'!BX35&lt;C$36,10,(C$37-'Indicador Datos'!BX35)/(C$37-C$36)*10)),1))</f>
        <v>4.8</v>
      </c>
      <c r="D32" s="69">
        <f>IF('Indicador Datos'!BY35="No data","x",ROUND(IF('Indicador Datos'!BY35&gt;D$37,0,IF('Indicador Datos'!BY35&lt;D$36,10,(D$37-'Indicador Datos'!BY35)/(D$37-D$36)*10)),1))</f>
        <v>4.8</v>
      </c>
      <c r="E32" s="70">
        <f t="shared" si="3"/>
        <v>4.8</v>
      </c>
      <c r="F32" s="69">
        <f>IF('Indicador Datos'!CA35="No data","x",ROUND(IF('Indicador Datos'!CA35&gt;F$37,0,IF('Indicador Datos'!CA35&lt;F$36,10,(F$37-'Indicador Datos'!CA35)/(F$37-F$36)*10)),1))</f>
        <v>6.5</v>
      </c>
      <c r="G32" s="69">
        <f>IF('Indicador Datos'!BZ35="No data","x",ROUND(IF('Indicador Datos'!BZ35&gt;G$37,0,IF('Indicador Datos'!BZ35&lt;G$36,10,(G$37-'Indicador Datos'!BZ35)/(G$37-G$36)*10)),1))</f>
        <v>5.3</v>
      </c>
      <c r="H32" s="70">
        <f t="shared" si="4"/>
        <v>5.9</v>
      </c>
      <c r="I32" s="69">
        <f>IF('Indicador Datos'!CB35="No data","x",ROUND(IF('Indicador Datos'!CB35&gt;I$37,0,IF('Indicador Datos'!CB35&lt;I$36,10,(I$37-'Indicador Datos'!CB35)/(I$37-I$36)*10)),1))</f>
        <v>6.7</v>
      </c>
      <c r="J32" s="129">
        <f t="shared" si="5"/>
        <v>6.7</v>
      </c>
      <c r="K32" s="233">
        <f>IF('Indicador Datos'!CC35="No data","x",ROUND(IF('Indicador Datos'!CC35&gt;K$37,10,IF('Indicador Datos'!CC35&lt;K$36,0,10-(K$37-'Indicador Datos'!CC35)/(K$37-K$36)*10)),1))</f>
        <v>3.5</v>
      </c>
      <c r="L32" s="233">
        <f>IF('Indicador Datos'!CD35="No data","x",ROUND(IF('Indicador Datos'!CD35&gt;L$37,10,IF('Indicador Datos'!CD35&lt;L$36,0,10-(L$37-'Indicador Datos'!CD35)/(L$37-L$36)*10)),1))</f>
        <v>6.3</v>
      </c>
      <c r="M32" s="69">
        <f t="shared" si="6"/>
        <v>4.9000000000000004</v>
      </c>
      <c r="N32" s="69">
        <f>IF('Indicador Datos'!CE35="No data","x",ROUND(IF('Indicador Datos'!CE35&gt;N$37,10,IF('Indicador Datos'!CE35&lt;N$36,0,10-(N$37-'Indicador Datos'!CE35)/(N$37-N$36)*10)),1))</f>
        <v>2.5</v>
      </c>
      <c r="O32" s="129">
        <f t="shared" si="7"/>
        <v>3.3</v>
      </c>
      <c r="P32" s="71">
        <f t="shared" si="8"/>
        <v>5.3</v>
      </c>
      <c r="Q32" s="69">
        <f>IF(OR('Indicador Datos'!CF35=0,'Indicador Datos'!CF35="No data"),"x",ROUND(IF('Indicador Datos'!CF35&gt;Q$37,0,IF('Indicador Datos'!CF35&lt;Q$36,10,(Q$37-'Indicador Datos'!CF35)/(Q$37-Q$36)*10)),1))</f>
        <v>1.8</v>
      </c>
      <c r="R32" s="69">
        <f>IF('Indicador Datos'!CG35="No data","x",ROUND(IF('Indicador Datos'!CG35&gt;R$37,0,IF('Indicador Datos'!CG35&lt;R$36,10,(R$37-'Indicador Datos'!CG35)/(R$37-R$36)*10)),1))</f>
        <v>6.8</v>
      </c>
      <c r="S32" s="69">
        <f>IF('Indicador Datos'!CH35="No data","x",ROUND(IF('Indicador Datos'!CH35&gt;S$37,0,IF('Indicador Datos'!CH35&lt;S$36,10,(S$37-'Indicador Datos'!CH35)/(S$37-S$36)*10)),1))</f>
        <v>3.5</v>
      </c>
      <c r="T32" s="70">
        <f t="shared" si="9"/>
        <v>4</v>
      </c>
      <c r="U32" s="177">
        <f>IF('Indicador Datos'!CI35="No data","x",'Indicador Datos'!CI35/'Indicador Datos'!CV35*100)</f>
        <v>6.5625</v>
      </c>
      <c r="V32" s="69">
        <f t="shared" si="0"/>
        <v>9.4</v>
      </c>
      <c r="W32" s="69">
        <f>IF('Indicador Datos'!CJ35="No data","x",ROUND(IF('Indicador Datos'!CJ35&gt;W$37,0,IF('Indicador Datos'!CJ35&lt;W$36,10,(W$37-'Indicador Datos'!CJ35)/(W$37-W$36)*10)),1))</f>
        <v>8.6</v>
      </c>
      <c r="X32" s="69">
        <f>IF('Indicador Datos'!CK35="No data","x",ROUND(IF('Indicador Datos'!CK35&gt;X$37,0,IF('Indicador Datos'!CK35&lt;X$36,10,(X$37-'Indicador Datos'!CK35)/(X$37-X$36)*10)),1))</f>
        <v>8.9</v>
      </c>
      <c r="Y32" s="233">
        <f>IF('Indicador Datos'!CL35="No data","x",ROUND(IF('Indicador Datos'!CL35&gt;Y$37,0,IF('Indicador Datos'!CL35&lt;Y$36,10,(Y$37-'Indicador Datos'!CL35)/(Y$37-Y$36)*10)),1))</f>
        <v>6.2</v>
      </c>
      <c r="Z32" s="233">
        <f>IF('Indicador Datos'!CM35="No data","x",ROUND(IF('Indicador Datos'!CM35&gt;Z$37,0,IF('Indicador Datos'!CM35&lt;Z$36,10,(Z$37-'Indicador Datos'!CM35)/(Z$37-Z$36)*10)),1))</f>
        <v>1</v>
      </c>
      <c r="AA32" s="69">
        <f t="shared" si="10"/>
        <v>3.6</v>
      </c>
      <c r="AB32" s="70">
        <f t="shared" si="11"/>
        <v>7.6</v>
      </c>
      <c r="AC32" s="69">
        <f>IF('Indicador Datos'!AW35="No data","x",ROUND(IF('Indicador Datos'!AW35&gt;AC$37,0,IF('Indicador Datos'!AW35&lt;AC$36,10,(AC$37-'Indicador Datos'!AW35)/(AC$37-AC$36)*10)),1))</f>
        <v>6.8</v>
      </c>
      <c r="AD32" s="233">
        <f>IF('Indicador Datos'!AX35="No data","x",ROUND(IF('Indicador Datos'!AX35&gt;AD$37,0,IF('Indicador Datos'!AX35&lt;AD$36,10,(AD$37-'Indicador Datos'!AX35)/(AD$37-AD$36)*10)),1))</f>
        <v>10</v>
      </c>
      <c r="AE32" s="233">
        <f>IF('Indicador Datos'!AY35="No data","x",ROUND(IF('Indicador Datos'!AY35&gt;AE$37,0,IF('Indicador Datos'!AY35&lt;AE$36,10,(AE$37-'Indicador Datos'!AY35)/(AE$37-AE$36)*10)),1))</f>
        <v>10</v>
      </c>
      <c r="AF32" s="233">
        <f>IF('Indicador Datos'!AZ35="No data","x",ROUND(IF('Indicador Datos'!AZ35&gt;AF$37,0,IF('Indicador Datos'!AZ35&lt;AF$36,10,(AF$37-'Indicador Datos'!AZ35)/(AF$37-AF$36)*10)),1))</f>
        <v>10</v>
      </c>
      <c r="AG32" s="69">
        <f t="shared" si="1"/>
        <v>10</v>
      </c>
      <c r="AH32" s="233">
        <f>IF('Indicador Datos'!BF35="No data","x",ROUND(IF('Indicador Datos'!BF35&gt;AH$37,0,IF('Indicador Datos'!BF35&lt;AH$36,10,(AH$37-'Indicador Datos'!BF35)/(AH$37-AH$36)*10)),1))</f>
        <v>7.6</v>
      </c>
      <c r="AI32" s="233">
        <f>IF('Indicador Datos'!BG35="No data","x",ROUND(IF('Indicador Datos'!BG35&gt;AI$37,0,IF('Indicador Datos'!BG35&lt;AI$36,10,(AI$37-'Indicador Datos'!BG35)/(AI$37-AI$36)*10)),1))</f>
        <v>6.1</v>
      </c>
      <c r="AJ32" s="233">
        <f>IF('Indicador Datos'!BH35="No data","x",ROUND(IF('Indicador Datos'!BH35&gt;AJ$37,10,IF('Indicador Datos'!BH35&lt;AJ$36,0,10-(AJ$37-'Indicador Datos'!BH35)/(AJ$37-AJ$36)*10)),1))</f>
        <v>5.2</v>
      </c>
      <c r="AK32" s="69">
        <f t="shared" si="2"/>
        <v>6.4</v>
      </c>
      <c r="AL32" s="69">
        <f>IF('Indicador Datos'!BI35="No data","x",ROUND(IF('Indicador Datos'!BI35&gt;AL$37,10,IF('Indicador Datos'!BI35&lt;AL$36,0,10-(AL$37-'Indicador Datos'!BI35)/(AL$37-AL$36)*10)),1))</f>
        <v>4.5</v>
      </c>
      <c r="AM32" s="70">
        <f t="shared" si="12"/>
        <v>6.9</v>
      </c>
      <c r="AN32" s="233">
        <f>IF('Indicador Datos'!CN35="No data","x",ROUND(IF('Indicador Datos'!CN35&gt;AN$37,0,IF('Indicador Datos'!CN35&lt;AN$36,10,(AN$37-'Indicador Datos'!CN35)/(AN$37-AN$36)*10)),1))</f>
        <v>3.5</v>
      </c>
      <c r="AO32" s="233">
        <f>IF('Indicador Datos'!CO35="No data","x",ROUND(IF('Indicador Datos'!CO35&gt;AO$37,0,IF('Indicador Datos'!CO35&lt;AO$36,10,(AO$37-'Indicador Datos'!CO35)/(AO$37-AO$36)*10)),1))</f>
        <v>2.8</v>
      </c>
      <c r="AP32" s="69">
        <f t="shared" si="13"/>
        <v>3.2</v>
      </c>
      <c r="AQ32" s="69">
        <f>IF('Indicador Datos'!CP35="No data","x",ROUND(IF('Indicador Datos'!CP35&gt;AQ$37,0,IF('Indicador Datos'!CP35&lt;AQ$36,10,(AQ$37-'Indicador Datos'!CP35)/(AQ$37-AQ$36)*10)),1))</f>
        <v>3.9</v>
      </c>
      <c r="AR32" s="69">
        <f t="shared" si="14"/>
        <v>3.6</v>
      </c>
      <c r="AS32" s="227">
        <f>IF('Indicador Datos'!CQ35="No data","x",ROUND(IF('Indicador Datos'!CQ35&gt;AS$37,0,IF('Indicador Datos'!CQ35&lt;AS$36,10,(AS$37-'Indicador Datos'!CQ35)/(AS$37-AS$36)*10)),1))</f>
        <v>7.3</v>
      </c>
      <c r="AT32" s="227">
        <f>IF('Indicador Datos'!CR35="No data","x",ROUND(IF('Indicador Datos'!CR35&gt;AT$37,10,IF('Indicador Datos'!CR35&lt;AT$36,0,10-(AT$37-'Indicador Datos'!CR35)/(AT$37-AT$36)*10)),1))</f>
        <v>4.0999999999999996</v>
      </c>
      <c r="AU32" s="69">
        <f t="shared" si="15"/>
        <v>5.7</v>
      </c>
      <c r="AV32" s="129">
        <f t="shared" si="16"/>
        <v>4.3</v>
      </c>
      <c r="AW32" s="71">
        <f t="shared" si="17"/>
        <v>5.7</v>
      </c>
      <c r="AX32" s="120"/>
    </row>
    <row r="33" spans="1:50" s="3" customFormat="1" x14ac:dyDescent="0.25">
      <c r="A33" s="94" t="s">
        <v>58</v>
      </c>
      <c r="B33" s="83" t="s">
        <v>57</v>
      </c>
      <c r="C33" s="69" t="str">
        <f>IF('Indicador Datos'!BX36="No data","x",ROUND(IF('Indicador Datos'!BX36&gt;C$37,0,IF('Indicador Datos'!BX36&lt;C$36,10,(C$37-'Indicador Datos'!BX36)/(C$37-C$36)*10)),1))</f>
        <v>x</v>
      </c>
      <c r="D33" s="69">
        <f>IF('Indicador Datos'!BY36="No data","x",ROUND(IF('Indicador Datos'!BY36&gt;D$37,0,IF('Indicador Datos'!BY36&lt;D$36,10,(D$37-'Indicador Datos'!BY36)/(D$37-D$36)*10)),1))</f>
        <v>10</v>
      </c>
      <c r="E33" s="70">
        <f t="shared" si="3"/>
        <v>10</v>
      </c>
      <c r="F33" s="69">
        <f>IF('Indicador Datos'!CA36="No data","x",ROUND(IF('Indicador Datos'!CA36&gt;F$37,0,IF('Indicador Datos'!CA36&lt;F$36,10,(F$37-'Indicador Datos'!CA36)/(F$37-F$36)*10)),1))</f>
        <v>5.7</v>
      </c>
      <c r="G33" s="69">
        <f>IF('Indicador Datos'!BZ36="No data","x",ROUND(IF('Indicador Datos'!BZ36&gt;G$37,0,IF('Indicador Datos'!BZ36&lt;G$36,10,(G$37-'Indicador Datos'!BZ36)/(G$37-G$36)*10)),1))</f>
        <v>6.2</v>
      </c>
      <c r="H33" s="70">
        <f t="shared" si="4"/>
        <v>6</v>
      </c>
      <c r="I33" s="69" t="str">
        <f>IF('Indicador Datos'!CB36="No data","x",ROUND(IF('Indicador Datos'!CB36&gt;I$37,0,IF('Indicador Datos'!CB36&lt;I$36,10,(I$37-'Indicador Datos'!CB36)/(I$37-I$36)*10)),1))</f>
        <v>x</v>
      </c>
      <c r="J33" s="129" t="str">
        <f t="shared" si="5"/>
        <v>x</v>
      </c>
      <c r="K33" s="233" t="str">
        <f>IF('Indicador Datos'!CC36="No data","x",ROUND(IF('Indicador Datos'!CC36&gt;K$37,10,IF('Indicador Datos'!CC36&lt;K$36,0,10-(K$37-'Indicador Datos'!CC36)/(K$37-K$36)*10)),1))</f>
        <v>x</v>
      </c>
      <c r="L33" s="233" t="str">
        <f>IF('Indicador Datos'!CD36="No data","x",ROUND(IF('Indicador Datos'!CD36&gt;L$37,10,IF('Indicador Datos'!CD36&lt;L$36,0,10-(L$37-'Indicador Datos'!CD36)/(L$37-L$36)*10)),1))</f>
        <v>x</v>
      </c>
      <c r="M33" s="69" t="str">
        <f t="shared" si="6"/>
        <v>x</v>
      </c>
      <c r="N33" s="69" t="str">
        <f>IF('Indicador Datos'!CE36="No data","x",ROUND(IF('Indicador Datos'!CE36&gt;N$37,10,IF('Indicador Datos'!CE36&lt;N$36,0,10-(N$37-'Indicador Datos'!CE36)/(N$37-N$36)*10)),1))</f>
        <v>x</v>
      </c>
      <c r="O33" s="129" t="str">
        <f t="shared" si="7"/>
        <v>x</v>
      </c>
      <c r="P33" s="71">
        <f t="shared" si="8"/>
        <v>8.6999999999999993</v>
      </c>
      <c r="Q33" s="69">
        <f>IF(OR('Indicador Datos'!CF36=0,'Indicador Datos'!CF36="No data"),"x",ROUND(IF('Indicador Datos'!CF36&gt;Q$37,0,IF('Indicador Datos'!CF36&lt;Q$36,10,(Q$37-'Indicador Datos'!CF36)/(Q$37-Q$36)*10)),1))</f>
        <v>1.6</v>
      </c>
      <c r="R33" s="69">
        <f>IF('Indicador Datos'!CG36="No data","x",ROUND(IF('Indicador Datos'!CG36&gt;R$37,0,IF('Indicador Datos'!CG36&lt;R$36,10,(R$37-'Indicador Datos'!CG36)/(R$37-R$36)*10)),1))</f>
        <v>6.8</v>
      </c>
      <c r="S33" s="69">
        <f>IF('Indicador Datos'!CH36="No data","x",ROUND(IF('Indicador Datos'!CH36&gt;S$37,0,IF('Indicador Datos'!CH36&lt;S$36,10,(S$37-'Indicador Datos'!CH36)/(S$37-S$36)*10)),1))</f>
        <v>1.7</v>
      </c>
      <c r="T33" s="70">
        <f t="shared" si="9"/>
        <v>3.4</v>
      </c>
      <c r="U33" s="177">
        <f>IF('Indicador Datos'!CI36="No data","x",'Indicador Datos'!CI36/'Indicador Datos'!CV36*100)</f>
        <v>4.3589743589743586</v>
      </c>
      <c r="V33" s="69">
        <f t="shared" si="0"/>
        <v>9.6999999999999993</v>
      </c>
      <c r="W33" s="69">
        <f>IF('Indicador Datos'!CJ36="No data","x",ROUND(IF('Indicador Datos'!CJ36&gt;W$37,0,IF('Indicador Datos'!CJ36&lt;W$36,10,(W$37-'Indicador Datos'!CJ36)/(W$37-W$36)*10)),1))</f>
        <v>5.2</v>
      </c>
      <c r="X33" s="69">
        <f>IF('Indicador Datos'!CK36="No data","x",ROUND(IF('Indicador Datos'!CK36&gt;X$37,0,IF('Indicador Datos'!CK36&lt;X$36,10,(X$37-'Indicador Datos'!CK36)/(X$37-X$36)*10)),1))</f>
        <v>4.5999999999999996</v>
      </c>
      <c r="Y33" s="233" t="str">
        <f>IF('Indicador Datos'!CL36="No data","x",ROUND(IF('Indicador Datos'!CL36&gt;Y$37,0,IF('Indicador Datos'!CL36&lt;Y$36,10,(Y$37-'Indicador Datos'!CL36)/(Y$37-Y$36)*10)),1))</f>
        <v>x</v>
      </c>
      <c r="Z33" s="233" t="str">
        <f>IF('Indicador Datos'!CM36="No data","x",ROUND(IF('Indicador Datos'!CM36&gt;Z$37,0,IF('Indicador Datos'!CM36&lt;Z$36,10,(Z$37-'Indicador Datos'!CM36)/(Z$37-Z$36)*10)),1))</f>
        <v>x</v>
      </c>
      <c r="AA33" s="69" t="str">
        <f t="shared" si="10"/>
        <v>x</v>
      </c>
      <c r="AB33" s="70">
        <f t="shared" si="11"/>
        <v>6.5</v>
      </c>
      <c r="AC33" s="69">
        <f>IF('Indicador Datos'!AW36="No data","x",ROUND(IF('Indicador Datos'!AW36&gt;AC$37,0,IF('Indicador Datos'!AW36&lt;AC$36,10,(AC$37-'Indicador Datos'!AW36)/(AC$37-AC$36)*10)),1))</f>
        <v>6.9</v>
      </c>
      <c r="AD33" s="233">
        <f>IF('Indicador Datos'!AX36="No data","x",ROUND(IF('Indicador Datos'!AX36&gt;AD$37,0,IF('Indicador Datos'!AX36&lt;AD$36,10,(AD$37-'Indicador Datos'!AX36)/(AD$37-AD$36)*10)),1))</f>
        <v>10</v>
      </c>
      <c r="AE33" s="233">
        <f>IF('Indicador Datos'!AY36="No data","x",ROUND(IF('Indicador Datos'!AY36&gt;AE$37,0,IF('Indicador Datos'!AY36&lt;AE$36,10,(AE$37-'Indicador Datos'!AY36)/(AE$37-AE$36)*10)),1))</f>
        <v>10</v>
      </c>
      <c r="AF33" s="233" t="str">
        <f>IF('Indicador Datos'!AZ36="No data","x",ROUND(IF('Indicador Datos'!AZ36&gt;AF$37,0,IF('Indicador Datos'!AZ36&lt;AF$36,10,(AF$37-'Indicador Datos'!AZ36)/(AF$37-AF$36)*10)),1))</f>
        <v>x</v>
      </c>
      <c r="AG33" s="69">
        <f t="shared" si="1"/>
        <v>10</v>
      </c>
      <c r="AH33" s="233">
        <f>IF('Indicador Datos'!BF36="No data","x",ROUND(IF('Indicador Datos'!BF36&gt;AH$37,0,IF('Indicador Datos'!BF36&lt;AH$36,10,(AH$37-'Indicador Datos'!BF36)/(AH$37-AH$36)*10)),1))</f>
        <v>6.6</v>
      </c>
      <c r="AI33" s="233">
        <f>IF('Indicador Datos'!BG36="No data","x",ROUND(IF('Indicador Datos'!BG36&gt;AI$37,0,IF('Indicador Datos'!BG36&lt;AI$36,10,(AI$37-'Indicador Datos'!BG36)/(AI$37-AI$36)*10)),1))</f>
        <v>6</v>
      </c>
      <c r="AJ33" s="233">
        <f>IF('Indicador Datos'!BH36="No data","x",ROUND(IF('Indicador Datos'!BH36&gt;AJ$37,10,IF('Indicador Datos'!BH36&lt;AJ$36,0,10-(AJ$37-'Indicador Datos'!BH36)/(AJ$37-AJ$36)*10)),1))</f>
        <v>1.7</v>
      </c>
      <c r="AK33" s="69">
        <f t="shared" si="2"/>
        <v>5.0999999999999996</v>
      </c>
      <c r="AL33" s="69">
        <f>IF('Indicador Datos'!BI36="No data","x",ROUND(IF('Indicador Datos'!BI36&gt;AL$37,10,IF('Indicador Datos'!BI36&lt;AL$36,0,10-(AL$37-'Indicador Datos'!BI36)/(AL$37-AL$36)*10)),1))</f>
        <v>10</v>
      </c>
      <c r="AM33" s="70">
        <f t="shared" si="12"/>
        <v>8</v>
      </c>
      <c r="AN33" s="233">
        <f>IF('Indicador Datos'!CN36="No data","x",ROUND(IF('Indicador Datos'!CN36&gt;AN$37,0,IF('Indicador Datos'!CN36&lt;AN$36,10,(AN$37-'Indicador Datos'!CN36)/(AN$37-AN$36)*10)),1))</f>
        <v>10</v>
      </c>
      <c r="AO33" s="233">
        <f>IF('Indicador Datos'!CO36="No data","x",ROUND(IF('Indicador Datos'!CO36&gt;AO$37,0,IF('Indicador Datos'!CO36&lt;AO$36,10,(AO$37-'Indicador Datos'!CO36)/(AO$37-AO$36)*10)),1))</f>
        <v>10</v>
      </c>
      <c r="AP33" s="69">
        <f t="shared" si="13"/>
        <v>10</v>
      </c>
      <c r="AQ33" s="69">
        <f>IF('Indicador Datos'!CP36="No data","x",ROUND(IF('Indicador Datos'!CP36&gt;AQ$37,0,IF('Indicador Datos'!CP36&lt;AQ$36,10,(AQ$37-'Indicador Datos'!CP36)/(AQ$37-AQ$36)*10)),1))</f>
        <v>4</v>
      </c>
      <c r="AR33" s="69">
        <f t="shared" si="14"/>
        <v>7</v>
      </c>
      <c r="AS33" s="227">
        <f>IF('Indicador Datos'!CQ36="No data","x",ROUND(IF('Indicador Datos'!CQ36&gt;AS$37,0,IF('Indicador Datos'!CQ36&lt;AS$36,10,(AS$37-'Indicador Datos'!CQ36)/(AS$37-AS$36)*10)),1))</f>
        <v>7.1</v>
      </c>
      <c r="AT33" s="227">
        <f>IF('Indicador Datos'!CR36="No data","x",ROUND(IF('Indicador Datos'!CR36&gt;AT$37,10,IF('Indicador Datos'!CR36&lt;AT$36,0,10-(AT$37-'Indicador Datos'!CR36)/(AT$37-AT$36)*10)),1))</f>
        <v>1.1000000000000001</v>
      </c>
      <c r="AU33" s="69">
        <f t="shared" si="15"/>
        <v>4.0999999999999996</v>
      </c>
      <c r="AV33" s="129">
        <f t="shared" si="16"/>
        <v>6</v>
      </c>
      <c r="AW33" s="71">
        <f t="shared" si="17"/>
        <v>6</v>
      </c>
      <c r="AX33" s="120"/>
    </row>
    <row r="34" spans="1:50" s="3" customFormat="1" x14ac:dyDescent="0.25">
      <c r="A34" s="94" t="s">
        <v>62</v>
      </c>
      <c r="B34" s="83" t="s">
        <v>61</v>
      </c>
      <c r="C34" s="69">
        <f>IF('Indicador Datos'!BX37="No data","x",ROUND(IF('Indicador Datos'!BX37&gt;C$37,0,IF('Indicador Datos'!BX37&lt;C$36,10,(C$37-'Indicador Datos'!BX37)/(C$37-C$36)*10)),1))</f>
        <v>5.3</v>
      </c>
      <c r="D34" s="69">
        <f>IF('Indicador Datos'!BY37="No data","x",ROUND(IF('Indicador Datos'!BY37&gt;D$37,0,IF('Indicador Datos'!BY37&lt;D$36,10,(D$37-'Indicador Datos'!BY37)/(D$37-D$36)*10)),1))</f>
        <v>6.6</v>
      </c>
      <c r="E34" s="70">
        <f t="shared" si="3"/>
        <v>6</v>
      </c>
      <c r="F34" s="69">
        <f>IF('Indicador Datos'!CA37="No data","x",ROUND(IF('Indicador Datos'!CA37&gt;F$37,0,IF('Indicador Datos'!CA37&lt;F$36,10,(F$37-'Indicador Datos'!CA37)/(F$37-F$36)*10)),1))</f>
        <v>3</v>
      </c>
      <c r="G34" s="69">
        <f>IF('Indicador Datos'!BZ37="No data","x",ROUND(IF('Indicador Datos'!BZ37&gt;G$37,0,IF('Indicador Datos'!BZ37&lt;G$36,10,(G$37-'Indicador Datos'!BZ37)/(G$37-G$36)*10)),1))</f>
        <v>4.2</v>
      </c>
      <c r="H34" s="70">
        <f t="shared" si="4"/>
        <v>3.6</v>
      </c>
      <c r="I34" s="69">
        <f>IF('Indicador Datos'!CB37="No data","x",ROUND(IF('Indicador Datos'!CB37&gt;I$37,0,IF('Indicador Datos'!CB37&lt;I$36,10,(I$37-'Indicador Datos'!CB37)/(I$37-I$36)*10)),1))</f>
        <v>0</v>
      </c>
      <c r="J34" s="129">
        <f t="shared" si="5"/>
        <v>0</v>
      </c>
      <c r="K34" s="233">
        <f>IF('Indicador Datos'!CC37="No data","x",ROUND(IF('Indicador Datos'!CC37&gt;K$37,10,IF('Indicador Datos'!CC37&lt;K$36,0,10-(K$37-'Indicador Datos'!CC37)/(K$37-K$36)*10)),1))</f>
        <v>2.4</v>
      </c>
      <c r="L34" s="233">
        <f>IF('Indicador Datos'!CD37="No data","x",ROUND(IF('Indicador Datos'!CD37&gt;L$37,10,IF('Indicador Datos'!CD37&lt;L$36,0,10-(L$37-'Indicador Datos'!CD37)/(L$37-L$36)*10)),1))</f>
        <v>4.4000000000000004</v>
      </c>
      <c r="M34" s="69">
        <f t="shared" si="6"/>
        <v>3.4</v>
      </c>
      <c r="N34" s="69">
        <f>IF('Indicador Datos'!CE37="No data","x",ROUND(IF('Indicador Datos'!CE37&gt;N$37,10,IF('Indicador Datos'!CE37&lt;N$36,0,10-(N$37-'Indicador Datos'!CE37)/(N$37-N$36)*10)),1))</f>
        <v>2.5</v>
      </c>
      <c r="O34" s="129">
        <f t="shared" si="7"/>
        <v>2.8</v>
      </c>
      <c r="P34" s="71">
        <f t="shared" si="8"/>
        <v>3.4</v>
      </c>
      <c r="Q34" s="69">
        <f>IF(OR('Indicador Datos'!CF37=0,'Indicador Datos'!CF37="No data"),"x",ROUND(IF('Indicador Datos'!CF37&gt;Q$37,0,IF('Indicador Datos'!CF37&lt;Q$36,10,(Q$37-'Indicador Datos'!CF37)/(Q$37-Q$36)*10)),1))</f>
        <v>0</v>
      </c>
      <c r="R34" s="69">
        <f>IF('Indicador Datos'!CG37="No data","x",ROUND(IF('Indicador Datos'!CG37&gt;R$37,0,IF('Indicador Datos'!CG37&lt;R$36,10,(R$37-'Indicador Datos'!CG37)/(R$37-R$36)*10)),1))</f>
        <v>4.2</v>
      </c>
      <c r="S34" s="69">
        <f>IF('Indicador Datos'!CH37="No data","x",ROUND(IF('Indicador Datos'!CH37&gt;S$37,0,IF('Indicador Datos'!CH37&lt;S$36,10,(S$37-'Indicador Datos'!CH37)/(S$37-S$36)*10)),1))</f>
        <v>1.1000000000000001</v>
      </c>
      <c r="T34" s="70">
        <f t="shared" si="9"/>
        <v>1.8</v>
      </c>
      <c r="U34" s="177">
        <f>IF('Indicador Datos'!CI37="No data","x",'Indicador Datos'!CI37/'Indicador Datos'!CV37*100)</f>
        <v>33.139069820591935</v>
      </c>
      <c r="V34" s="69">
        <f t="shared" si="0"/>
        <v>6.8</v>
      </c>
      <c r="W34" s="69">
        <f>IF('Indicador Datos'!CJ37="No data","x",ROUND(IF('Indicador Datos'!CJ37&gt;W$37,0,IF('Indicador Datos'!CJ37&lt;W$36,10,(W$37-'Indicador Datos'!CJ37)/(W$37-W$36)*10)),1))</f>
        <v>1.1000000000000001</v>
      </c>
      <c r="X34" s="69">
        <f>IF('Indicador Datos'!CK37="No data","x",ROUND(IF('Indicador Datos'!CK37&gt;X$37,0,IF('Indicador Datos'!CK37&lt;X$36,10,(X$37-'Indicador Datos'!CK37)/(X$37-X$36)*10)),1))</f>
        <v>0.6</v>
      </c>
      <c r="Y34" s="233">
        <f>IF('Indicador Datos'!CL37="No data","x",ROUND(IF('Indicador Datos'!CL37&gt;Y$37,0,IF('Indicador Datos'!CL37&lt;Y$36,10,(Y$37-'Indicador Datos'!CL37)/(Y$37-Y$36)*10)),1))</f>
        <v>1.8</v>
      </c>
      <c r="Z34" s="233">
        <f>IF('Indicador Datos'!CM37="No data","x",ROUND(IF('Indicador Datos'!CM37&gt;Z$37,0,IF('Indicador Datos'!CM37&lt;Z$36,10,(Z$37-'Indicador Datos'!CM37)/(Z$37-Z$36)*10)),1))</f>
        <v>4.2</v>
      </c>
      <c r="AA34" s="69">
        <f t="shared" si="10"/>
        <v>3</v>
      </c>
      <c r="AB34" s="70">
        <f t="shared" si="11"/>
        <v>2.9</v>
      </c>
      <c r="AC34" s="69">
        <f>IF('Indicador Datos'!AW37="No data","x",ROUND(IF('Indicador Datos'!AW37&gt;AC$37,0,IF('Indicador Datos'!AW37&lt;AC$36,10,(AC$37-'Indicador Datos'!AW37)/(AC$37-AC$36)*10)),1))</f>
        <v>0</v>
      </c>
      <c r="AD34" s="233">
        <f>IF('Indicador Datos'!AX37="No data","x",ROUND(IF('Indicador Datos'!AX37&gt;AD$37,0,IF('Indicador Datos'!AX37&lt;AD$36,10,(AD$37-'Indicador Datos'!AX37)/(AD$37-AD$36)*10)),1))</f>
        <v>5</v>
      </c>
      <c r="AE34" s="233">
        <f>IF('Indicador Datos'!AY37="No data","x",ROUND(IF('Indicador Datos'!AY37&gt;AE$37,0,IF('Indicador Datos'!AY37&lt;AE$36,10,(AE$37-'Indicador Datos'!AY37)/(AE$37-AE$36)*10)),1))</f>
        <v>2.9</v>
      </c>
      <c r="AF34" s="233">
        <f>IF('Indicador Datos'!AZ37="No data","x",ROUND(IF('Indicador Datos'!AZ37&gt;AF$37,0,IF('Indicador Datos'!AZ37&lt;AF$36,10,(AF$37-'Indicador Datos'!AZ37)/(AF$37-AF$36)*10)),1))</f>
        <v>3.6</v>
      </c>
      <c r="AG34" s="69">
        <f t="shared" si="1"/>
        <v>3.8333333333333335</v>
      </c>
      <c r="AH34" s="233">
        <f>IF('Indicador Datos'!BF37="No data","x",ROUND(IF('Indicador Datos'!BF37&gt;AH$37,0,IF('Indicador Datos'!BF37&lt;AH$36,10,(AH$37-'Indicador Datos'!BF37)/(AH$37-AH$36)*10)),1))</f>
        <v>2.2999999999999998</v>
      </c>
      <c r="AI34" s="233">
        <f>IF('Indicador Datos'!BG37="No data","x",ROUND(IF('Indicador Datos'!BG37&gt;AI$37,0,IF('Indicador Datos'!BG37&lt;AI$36,10,(AI$37-'Indicador Datos'!BG37)/(AI$37-AI$36)*10)),1))</f>
        <v>0</v>
      </c>
      <c r="AJ34" s="233">
        <f>IF('Indicador Datos'!BH37="No data","x",ROUND(IF('Indicador Datos'!BH37&gt;AJ$37,10,IF('Indicador Datos'!BH37&lt;AJ$36,0,10-(AJ$37-'Indicador Datos'!BH37)/(AJ$37-AJ$36)*10)),1))</f>
        <v>2.7</v>
      </c>
      <c r="AK34" s="69">
        <f t="shared" si="2"/>
        <v>1.7</v>
      </c>
      <c r="AL34" s="69">
        <f>IF('Indicador Datos'!BI37="No data","x",ROUND(IF('Indicador Datos'!BI37&gt;AL$37,10,IF('Indicador Datos'!BI37&lt;AL$36,0,10-(AL$37-'Indicador Datos'!BI37)/(AL$37-AL$36)*10)),1))</f>
        <v>1</v>
      </c>
      <c r="AM34" s="70">
        <f t="shared" si="12"/>
        <v>1.6</v>
      </c>
      <c r="AN34" s="233">
        <f>IF('Indicador Datos'!CN37="No data","x",ROUND(IF('Indicador Datos'!CN37&gt;AN$37,0,IF('Indicador Datos'!CN37&lt;AN$36,10,(AN$37-'Indicador Datos'!CN37)/(AN$37-AN$36)*10)),1))</f>
        <v>0.2</v>
      </c>
      <c r="AO34" s="233" t="str">
        <f>IF('Indicador Datos'!CO37="No data","x",ROUND(IF('Indicador Datos'!CO37&gt;AO$37,0,IF('Indicador Datos'!CO37&lt;AO$36,10,(AO$37-'Indicador Datos'!CO37)/(AO$37-AO$36)*10)),1))</f>
        <v>x</v>
      </c>
      <c r="AP34" s="69">
        <f t="shared" si="13"/>
        <v>0.2</v>
      </c>
      <c r="AQ34" s="69">
        <f>IF('Indicador Datos'!CP37="No data","x",ROUND(IF('Indicador Datos'!CP37&gt;AQ$37,0,IF('Indicador Datos'!CP37&lt;AQ$36,10,(AQ$37-'Indicador Datos'!CP37)/(AQ$37-AQ$36)*10)),1))</f>
        <v>5.3</v>
      </c>
      <c r="AR34" s="69">
        <f t="shared" si="14"/>
        <v>2.8</v>
      </c>
      <c r="AS34" s="227">
        <f>IF('Indicador Datos'!CQ37="No data","x",ROUND(IF('Indicador Datos'!CQ37&gt;AS$37,0,IF('Indicador Datos'!CQ37&lt;AS$36,10,(AS$37-'Indicador Datos'!CQ37)/(AS$37-AS$36)*10)),1))</f>
        <v>5.4</v>
      </c>
      <c r="AT34" s="227">
        <f>IF('Indicador Datos'!CR37="No data","x",ROUND(IF('Indicador Datos'!CR37&gt;AT$37,10,IF('Indicador Datos'!CR37&lt;AT$36,0,10-(AT$37-'Indicador Datos'!CR37)/(AT$37-AT$36)*10)),1))</f>
        <v>0</v>
      </c>
      <c r="AU34" s="69">
        <f t="shared" si="15"/>
        <v>2.7</v>
      </c>
      <c r="AV34" s="129">
        <f t="shared" si="16"/>
        <v>2.8</v>
      </c>
      <c r="AW34" s="71">
        <f t="shared" si="17"/>
        <v>2.2999999999999998</v>
      </c>
      <c r="AX34" s="120"/>
    </row>
    <row r="35" spans="1:50" s="3" customFormat="1" x14ac:dyDescent="0.25">
      <c r="A35" s="94" t="s">
        <v>108</v>
      </c>
      <c r="B35" s="83" t="s">
        <v>63</v>
      </c>
      <c r="C35" s="69">
        <f>IF('Indicador Datos'!BX38="No data","x",ROUND(IF('Indicador Datos'!BX38&gt;C$37,0,IF('Indicador Datos'!BX38&lt;C$36,10,(C$37-'Indicador Datos'!BX38)/(C$37-C$36)*10)),1))</f>
        <v>3.3</v>
      </c>
      <c r="D35" s="69">
        <f>IF('Indicador Datos'!BY38="No data","x",ROUND(IF('Indicador Datos'!BY38&gt;D$37,0,IF('Indicador Datos'!BY38&lt;D$36,10,(D$37-'Indicador Datos'!BY38)/(D$37-D$36)*10)),1))</f>
        <v>7.7</v>
      </c>
      <c r="E35" s="70">
        <f t="shared" si="3"/>
        <v>5.5</v>
      </c>
      <c r="F35" s="69">
        <f>IF('Indicador Datos'!CA38="No data","x",ROUND(IF('Indicador Datos'!CA38&gt;F$37,0,IF('Indicador Datos'!CA38&lt;F$36,10,(F$37-'Indicador Datos'!CA38)/(F$37-F$36)*10)),1))</f>
        <v>8.1999999999999993</v>
      </c>
      <c r="G35" s="69">
        <f>IF('Indicador Datos'!BZ38="No data","x",ROUND(IF('Indicador Datos'!BZ38&gt;G$37,0,IF('Indicador Datos'!BZ38&lt;G$36,10,(G$37-'Indicador Datos'!BZ38)/(G$37-G$36)*10)),1))</f>
        <v>7.8</v>
      </c>
      <c r="H35" s="70">
        <f t="shared" si="4"/>
        <v>8</v>
      </c>
      <c r="I35" s="69" t="str">
        <f>IF('Indicador Datos'!CB38="No data","x",ROUND(IF('Indicador Datos'!CB38&gt;I$37,0,IF('Indicador Datos'!CB38&lt;I$36,10,(I$37-'Indicador Datos'!CB38)/(I$37-I$36)*10)),1))</f>
        <v>x</v>
      </c>
      <c r="J35" s="129" t="str">
        <f t="shared" si="5"/>
        <v>x</v>
      </c>
      <c r="K35" s="233">
        <f>IF('Indicador Datos'!CC38="No data","x",ROUND(IF('Indicador Datos'!CC38&gt;K$37,10,IF('Indicador Datos'!CC38&lt;K$36,0,10-(K$37-'Indicador Datos'!CC38)/(K$37-K$36)*10)),1))</f>
        <v>8.6</v>
      </c>
      <c r="L35" s="233">
        <f>IF('Indicador Datos'!CD38="No data","x",ROUND(IF('Indicador Datos'!CD38&gt;L$37,10,IF('Indicador Datos'!CD38&lt;L$36,0,10-(L$37-'Indicador Datos'!CD38)/(L$37-L$36)*10)),1))</f>
        <v>8.9</v>
      </c>
      <c r="M35" s="69">
        <f>IF(AND(K35="x",L35="x"),"x",ROUND(AVERAGE(K35,L35),1))</f>
        <v>8.8000000000000007</v>
      </c>
      <c r="N35" s="69">
        <f>IF('Indicador Datos'!CE38="No data","x",ROUND(IF('Indicador Datos'!CE38&gt;N$37,10,IF('Indicador Datos'!CE38&lt;N$36,0,10-(N$37-'Indicador Datos'!CE38)/(N$37-N$36)*10)),1))</f>
        <v>10</v>
      </c>
      <c r="O35" s="129">
        <f>IF(AND(M35="x",N35="x"),"x",ROUND(AVERAGE(M35,N35,N35),1))</f>
        <v>9.6</v>
      </c>
      <c r="P35" s="71">
        <f t="shared" si="8"/>
        <v>8.1</v>
      </c>
      <c r="Q35" s="69">
        <f>IF(OR('Indicador Datos'!CF38=0,'Indicador Datos'!CF38="No data"),"x",ROUND(IF('Indicador Datos'!CF38&gt;Q$37,0,IF('Indicador Datos'!CF38&lt;Q$36,10,(Q$37-'Indicador Datos'!CF38)/(Q$37-Q$36)*10)),1))</f>
        <v>0</v>
      </c>
      <c r="R35" s="69">
        <f>IF('Indicador Datos'!CG38="No data","x",ROUND(IF('Indicador Datos'!CG38&gt;R$37,0,IF('Indicador Datos'!CG38&lt;R$36,10,(R$37-'Indicador Datos'!CG38)/(R$37-R$36)*10)),1))</f>
        <v>5</v>
      </c>
      <c r="S35" s="69">
        <f>IF('Indicador Datos'!CH38="No data","x",ROUND(IF('Indicador Datos'!CH38&gt;S$37,0,IF('Indicador Datos'!CH38&lt;S$36,10,(S$37-'Indicador Datos'!CH38)/(S$37-S$36)*10)),1))</f>
        <v>7.4</v>
      </c>
      <c r="T35" s="70">
        <f t="shared" si="9"/>
        <v>4.0999999999999996</v>
      </c>
      <c r="U35" s="177">
        <f>IF('Indicador Datos'!CI38="No data","x",'Indicador Datos'!CI38/'Indicador Datos'!CV38*100)</f>
        <v>7.9360580465959982</v>
      </c>
      <c r="V35" s="69">
        <f t="shared" si="0"/>
        <v>9.3000000000000007</v>
      </c>
      <c r="W35" s="69">
        <f>IF('Indicador Datos'!CJ38="No data","x",ROUND(IF('Indicador Datos'!CJ38&gt;W$37,0,IF('Indicador Datos'!CJ38&lt;W$36,10,(W$37-'Indicador Datos'!CJ38)/(W$37-W$36)*10)),1))</f>
        <v>2</v>
      </c>
      <c r="X35" s="69">
        <f>IF('Indicador Datos'!CK38="No data","x",ROUND(IF('Indicador Datos'!CK38&gt;X$37,0,IF('Indicador Datos'!CK38&lt;X$36,10,(X$37-'Indicador Datos'!CK38)/(X$37-X$36)*10)),1))</f>
        <v>4.3</v>
      </c>
      <c r="Y35" s="233">
        <f>IF('Indicador Datos'!CL38="No data","x",ROUND(IF('Indicador Datos'!CL38&gt;Y$37,0,IF('Indicador Datos'!CL38&lt;Y$36,10,(Y$37-'Indicador Datos'!CL38)/(Y$37-Y$36)*10)),1))</f>
        <v>0.7</v>
      </c>
      <c r="Z35" s="233">
        <f>IF('Indicador Datos'!CM38="No data","x",ROUND(IF('Indicador Datos'!CM38&gt;Z$37,0,IF('Indicador Datos'!CM38&lt;Z$36,10,(Z$37-'Indicador Datos'!CM38)/(Z$37-Z$36)*10)),1))</f>
        <v>2.4</v>
      </c>
      <c r="AA35" s="69">
        <f t="shared" si="10"/>
        <v>1.6</v>
      </c>
      <c r="AB35" s="70">
        <f t="shared" si="11"/>
        <v>4.3</v>
      </c>
      <c r="AC35" s="69" t="str">
        <f>IF('Indicador Datos'!AW38="No data","x",ROUND(IF('Indicador Datos'!AW38&gt;AC$37,0,IF('Indicador Datos'!AW38&lt;AC$36,10,(AC$37-'Indicador Datos'!AW38)/(AC$37-AC$36)*10)),1))</f>
        <v>x</v>
      </c>
      <c r="AD35" s="233">
        <f>IF('Indicador Datos'!AX38="No data","x",ROUND(IF('Indicador Datos'!AX38&gt;AD$37,0,IF('Indicador Datos'!AX38&lt;AD$36,10,(AD$37-'Indicador Datos'!AX38)/(AD$37-AD$36)*10)),1))</f>
        <v>10</v>
      </c>
      <c r="AE35" s="233">
        <f>IF('Indicador Datos'!AY38="No data","x",ROUND(IF('Indicador Datos'!AY38&gt;AE$37,0,IF('Indicador Datos'!AY38&lt;AE$36,10,(AE$37-'Indicador Datos'!AY38)/(AE$37-AE$36)*10)),1))</f>
        <v>10</v>
      </c>
      <c r="AF35" s="233">
        <f>IF('Indicador Datos'!AZ38="No data","x",ROUND(IF('Indicador Datos'!AZ38&gt;AF$37,0,IF('Indicador Datos'!AZ38&lt;AF$36,10,(AF$37-'Indicador Datos'!AZ38)/(AF$37-AF$36)*10)),1))</f>
        <v>10</v>
      </c>
      <c r="AG35" s="69">
        <f t="shared" si="1"/>
        <v>10</v>
      </c>
      <c r="AH35" s="233">
        <f>IF('Indicador Datos'!BF38="No data","x",ROUND(IF('Indicador Datos'!BF38&gt;AH$37,0,IF('Indicador Datos'!BF38&lt;AH$36,10,(AH$37-'Indicador Datos'!BF38)/(AH$37-AH$36)*10)),1))</f>
        <v>6.5</v>
      </c>
      <c r="AI35" s="233">
        <f>IF('Indicador Datos'!BG38="No data","x",ROUND(IF('Indicador Datos'!BG38&gt;AI$37,0,IF('Indicador Datos'!BG38&lt;AI$36,10,(AI$37-'Indicador Datos'!BG38)/(AI$37-AI$36)*10)),1))</f>
        <v>10</v>
      </c>
      <c r="AJ35" s="233">
        <f>IF('Indicador Datos'!BH38="No data","x",ROUND(IF('Indicador Datos'!BH38&gt;AJ$37,10,IF('Indicador Datos'!BH38&lt;AJ$36,0,10-(AJ$37-'Indicador Datos'!BH38)/(AJ$37-AJ$36)*10)),1))</f>
        <v>7.6</v>
      </c>
      <c r="AK35" s="69">
        <f t="shared" si="2"/>
        <v>8.5</v>
      </c>
      <c r="AL35" s="69">
        <f>IF('Indicador Datos'!BI38="No data","x",ROUND(IF('Indicador Datos'!BI38&gt;AL$37,10,IF('Indicador Datos'!BI38&lt;AL$36,0,10-(AL$37-'Indicador Datos'!BI38)/(AL$37-AL$36)*10)),1))</f>
        <v>6.3</v>
      </c>
      <c r="AM35" s="70">
        <f t="shared" si="12"/>
        <v>8.3000000000000007</v>
      </c>
      <c r="AN35" s="233">
        <f>IF('Indicador Datos'!CN38="No data","x",ROUND(IF('Indicador Datos'!CN38&gt;AN$37,0,IF('Indicador Datos'!CN38&lt;AN$36,10,(AN$37-'Indicador Datos'!CN38)/(AN$37-AN$36)*10)),1))</f>
        <v>8.5</v>
      </c>
      <c r="AO35" s="233">
        <f>IF('Indicador Datos'!CO38="No data","x",ROUND(IF('Indicador Datos'!CO38&gt;AO$37,0,IF('Indicador Datos'!CO38&lt;AO$36,10,(AO$37-'Indicador Datos'!CO38)/(AO$37-AO$36)*10)),1))</f>
        <v>10</v>
      </c>
      <c r="AP35" s="69">
        <f t="shared" si="13"/>
        <v>9.3000000000000007</v>
      </c>
      <c r="AQ35" s="69">
        <f>IF('Indicador Datos'!CP38="No data","x",ROUND(IF('Indicador Datos'!CP38&gt;AQ$37,0,IF('Indicador Datos'!CP38&lt;AQ$36,10,(AQ$37-'Indicador Datos'!CP38)/(AQ$37-AQ$36)*10)),1))</f>
        <v>1.2</v>
      </c>
      <c r="AR35" s="69">
        <f t="shared" si="14"/>
        <v>5.3</v>
      </c>
      <c r="AS35" s="227">
        <f>IF('Indicador Datos'!CQ38="No data","x",ROUND(IF('Indicador Datos'!CQ38&gt;AS$37,0,IF('Indicador Datos'!CQ38&lt;AS$36,10,(AS$37-'Indicador Datos'!CQ38)/(AS$37-AS$36)*10)),1))</f>
        <v>0.9</v>
      </c>
      <c r="AT35" s="227" t="str">
        <f>IF('Indicador Datos'!CR38="No data","x",ROUND(IF('Indicador Datos'!CR38&gt;AT$37,10,IF('Indicador Datos'!CR38&lt;AT$36,0,10-(AT$37-'Indicador Datos'!CR38)/(AT$37-AT$36)*10)),1))</f>
        <v>x</v>
      </c>
      <c r="AU35" s="69">
        <f t="shared" si="15"/>
        <v>0.9</v>
      </c>
      <c r="AV35" s="129">
        <f t="shared" si="16"/>
        <v>3.8</v>
      </c>
      <c r="AW35" s="71">
        <f>ROUND(AVERAGE(AB35,T35,AM35,AV35),1)</f>
        <v>5.0999999999999996</v>
      </c>
      <c r="AX35" s="120"/>
    </row>
    <row r="36" spans="1:50" s="3" customFormat="1" x14ac:dyDescent="0.25">
      <c r="A36" s="72"/>
      <c r="B36" s="73" t="s">
        <v>69</v>
      </c>
      <c r="C36" s="76">
        <v>2</v>
      </c>
      <c r="D36" s="76">
        <v>20</v>
      </c>
      <c r="E36" s="75"/>
      <c r="F36" s="74">
        <v>0</v>
      </c>
      <c r="G36" s="76">
        <v>-2.5</v>
      </c>
      <c r="H36" s="77"/>
      <c r="I36" s="77">
        <v>5</v>
      </c>
      <c r="J36" s="77"/>
      <c r="K36" s="74">
        <v>0</v>
      </c>
      <c r="L36" s="74">
        <v>0</v>
      </c>
      <c r="M36" s="74"/>
      <c r="N36" s="74">
        <v>3</v>
      </c>
      <c r="O36" s="77"/>
      <c r="P36" s="77"/>
      <c r="Q36" s="74">
        <v>80</v>
      </c>
      <c r="R36" s="74">
        <v>20</v>
      </c>
      <c r="S36" s="74">
        <v>50</v>
      </c>
      <c r="T36" s="77"/>
      <c r="U36" s="77"/>
      <c r="V36" s="74">
        <v>1</v>
      </c>
      <c r="W36" s="74">
        <v>70</v>
      </c>
      <c r="X36" s="74">
        <v>90</v>
      </c>
      <c r="Y36" s="74">
        <v>65</v>
      </c>
      <c r="Z36" s="74">
        <v>60</v>
      </c>
      <c r="AA36" s="74"/>
      <c r="AB36" s="77"/>
      <c r="AC36" s="74">
        <v>0</v>
      </c>
      <c r="AD36" s="79">
        <v>85</v>
      </c>
      <c r="AE36" s="79">
        <v>85</v>
      </c>
      <c r="AF36" s="79">
        <v>85</v>
      </c>
      <c r="AG36" s="79"/>
      <c r="AH36" s="74">
        <v>100</v>
      </c>
      <c r="AI36" s="76">
        <v>1.5</v>
      </c>
      <c r="AJ36" s="76">
        <v>0</v>
      </c>
      <c r="AK36" s="78"/>
      <c r="AL36" s="74">
        <v>0</v>
      </c>
      <c r="AM36" s="78"/>
      <c r="AN36" s="76">
        <v>80</v>
      </c>
      <c r="AO36" s="76">
        <v>80</v>
      </c>
      <c r="AP36" s="76"/>
      <c r="AQ36" s="76">
        <v>35</v>
      </c>
      <c r="AR36" s="78"/>
      <c r="AS36" s="76">
        <v>2</v>
      </c>
      <c r="AT36" s="79">
        <v>12</v>
      </c>
      <c r="AU36" s="78"/>
      <c r="AV36" s="78"/>
      <c r="AW36" s="77"/>
      <c r="AX36" s="120"/>
    </row>
    <row r="37" spans="1:50" s="3" customFormat="1" x14ac:dyDescent="0.25">
      <c r="A37" s="72"/>
      <c r="B37" s="73" t="s">
        <v>70</v>
      </c>
      <c r="C37" s="76">
        <v>5</v>
      </c>
      <c r="D37" s="76">
        <v>60</v>
      </c>
      <c r="E37" s="75"/>
      <c r="F37" s="74">
        <v>100</v>
      </c>
      <c r="G37" s="76">
        <v>2.5</v>
      </c>
      <c r="H37" s="77"/>
      <c r="I37" s="77">
        <v>25</v>
      </c>
      <c r="J37" s="77"/>
      <c r="K37" s="74">
        <v>65</v>
      </c>
      <c r="L37" s="74">
        <v>65</v>
      </c>
      <c r="M37" s="74"/>
      <c r="N37" s="74">
        <v>15</v>
      </c>
      <c r="O37" s="77"/>
      <c r="P37" s="77"/>
      <c r="Q37" s="74">
        <v>100</v>
      </c>
      <c r="R37" s="74">
        <v>100</v>
      </c>
      <c r="S37" s="74">
        <v>160</v>
      </c>
      <c r="T37" s="77"/>
      <c r="U37" s="77"/>
      <c r="V37" s="74">
        <v>100</v>
      </c>
      <c r="W37" s="74">
        <v>100</v>
      </c>
      <c r="X37" s="74">
        <v>100</v>
      </c>
      <c r="Y37" s="74">
        <v>100</v>
      </c>
      <c r="Z37" s="74">
        <v>100</v>
      </c>
      <c r="AA37" s="74"/>
      <c r="AB37" s="77"/>
      <c r="AC37" s="79">
        <v>40</v>
      </c>
      <c r="AD37" s="79">
        <v>99</v>
      </c>
      <c r="AE37" s="79">
        <v>99</v>
      </c>
      <c r="AF37" s="79">
        <v>99</v>
      </c>
      <c r="AG37" s="79"/>
      <c r="AH37" s="79">
        <v>2500</v>
      </c>
      <c r="AI37" s="79">
        <v>6</v>
      </c>
      <c r="AJ37" s="79">
        <v>60</v>
      </c>
      <c r="AK37" s="79"/>
      <c r="AL37" s="79">
        <v>150</v>
      </c>
      <c r="AM37" s="79"/>
      <c r="AN37" s="76">
        <v>100</v>
      </c>
      <c r="AO37" s="76">
        <v>100</v>
      </c>
      <c r="AP37" s="76"/>
      <c r="AQ37" s="76">
        <v>80</v>
      </c>
      <c r="AR37" s="79"/>
      <c r="AS37" s="76">
        <v>7</v>
      </c>
      <c r="AT37" s="79">
        <v>25</v>
      </c>
      <c r="AU37" s="79"/>
      <c r="AV37" s="79"/>
      <c r="AW37" s="77"/>
      <c r="AX37" s="120"/>
    </row>
    <row r="38" spans="1:50" x14ac:dyDescent="0.25">
      <c r="X38" s="211"/>
      <c r="AG38" s="211"/>
    </row>
  </sheetData>
  <sortState ref="A3:W189">
    <sortCondition ref="A3:A189"/>
  </sortState>
  <mergeCells count="1">
    <mergeCell ref="A1:AW1"/>
  </mergeCells>
  <pageMargins left="0.7" right="0.7" top="0.75" bottom="0.75" header="0.3" footer="0.3"/>
  <pageSetup paperSize="9" orientation="portrait" r:id="rId1"/>
  <ignoredErrors>
    <ignoredError sqref="AQ3 AQ4:AQ35" formula="1"/>
  </ignoredError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499984740745262"/>
    <pageSetUpPr fitToPage="1"/>
  </sheetPr>
  <dimension ref="A1:CW38"/>
  <sheetViews>
    <sheetView showGridLines="0" workbookViewId="0">
      <pane xSplit="3" ySplit="5" topLeftCell="D6" activePane="bottomRight" state="frozen"/>
      <selection pane="topRight" activeCell="C1" sqref="C1"/>
      <selection pane="bottomLeft" activeCell="A5" sqref="A5"/>
      <selection pane="bottomRight" activeCell="B2" sqref="B2"/>
    </sheetView>
  </sheetViews>
  <sheetFormatPr defaultColWidth="9.140625" defaultRowHeight="15" x14ac:dyDescent="0.25"/>
  <cols>
    <col min="1" max="1" width="22.42578125" style="3" customWidth="1"/>
    <col min="2" max="2" width="49.42578125" style="3" bestFit="1" customWidth="1"/>
    <col min="3" max="3" width="5.5703125" style="3" bestFit="1" customWidth="1"/>
    <col min="4" max="20" width="10.7109375" style="3" customWidth="1"/>
    <col min="21" max="26" width="12" style="3" customWidth="1"/>
    <col min="27" max="27" width="13.5703125" style="3" customWidth="1"/>
    <col min="28" max="30" width="12" style="3" customWidth="1"/>
    <col min="31" max="49" width="10.7109375" style="3" customWidth="1"/>
    <col min="50" max="50" width="11.7109375" style="3" customWidth="1"/>
    <col min="51" max="100" width="10.7109375" style="3" customWidth="1"/>
    <col min="101" max="16384" width="9.140625" style="3"/>
  </cols>
  <sheetData>
    <row r="1" spans="1:101" x14ac:dyDescent="0.25">
      <c r="A1" s="121"/>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c r="BT1" s="121"/>
      <c r="BU1" s="121"/>
      <c r="BV1" s="121"/>
      <c r="BW1" s="121"/>
      <c r="BX1" s="121"/>
      <c r="BY1" s="121"/>
      <c r="BZ1" s="121"/>
      <c r="CA1" s="121"/>
      <c r="CB1" s="121"/>
      <c r="CC1" s="121"/>
      <c r="CD1" s="121"/>
      <c r="CE1" s="121"/>
      <c r="CF1" s="121"/>
      <c r="CG1" s="121"/>
      <c r="CH1" s="121"/>
      <c r="CI1" s="121"/>
      <c r="CJ1" s="121"/>
      <c r="CK1" s="121"/>
      <c r="CL1" s="121"/>
      <c r="CM1" s="121"/>
      <c r="CN1" s="121"/>
      <c r="CO1" s="121"/>
      <c r="CP1" s="121"/>
      <c r="CQ1" s="121"/>
      <c r="CR1" s="121"/>
      <c r="CS1" s="121"/>
      <c r="CT1" s="121"/>
      <c r="CU1" s="121"/>
      <c r="CV1" s="121"/>
    </row>
    <row r="2" spans="1:101" ht="122.25" customHeight="1" thickBot="1" x14ac:dyDescent="0.3">
      <c r="A2" s="92" t="s">
        <v>233</v>
      </c>
      <c r="B2" s="92" t="s">
        <v>234</v>
      </c>
      <c r="C2" s="190" t="s">
        <v>64</v>
      </c>
      <c r="D2" s="97" t="s">
        <v>277</v>
      </c>
      <c r="E2" s="97" t="s">
        <v>278</v>
      </c>
      <c r="F2" s="97" t="s">
        <v>349</v>
      </c>
      <c r="G2" s="97" t="s">
        <v>262</v>
      </c>
      <c r="H2" s="97" t="s">
        <v>263</v>
      </c>
      <c r="I2" s="97" t="s">
        <v>264</v>
      </c>
      <c r="J2" s="97" t="s">
        <v>350</v>
      </c>
      <c r="K2" s="97" t="s">
        <v>351</v>
      </c>
      <c r="L2" s="97" t="s">
        <v>276</v>
      </c>
      <c r="M2" s="97" t="s">
        <v>211</v>
      </c>
      <c r="N2" s="97" t="s">
        <v>352</v>
      </c>
      <c r="O2" s="97" t="s">
        <v>353</v>
      </c>
      <c r="P2" s="97" t="s">
        <v>212</v>
      </c>
      <c r="Q2" s="97" t="s">
        <v>516</v>
      </c>
      <c r="R2" s="97" t="s">
        <v>515</v>
      </c>
      <c r="S2" s="97" t="s">
        <v>518</v>
      </c>
      <c r="T2" s="97" t="s">
        <v>517</v>
      </c>
      <c r="U2" s="97" t="s">
        <v>472</v>
      </c>
      <c r="V2" s="97" t="s">
        <v>473</v>
      </c>
      <c r="W2" s="97" t="s">
        <v>474</v>
      </c>
      <c r="X2" s="97" t="s">
        <v>508</v>
      </c>
      <c r="Y2" s="97" t="s">
        <v>507</v>
      </c>
      <c r="Z2" s="97" t="s">
        <v>524</v>
      </c>
      <c r="AA2" s="97" t="s">
        <v>525</v>
      </c>
      <c r="AB2" s="97" t="s">
        <v>519</v>
      </c>
      <c r="AC2" s="97" t="s">
        <v>511</v>
      </c>
      <c r="AD2" s="97" t="s">
        <v>509</v>
      </c>
      <c r="AE2" s="97" t="s">
        <v>354</v>
      </c>
      <c r="AF2" s="97" t="s">
        <v>355</v>
      </c>
      <c r="AG2" s="97" t="s">
        <v>356</v>
      </c>
      <c r="AH2" s="97" t="s">
        <v>357</v>
      </c>
      <c r="AI2" s="97" t="s">
        <v>214</v>
      </c>
      <c r="AJ2" s="97" t="s">
        <v>300</v>
      </c>
      <c r="AK2" s="97" t="s">
        <v>303</v>
      </c>
      <c r="AL2" s="97" t="s">
        <v>196</v>
      </c>
      <c r="AM2" s="97" t="s">
        <v>216</v>
      </c>
      <c r="AN2" s="97" t="s">
        <v>442</v>
      </c>
      <c r="AO2" s="97" t="s">
        <v>358</v>
      </c>
      <c r="AP2" s="97" t="s">
        <v>218</v>
      </c>
      <c r="AQ2" s="97" t="s">
        <v>456</v>
      </c>
      <c r="AR2" s="97" t="s">
        <v>219</v>
      </c>
      <c r="AS2" s="97" t="s">
        <v>359</v>
      </c>
      <c r="AT2" s="97" t="s">
        <v>316</v>
      </c>
      <c r="AU2" s="97" t="s">
        <v>408</v>
      </c>
      <c r="AV2" s="97" t="s">
        <v>221</v>
      </c>
      <c r="AW2" s="97" t="s">
        <v>206</v>
      </c>
      <c r="AX2" s="97" t="s">
        <v>471</v>
      </c>
      <c r="AY2" s="97" t="s">
        <v>469</v>
      </c>
      <c r="AZ2" s="97" t="s">
        <v>470</v>
      </c>
      <c r="BA2" s="97" t="s">
        <v>314</v>
      </c>
      <c r="BB2" s="97" t="s">
        <v>521</v>
      </c>
      <c r="BC2" s="97" t="s">
        <v>464</v>
      </c>
      <c r="BD2" s="97" t="s">
        <v>360</v>
      </c>
      <c r="BE2" s="97" t="s">
        <v>466</v>
      </c>
      <c r="BF2" s="97" t="s">
        <v>424</v>
      </c>
      <c r="BG2" s="97" t="s">
        <v>338</v>
      </c>
      <c r="BH2" s="97" t="s">
        <v>339</v>
      </c>
      <c r="BI2" s="97" t="s">
        <v>207</v>
      </c>
      <c r="BJ2" s="97" t="s">
        <v>198</v>
      </c>
      <c r="BK2" s="97" t="s">
        <v>361</v>
      </c>
      <c r="BL2" s="97" t="s">
        <v>308</v>
      </c>
      <c r="BM2" s="97" t="s">
        <v>362</v>
      </c>
      <c r="BN2" s="97" t="s">
        <v>362</v>
      </c>
      <c r="BO2" s="97" t="s">
        <v>362</v>
      </c>
      <c r="BP2" s="97" t="s">
        <v>363</v>
      </c>
      <c r="BQ2" s="97" t="s">
        <v>458</v>
      </c>
      <c r="BR2" s="97" t="s">
        <v>364</v>
      </c>
      <c r="BS2" s="97" t="s">
        <v>522</v>
      </c>
      <c r="BT2" s="97" t="s">
        <v>317</v>
      </c>
      <c r="BU2" s="97" t="s">
        <v>365</v>
      </c>
      <c r="BV2" s="97" t="s">
        <v>201</v>
      </c>
      <c r="BW2" s="97" t="s">
        <v>420</v>
      </c>
      <c r="BX2" s="97" t="s">
        <v>366</v>
      </c>
      <c r="BY2" s="97" t="s">
        <v>223</v>
      </c>
      <c r="BZ2" s="97" t="s">
        <v>326</v>
      </c>
      <c r="CA2" s="97" t="s">
        <v>325</v>
      </c>
      <c r="CB2" s="97" t="s">
        <v>367</v>
      </c>
      <c r="CC2" s="97" t="s">
        <v>534</v>
      </c>
      <c r="CD2" s="97" t="s">
        <v>533</v>
      </c>
      <c r="CE2" s="97" t="s">
        <v>227</v>
      </c>
      <c r="CF2" s="97" t="s">
        <v>330</v>
      </c>
      <c r="CG2" s="97" t="s">
        <v>368</v>
      </c>
      <c r="CH2" s="97" t="s">
        <v>331</v>
      </c>
      <c r="CI2" s="97" t="s">
        <v>369</v>
      </c>
      <c r="CJ2" s="97" t="s">
        <v>461</v>
      </c>
      <c r="CK2" s="97" t="s">
        <v>460</v>
      </c>
      <c r="CL2" s="97" t="s">
        <v>370</v>
      </c>
      <c r="CM2" s="97" t="s">
        <v>334</v>
      </c>
      <c r="CN2" s="97" t="s">
        <v>230</v>
      </c>
      <c r="CO2" s="97" t="s">
        <v>342</v>
      </c>
      <c r="CP2" s="97" t="s">
        <v>231</v>
      </c>
      <c r="CQ2" s="97" t="s">
        <v>232</v>
      </c>
      <c r="CR2" s="97" t="s">
        <v>345</v>
      </c>
      <c r="CS2" s="97" t="s">
        <v>209</v>
      </c>
      <c r="CT2" s="97" t="s">
        <v>208</v>
      </c>
      <c r="CU2" s="97" t="s">
        <v>371</v>
      </c>
      <c r="CV2" s="97" t="s">
        <v>372</v>
      </c>
    </row>
    <row r="3" spans="1:101" ht="15.75" thickTop="1" x14ac:dyDescent="0.25">
      <c r="A3" s="95" t="s">
        <v>672</v>
      </c>
      <c r="C3" s="83"/>
      <c r="D3" s="109">
        <v>2015</v>
      </c>
      <c r="E3" s="109">
        <v>2015</v>
      </c>
      <c r="F3" s="109">
        <v>2015</v>
      </c>
      <c r="G3" s="109">
        <v>2015</v>
      </c>
      <c r="H3" s="109">
        <v>2015</v>
      </c>
      <c r="I3" s="109">
        <v>2015</v>
      </c>
      <c r="J3" s="109">
        <v>2015</v>
      </c>
      <c r="K3" s="109" t="s">
        <v>449</v>
      </c>
      <c r="L3" s="109" t="s">
        <v>449</v>
      </c>
      <c r="M3" s="109" t="s">
        <v>125</v>
      </c>
      <c r="N3" s="109">
        <v>2011</v>
      </c>
      <c r="O3" s="109">
        <v>2011</v>
      </c>
      <c r="P3" s="109" t="s">
        <v>431</v>
      </c>
      <c r="Q3" s="109">
        <v>2010</v>
      </c>
      <c r="R3" s="109">
        <v>2010</v>
      </c>
      <c r="S3" s="109">
        <v>2010</v>
      </c>
      <c r="T3" s="109">
        <v>2010</v>
      </c>
      <c r="U3" s="109">
        <v>2015</v>
      </c>
      <c r="V3" s="109">
        <v>2015</v>
      </c>
      <c r="W3" s="109">
        <v>2015</v>
      </c>
      <c r="X3" s="109">
        <v>2018</v>
      </c>
      <c r="Y3" s="109">
        <v>2018</v>
      </c>
      <c r="Z3" s="109" t="s">
        <v>453</v>
      </c>
      <c r="AA3" s="109" t="s">
        <v>453</v>
      </c>
      <c r="AB3" s="109" t="s">
        <v>529</v>
      </c>
      <c r="AC3" s="109">
        <v>2018</v>
      </c>
      <c r="AD3" s="109">
        <v>2019</v>
      </c>
      <c r="AE3" s="109">
        <v>2019</v>
      </c>
      <c r="AF3" s="109">
        <v>2019</v>
      </c>
      <c r="AG3" s="109">
        <v>2018</v>
      </c>
      <c r="AH3" s="109">
        <v>2018</v>
      </c>
      <c r="AI3" s="109" t="s">
        <v>432</v>
      </c>
      <c r="AJ3" s="109" t="s">
        <v>432</v>
      </c>
      <c r="AK3" s="109">
        <v>2018</v>
      </c>
      <c r="AL3" s="109">
        <v>2017</v>
      </c>
      <c r="AM3" s="109" t="s">
        <v>431</v>
      </c>
      <c r="AN3" s="109" t="s">
        <v>431</v>
      </c>
      <c r="AO3" s="109" t="s">
        <v>443</v>
      </c>
      <c r="AP3" s="109">
        <v>2018</v>
      </c>
      <c r="AQ3" s="109" t="s">
        <v>455</v>
      </c>
      <c r="AR3" s="109">
        <v>2018</v>
      </c>
      <c r="AS3" s="109">
        <v>2017</v>
      </c>
      <c r="AT3" s="109" t="s">
        <v>446</v>
      </c>
      <c r="AU3" s="109">
        <v>2016</v>
      </c>
      <c r="AV3" s="109">
        <v>2015</v>
      </c>
      <c r="AW3" s="109" t="s">
        <v>450</v>
      </c>
      <c r="AX3" s="109">
        <v>2017</v>
      </c>
      <c r="AY3" s="109">
        <v>2017</v>
      </c>
      <c r="AZ3" s="109">
        <v>2017</v>
      </c>
      <c r="BA3" s="109">
        <v>2017</v>
      </c>
      <c r="BB3" s="109">
        <v>2017</v>
      </c>
      <c r="BC3" s="109">
        <v>2017</v>
      </c>
      <c r="BD3" s="109">
        <v>2018</v>
      </c>
      <c r="BE3" s="109">
        <v>2017</v>
      </c>
      <c r="BF3" s="109" t="s">
        <v>451</v>
      </c>
      <c r="BG3" s="109">
        <v>2015</v>
      </c>
      <c r="BH3" s="109">
        <v>2015</v>
      </c>
      <c r="BI3" s="109">
        <v>2015</v>
      </c>
      <c r="BJ3" s="109">
        <v>2017</v>
      </c>
      <c r="BK3" s="109" t="s">
        <v>452</v>
      </c>
      <c r="BL3" s="109" t="s">
        <v>141</v>
      </c>
      <c r="BM3" s="109">
        <v>2017</v>
      </c>
      <c r="BN3" s="109">
        <v>2018</v>
      </c>
      <c r="BO3" s="109">
        <v>2019</v>
      </c>
      <c r="BP3" s="109">
        <v>2019</v>
      </c>
      <c r="BQ3" s="109">
        <v>2019</v>
      </c>
      <c r="BR3" s="109">
        <v>2018</v>
      </c>
      <c r="BS3" s="109" t="s">
        <v>523</v>
      </c>
      <c r="BT3" s="109">
        <v>2017</v>
      </c>
      <c r="BU3" s="109" t="s">
        <v>445</v>
      </c>
      <c r="BV3" s="109" t="s">
        <v>445</v>
      </c>
      <c r="BW3" s="109">
        <v>2016</v>
      </c>
      <c r="BX3" s="109" t="s">
        <v>110</v>
      </c>
      <c r="BY3" s="109" t="s">
        <v>129</v>
      </c>
      <c r="BZ3" s="109">
        <v>2017</v>
      </c>
      <c r="CA3" s="109">
        <v>2018</v>
      </c>
      <c r="CB3" s="109" t="s">
        <v>448</v>
      </c>
      <c r="CC3" s="109">
        <v>2018</v>
      </c>
      <c r="CD3" s="109">
        <v>2018</v>
      </c>
      <c r="CE3" s="109">
        <v>2019</v>
      </c>
      <c r="CF3" s="109">
        <v>2017</v>
      </c>
      <c r="CG3" s="109">
        <v>2016</v>
      </c>
      <c r="CH3" s="109">
        <v>2017</v>
      </c>
      <c r="CI3" s="109">
        <v>2014</v>
      </c>
      <c r="CJ3" s="109" t="s">
        <v>453</v>
      </c>
      <c r="CK3" s="109" t="s">
        <v>453</v>
      </c>
      <c r="CL3" s="109">
        <v>2016</v>
      </c>
      <c r="CM3" s="109">
        <v>2016</v>
      </c>
      <c r="CN3" s="109" t="s">
        <v>421</v>
      </c>
      <c r="CO3" s="109" t="s">
        <v>447</v>
      </c>
      <c r="CP3" s="109" t="s">
        <v>447</v>
      </c>
      <c r="CQ3" s="109">
        <v>2017</v>
      </c>
      <c r="CR3" s="109" t="s">
        <v>445</v>
      </c>
      <c r="CS3" s="109">
        <v>2018</v>
      </c>
      <c r="CT3" s="109">
        <v>2019</v>
      </c>
      <c r="CU3" s="109">
        <v>2015</v>
      </c>
      <c r="CV3" s="109"/>
    </row>
    <row r="4" spans="1:101" ht="16.5" x14ac:dyDescent="0.25">
      <c r="A4" s="95" t="s">
        <v>1063</v>
      </c>
      <c r="C4" s="83"/>
      <c r="D4" s="247" t="s">
        <v>1064</v>
      </c>
      <c r="E4" s="247" t="s">
        <v>1065</v>
      </c>
      <c r="F4" s="247" t="s">
        <v>1066</v>
      </c>
      <c r="G4" s="247" t="s">
        <v>1067</v>
      </c>
      <c r="H4" s="247" t="s">
        <v>1068</v>
      </c>
      <c r="I4" s="247" t="s">
        <v>1069</v>
      </c>
      <c r="J4" s="247" t="s">
        <v>1070</v>
      </c>
      <c r="K4" s="247" t="s">
        <v>1071</v>
      </c>
      <c r="L4" s="247" t="s">
        <v>1072</v>
      </c>
      <c r="M4" s="247" t="s">
        <v>1073</v>
      </c>
      <c r="N4" s="247" t="s">
        <v>1074</v>
      </c>
      <c r="O4" s="247" t="s">
        <v>1075</v>
      </c>
      <c r="P4" s="247" t="s">
        <v>1076</v>
      </c>
      <c r="Q4" s="247" t="s">
        <v>561</v>
      </c>
      <c r="R4" s="247" t="s">
        <v>565</v>
      </c>
      <c r="S4" s="247" t="s">
        <v>566</v>
      </c>
      <c r="T4" s="247" t="s">
        <v>568</v>
      </c>
      <c r="U4" s="247" t="s">
        <v>569</v>
      </c>
      <c r="V4" s="247" t="s">
        <v>572</v>
      </c>
      <c r="W4" s="247" t="s">
        <v>574</v>
      </c>
      <c r="X4" s="247" t="s">
        <v>582</v>
      </c>
      <c r="Y4" s="247" t="s">
        <v>577</v>
      </c>
      <c r="Z4" s="247" t="s">
        <v>592</v>
      </c>
      <c r="AA4" s="247" t="s">
        <v>1136</v>
      </c>
      <c r="AB4" s="247" t="s">
        <v>591</v>
      </c>
      <c r="AC4" s="247" t="s">
        <v>595</v>
      </c>
      <c r="AD4" s="247" t="s">
        <v>584</v>
      </c>
      <c r="AE4" s="247" t="s">
        <v>1077</v>
      </c>
      <c r="AF4" s="247" t="s">
        <v>1078</v>
      </c>
      <c r="AG4" s="247" t="s">
        <v>1079</v>
      </c>
      <c r="AH4" s="247" t="s">
        <v>1080</v>
      </c>
      <c r="AI4" s="247" t="s">
        <v>1081</v>
      </c>
      <c r="AJ4" s="247" t="s">
        <v>1082</v>
      </c>
      <c r="AK4" s="247" t="s">
        <v>1083</v>
      </c>
      <c r="AL4" s="247" t="s">
        <v>1084</v>
      </c>
      <c r="AM4" s="247" t="s">
        <v>1085</v>
      </c>
      <c r="AN4" s="247" t="s">
        <v>605</v>
      </c>
      <c r="AO4" s="247" t="s">
        <v>1086</v>
      </c>
      <c r="AP4" s="247" t="s">
        <v>1087</v>
      </c>
      <c r="AQ4" s="247" t="s">
        <v>1088</v>
      </c>
      <c r="AR4" s="247" t="s">
        <v>1089</v>
      </c>
      <c r="AS4" s="247" t="s">
        <v>1090</v>
      </c>
      <c r="AT4" s="247" t="s">
        <v>1091</v>
      </c>
      <c r="AU4" s="247" t="s">
        <v>1092</v>
      </c>
      <c r="AV4" s="247" t="s">
        <v>1093</v>
      </c>
      <c r="AW4" s="247" t="s">
        <v>1094</v>
      </c>
      <c r="AX4" s="247" t="s">
        <v>644</v>
      </c>
      <c r="AY4" s="247" t="s">
        <v>645</v>
      </c>
      <c r="AZ4" s="247" t="s">
        <v>646</v>
      </c>
      <c r="BA4" s="247" t="s">
        <v>1095</v>
      </c>
      <c r="BB4" s="247" t="s">
        <v>1096</v>
      </c>
      <c r="BC4" s="247" t="s">
        <v>618</v>
      </c>
      <c r="BD4" s="247" t="s">
        <v>1097</v>
      </c>
      <c r="BE4" s="247" t="s">
        <v>621</v>
      </c>
      <c r="BF4" s="247" t="s">
        <v>1098</v>
      </c>
      <c r="BG4" s="247" t="s">
        <v>1099</v>
      </c>
      <c r="BH4" s="247" t="s">
        <v>1100</v>
      </c>
      <c r="BI4" s="247" t="s">
        <v>1101</v>
      </c>
      <c r="BJ4" s="247" t="s">
        <v>1102</v>
      </c>
      <c r="BK4" s="247" t="s">
        <v>1103</v>
      </c>
      <c r="BL4" s="247" t="s">
        <v>579</v>
      </c>
      <c r="BM4" s="247" t="s">
        <v>1104</v>
      </c>
      <c r="BN4" s="247" t="s">
        <v>1104</v>
      </c>
      <c r="BO4" s="247" t="s">
        <v>1104</v>
      </c>
      <c r="BP4" s="247" t="s">
        <v>1105</v>
      </c>
      <c r="BQ4" s="247" t="s">
        <v>1106</v>
      </c>
      <c r="BR4" s="247" t="s">
        <v>1107</v>
      </c>
      <c r="BS4" s="247" t="s">
        <v>1108</v>
      </c>
      <c r="BT4" s="247" t="s">
        <v>1109</v>
      </c>
      <c r="BU4" s="247" t="s">
        <v>1110</v>
      </c>
      <c r="BV4" s="247" t="s">
        <v>1111</v>
      </c>
      <c r="BW4" s="247" t="s">
        <v>1112</v>
      </c>
      <c r="BX4" s="247" t="s">
        <v>1113</v>
      </c>
      <c r="BY4" s="247" t="s">
        <v>1114</v>
      </c>
      <c r="BZ4" s="247" t="s">
        <v>1115</v>
      </c>
      <c r="CA4" s="247" t="s">
        <v>1116</v>
      </c>
      <c r="CB4" s="247" t="s">
        <v>1117</v>
      </c>
      <c r="CC4" s="247" t="s">
        <v>1118</v>
      </c>
      <c r="CD4" s="247" t="s">
        <v>1119</v>
      </c>
      <c r="CE4" s="247" t="s">
        <v>1120</v>
      </c>
      <c r="CF4" s="247" t="s">
        <v>1121</v>
      </c>
      <c r="CG4" s="247" t="s">
        <v>1122</v>
      </c>
      <c r="CH4" s="247" t="s">
        <v>1123</v>
      </c>
      <c r="CI4" s="247" t="s">
        <v>1124</v>
      </c>
      <c r="CJ4" s="247" t="s">
        <v>588</v>
      </c>
      <c r="CK4" s="247" t="s">
        <v>590</v>
      </c>
      <c r="CL4" s="247" t="s">
        <v>1125</v>
      </c>
      <c r="CM4" s="247" t="s">
        <v>1126</v>
      </c>
      <c r="CN4" s="247" t="s">
        <v>1127</v>
      </c>
      <c r="CO4" s="247" t="s">
        <v>1128</v>
      </c>
      <c r="CP4" s="247" t="s">
        <v>1129</v>
      </c>
      <c r="CQ4" s="247" t="s">
        <v>1130</v>
      </c>
      <c r="CR4" s="247" t="s">
        <v>1131</v>
      </c>
      <c r="CS4" s="247" t="s">
        <v>1132</v>
      </c>
      <c r="CT4" s="247" t="s">
        <v>1133</v>
      </c>
      <c r="CU4" s="247" t="s">
        <v>1134</v>
      </c>
      <c r="CV4" s="247" t="s">
        <v>1135</v>
      </c>
    </row>
    <row r="5" spans="1:101" ht="36" customHeight="1" x14ac:dyDescent="0.25">
      <c r="A5" s="96" t="s">
        <v>373</v>
      </c>
      <c r="C5" s="83"/>
      <c r="D5" s="84" t="s">
        <v>374</v>
      </c>
      <c r="E5" s="84" t="s">
        <v>374</v>
      </c>
      <c r="F5" s="84" t="s">
        <v>374</v>
      </c>
      <c r="G5" s="84" t="s">
        <v>374</v>
      </c>
      <c r="H5" s="84" t="s">
        <v>374</v>
      </c>
      <c r="I5" s="84" t="s">
        <v>374</v>
      </c>
      <c r="J5" s="84" t="s">
        <v>374</v>
      </c>
      <c r="K5" s="84" t="s">
        <v>374</v>
      </c>
      <c r="L5" s="84" t="s">
        <v>83</v>
      </c>
      <c r="M5" s="84" t="s">
        <v>83</v>
      </c>
      <c r="N5" s="84" t="s">
        <v>375</v>
      </c>
      <c r="O5" s="84" t="s">
        <v>375</v>
      </c>
      <c r="P5" s="84" t="s">
        <v>83</v>
      </c>
      <c r="Q5" s="84" t="s">
        <v>375</v>
      </c>
      <c r="R5" s="84" t="s">
        <v>375</v>
      </c>
      <c r="S5" s="84" t="s">
        <v>375</v>
      </c>
      <c r="T5" s="84" t="s">
        <v>375</v>
      </c>
      <c r="U5" s="84" t="s">
        <v>375</v>
      </c>
      <c r="V5" s="84" t="s">
        <v>375</v>
      </c>
      <c r="W5" s="84" t="s">
        <v>375</v>
      </c>
      <c r="X5" s="84" t="s">
        <v>83</v>
      </c>
      <c r="Y5" s="84" t="s">
        <v>83</v>
      </c>
      <c r="Z5" s="84" t="s">
        <v>83</v>
      </c>
      <c r="AA5" s="84" t="s">
        <v>375</v>
      </c>
      <c r="AB5" s="84" t="s">
        <v>83</v>
      </c>
      <c r="AC5" s="84" t="s">
        <v>83</v>
      </c>
      <c r="AD5" s="84" t="s">
        <v>83</v>
      </c>
      <c r="AE5" s="84" t="s">
        <v>83</v>
      </c>
      <c r="AF5" s="84" t="s">
        <v>83</v>
      </c>
      <c r="AG5" s="84" t="s">
        <v>173</v>
      </c>
      <c r="AH5" s="84" t="s">
        <v>173</v>
      </c>
      <c r="AI5" s="84" t="s">
        <v>376</v>
      </c>
      <c r="AJ5" s="84" t="s">
        <v>375</v>
      </c>
      <c r="AK5" s="84" t="s">
        <v>375</v>
      </c>
      <c r="AL5" s="84" t="s">
        <v>173</v>
      </c>
      <c r="AM5" s="84" t="s">
        <v>83</v>
      </c>
      <c r="AN5" s="84" t="s">
        <v>83</v>
      </c>
      <c r="AO5" s="84" t="s">
        <v>83</v>
      </c>
      <c r="AP5" s="84" t="s">
        <v>377</v>
      </c>
      <c r="AQ5" s="84" t="s">
        <v>378</v>
      </c>
      <c r="AR5" s="84" t="s">
        <v>379</v>
      </c>
      <c r="AS5" s="84" t="s">
        <v>380</v>
      </c>
      <c r="AT5" s="84" t="s">
        <v>83</v>
      </c>
      <c r="AU5" s="84" t="s">
        <v>83</v>
      </c>
      <c r="AV5" s="84" t="s">
        <v>83</v>
      </c>
      <c r="AW5" s="84" t="s">
        <v>457</v>
      </c>
      <c r="AX5" s="84" t="s">
        <v>83</v>
      </c>
      <c r="AY5" s="84" t="s">
        <v>83</v>
      </c>
      <c r="AZ5" s="84" t="s">
        <v>83</v>
      </c>
      <c r="BA5" s="84" t="s">
        <v>381</v>
      </c>
      <c r="BB5" s="84" t="s">
        <v>83</v>
      </c>
      <c r="BC5" s="84" t="s">
        <v>463</v>
      </c>
      <c r="BD5" s="84" t="s">
        <v>381</v>
      </c>
      <c r="BE5" s="84" t="s">
        <v>375</v>
      </c>
      <c r="BF5" s="84" t="s">
        <v>467</v>
      </c>
      <c r="BG5" s="84" t="s">
        <v>378</v>
      </c>
      <c r="BH5" s="84" t="s">
        <v>83</v>
      </c>
      <c r="BI5" s="84" t="s">
        <v>382</v>
      </c>
      <c r="BJ5" s="84" t="s">
        <v>173</v>
      </c>
      <c r="BK5" s="84" t="s">
        <v>173</v>
      </c>
      <c r="BL5" s="84" t="s">
        <v>83</v>
      </c>
      <c r="BM5" s="84" t="s">
        <v>375</v>
      </c>
      <c r="BN5" s="84" t="s">
        <v>375</v>
      </c>
      <c r="BO5" s="84" t="s">
        <v>375</v>
      </c>
      <c r="BP5" s="84" t="s">
        <v>375</v>
      </c>
      <c r="BQ5" s="84" t="s">
        <v>375</v>
      </c>
      <c r="BR5" s="84" t="s">
        <v>375</v>
      </c>
      <c r="BS5" s="84" t="s">
        <v>383</v>
      </c>
      <c r="BT5" s="84" t="s">
        <v>384</v>
      </c>
      <c r="BU5" s="84" t="s">
        <v>83</v>
      </c>
      <c r="BV5" s="84" t="s">
        <v>83</v>
      </c>
      <c r="BW5" s="84" t="s">
        <v>83</v>
      </c>
      <c r="BX5" s="84" t="s">
        <v>173</v>
      </c>
      <c r="BY5" s="84" t="s">
        <v>173</v>
      </c>
      <c r="BZ5" s="84" t="s">
        <v>173</v>
      </c>
      <c r="CA5" s="84" t="s">
        <v>173</v>
      </c>
      <c r="CB5" s="84" t="s">
        <v>83</v>
      </c>
      <c r="CC5" s="84" t="s">
        <v>83</v>
      </c>
      <c r="CD5" s="84" t="s">
        <v>83</v>
      </c>
      <c r="CE5" s="84" t="s">
        <v>378</v>
      </c>
      <c r="CF5" s="84" t="s">
        <v>83</v>
      </c>
      <c r="CG5" s="84" t="s">
        <v>83</v>
      </c>
      <c r="CH5" s="84" t="s">
        <v>385</v>
      </c>
      <c r="CI5" s="84" t="s">
        <v>109</v>
      </c>
      <c r="CJ5" s="84" t="s">
        <v>83</v>
      </c>
      <c r="CK5" s="84" t="s">
        <v>83</v>
      </c>
      <c r="CL5" s="84" t="s">
        <v>83</v>
      </c>
      <c r="CM5" s="84" t="s">
        <v>83</v>
      </c>
      <c r="CN5" s="84" t="s">
        <v>83</v>
      </c>
      <c r="CO5" s="84" t="s">
        <v>83</v>
      </c>
      <c r="CP5" s="84" t="s">
        <v>83</v>
      </c>
      <c r="CQ5" s="84" t="s">
        <v>386</v>
      </c>
      <c r="CR5" s="84" t="s">
        <v>375</v>
      </c>
      <c r="CS5" s="84" t="s">
        <v>387</v>
      </c>
      <c r="CT5" s="84" t="s">
        <v>375</v>
      </c>
      <c r="CU5" s="84" t="s">
        <v>375</v>
      </c>
      <c r="CV5" s="84" t="s">
        <v>388</v>
      </c>
    </row>
    <row r="6" spans="1:101" x14ac:dyDescent="0.25">
      <c r="A6" s="3" t="s">
        <v>100</v>
      </c>
      <c r="B6" s="94" t="s">
        <v>1</v>
      </c>
      <c r="C6" s="83" t="s">
        <v>0</v>
      </c>
      <c r="D6" s="80">
        <v>181.78991967031578</v>
      </c>
      <c r="E6" s="80">
        <v>0</v>
      </c>
      <c r="F6" s="80" t="s">
        <v>79</v>
      </c>
      <c r="G6" s="80">
        <v>0</v>
      </c>
      <c r="H6" s="80">
        <v>1742.2429999999999</v>
      </c>
      <c r="I6" s="80">
        <v>550.18200000000002</v>
      </c>
      <c r="J6" s="80">
        <v>911.83799999999997</v>
      </c>
      <c r="K6" s="80">
        <v>0</v>
      </c>
      <c r="L6" s="81">
        <v>0</v>
      </c>
      <c r="M6" s="81">
        <v>-0.1941747572815534</v>
      </c>
      <c r="N6" s="80">
        <v>0</v>
      </c>
      <c r="O6" s="80">
        <v>1137</v>
      </c>
      <c r="P6" s="82">
        <v>3.4620000000000002</v>
      </c>
      <c r="Q6" s="80">
        <v>0</v>
      </c>
      <c r="R6" s="80">
        <v>0</v>
      </c>
      <c r="S6" s="80">
        <v>0</v>
      </c>
      <c r="T6" s="80">
        <v>0</v>
      </c>
      <c r="U6" s="80">
        <v>49285</v>
      </c>
      <c r="V6" s="80">
        <v>78505.706198600004</v>
      </c>
      <c r="W6" s="80">
        <v>57169.800926800002</v>
      </c>
      <c r="X6" s="81">
        <v>0.43158228959859302</v>
      </c>
      <c r="Y6" s="81">
        <v>24.599</v>
      </c>
      <c r="Z6" s="81">
        <v>0.26412999999999998</v>
      </c>
      <c r="AA6" s="80">
        <v>269</v>
      </c>
      <c r="AB6" s="81" t="s">
        <v>79</v>
      </c>
      <c r="AC6" s="80">
        <v>80</v>
      </c>
      <c r="AD6" s="81">
        <v>7.5990000000000002</v>
      </c>
      <c r="AE6" s="81">
        <v>1.865799767219843E-3</v>
      </c>
      <c r="AF6" s="81">
        <v>1.6268185412415524E-4</v>
      </c>
      <c r="AG6" s="80">
        <v>0</v>
      </c>
      <c r="AH6" s="80">
        <v>0</v>
      </c>
      <c r="AI6" s="82" t="s">
        <v>79</v>
      </c>
      <c r="AJ6" s="80" t="s">
        <v>79</v>
      </c>
      <c r="AK6" s="80">
        <v>26</v>
      </c>
      <c r="AL6" s="81">
        <v>0.77953591018673951</v>
      </c>
      <c r="AM6" s="82" t="s">
        <v>79</v>
      </c>
      <c r="AN6" s="82" t="s">
        <v>79</v>
      </c>
      <c r="AO6" s="81" t="s">
        <v>79</v>
      </c>
      <c r="AP6" s="81">
        <v>44.434777391095601</v>
      </c>
      <c r="AQ6" s="81">
        <v>2.1569938848314298</v>
      </c>
      <c r="AR6" s="81" t="s">
        <v>79</v>
      </c>
      <c r="AS6" s="82">
        <v>7.4000000953674299</v>
      </c>
      <c r="AT6" s="82" t="s">
        <v>79</v>
      </c>
      <c r="AU6" s="82">
        <v>32.299999999999997</v>
      </c>
      <c r="AV6" s="82">
        <v>9.0541190999999994</v>
      </c>
      <c r="AW6" s="81">
        <v>27.646999999999998</v>
      </c>
      <c r="AX6" s="80">
        <v>68</v>
      </c>
      <c r="AY6" s="80">
        <v>95</v>
      </c>
      <c r="AZ6" s="80" t="s">
        <v>79</v>
      </c>
      <c r="BA6" s="80">
        <v>1.1000000238418599</v>
      </c>
      <c r="BB6" s="82" t="s">
        <v>79</v>
      </c>
      <c r="BC6" s="82" t="s">
        <v>79</v>
      </c>
      <c r="BD6" s="82">
        <v>7.77</v>
      </c>
      <c r="BE6" s="80">
        <v>161</v>
      </c>
      <c r="BF6" s="81">
        <v>976.388671875</v>
      </c>
      <c r="BG6" s="82">
        <v>3.2238699999999998</v>
      </c>
      <c r="BH6" s="82">
        <v>24.252680000000002</v>
      </c>
      <c r="BI6" s="81" t="s">
        <v>79</v>
      </c>
      <c r="BJ6" s="81" t="s">
        <v>79</v>
      </c>
      <c r="BK6" s="81" t="s">
        <v>79</v>
      </c>
      <c r="BL6" s="82" t="s">
        <v>79</v>
      </c>
      <c r="BM6" s="218">
        <v>1400</v>
      </c>
      <c r="BN6" s="218">
        <v>0</v>
      </c>
      <c r="BO6" s="80">
        <v>0</v>
      </c>
      <c r="BP6" s="80">
        <v>0</v>
      </c>
      <c r="BQ6" s="80">
        <v>3</v>
      </c>
      <c r="BR6" s="80">
        <v>0</v>
      </c>
      <c r="BS6" s="82" t="s">
        <v>79</v>
      </c>
      <c r="BT6" s="80">
        <v>9.4886368740608091</v>
      </c>
      <c r="BU6" s="80">
        <v>96</v>
      </c>
      <c r="BV6" s="82">
        <v>18.100000000000001</v>
      </c>
      <c r="BW6" s="82">
        <v>22.110399999999998</v>
      </c>
      <c r="BX6" s="81">
        <v>2.833333333333333</v>
      </c>
      <c r="BY6" s="81" t="s">
        <v>79</v>
      </c>
      <c r="BZ6" s="81">
        <v>1.0243400000035799E-2</v>
      </c>
      <c r="CA6" s="80" t="s">
        <v>79</v>
      </c>
      <c r="CB6" s="82" t="s">
        <v>79</v>
      </c>
      <c r="CC6" s="82" t="s">
        <v>79</v>
      </c>
      <c r="CD6" s="82" t="s">
        <v>79</v>
      </c>
      <c r="CE6" s="80" t="s">
        <v>79</v>
      </c>
      <c r="CF6" s="82">
        <v>100</v>
      </c>
      <c r="CG6" s="81">
        <v>73</v>
      </c>
      <c r="CH6" s="81">
        <v>180.37093680000001</v>
      </c>
      <c r="CI6" s="80">
        <v>980</v>
      </c>
      <c r="CJ6" s="82">
        <v>87.504279999999994</v>
      </c>
      <c r="CK6" s="82">
        <v>96.739189999999994</v>
      </c>
      <c r="CL6" s="82" t="s">
        <v>79</v>
      </c>
      <c r="CM6" s="82" t="s">
        <v>79</v>
      </c>
      <c r="CN6" s="82" t="s">
        <v>79</v>
      </c>
      <c r="CO6" s="82">
        <v>83.900440000000003</v>
      </c>
      <c r="CP6" s="82" t="s">
        <v>79</v>
      </c>
      <c r="CQ6" s="82">
        <v>2.25</v>
      </c>
      <c r="CR6" s="82">
        <v>12.40564</v>
      </c>
      <c r="CS6" s="80">
        <v>16864.383360990134</v>
      </c>
      <c r="CT6" s="80">
        <v>97115</v>
      </c>
      <c r="CU6" s="80">
        <v>91818</v>
      </c>
      <c r="CV6" s="80">
        <v>440</v>
      </c>
      <c r="CW6" s="80"/>
    </row>
    <row r="7" spans="1:101" x14ac:dyDescent="0.25">
      <c r="A7" s="3" t="s">
        <v>100</v>
      </c>
      <c r="B7" s="94" t="s">
        <v>5</v>
      </c>
      <c r="C7" s="83" t="s">
        <v>4</v>
      </c>
      <c r="D7" s="80">
        <v>0</v>
      </c>
      <c r="E7" s="80">
        <v>0</v>
      </c>
      <c r="F7" s="80" t="s">
        <v>79</v>
      </c>
      <c r="G7" s="80">
        <v>0</v>
      </c>
      <c r="H7" s="80">
        <v>7361.5880000000006</v>
      </c>
      <c r="I7" s="80">
        <v>2324.712</v>
      </c>
      <c r="J7" s="80">
        <v>18574.803</v>
      </c>
      <c r="K7" s="80">
        <v>0</v>
      </c>
      <c r="L7" s="81">
        <v>0</v>
      </c>
      <c r="M7" s="81">
        <v>0</v>
      </c>
      <c r="N7" s="80">
        <v>245</v>
      </c>
      <c r="O7" s="80">
        <v>9182</v>
      </c>
      <c r="P7" s="82" t="s">
        <v>79</v>
      </c>
      <c r="Q7" s="80">
        <v>0</v>
      </c>
      <c r="R7" s="80">
        <v>0</v>
      </c>
      <c r="S7" s="80">
        <v>0</v>
      </c>
      <c r="T7" s="80">
        <v>0</v>
      </c>
      <c r="U7" s="80">
        <v>113102</v>
      </c>
      <c r="V7" s="80">
        <v>276828.35625499999</v>
      </c>
      <c r="W7" s="80">
        <v>212661.02743300001</v>
      </c>
      <c r="X7" s="81">
        <v>1.1316910807415508</v>
      </c>
      <c r="Y7" s="81">
        <v>83.025000000000006</v>
      </c>
      <c r="Z7" s="81">
        <v>0.22320000000000001</v>
      </c>
      <c r="AA7" s="80">
        <v>882</v>
      </c>
      <c r="AB7" s="81" t="s">
        <v>79</v>
      </c>
      <c r="AC7" s="80">
        <v>80</v>
      </c>
      <c r="AD7" s="81">
        <v>6.8449999999999998</v>
      </c>
      <c r="AE7" s="81">
        <v>1.5011256716990107E-3</v>
      </c>
      <c r="AF7" s="81">
        <v>6.9397044062200494E-3</v>
      </c>
      <c r="AG7" s="80">
        <v>0</v>
      </c>
      <c r="AH7" s="80">
        <v>0</v>
      </c>
      <c r="AI7" s="82">
        <v>30.9</v>
      </c>
      <c r="AJ7" s="80">
        <v>122</v>
      </c>
      <c r="AK7" s="80">
        <v>275</v>
      </c>
      <c r="AL7" s="81">
        <v>0.80712629587972029</v>
      </c>
      <c r="AM7" s="82" t="s">
        <v>79</v>
      </c>
      <c r="AN7" s="82" t="s">
        <v>79</v>
      </c>
      <c r="AO7" s="81">
        <v>12.5</v>
      </c>
      <c r="AP7" s="81">
        <v>42.548755784897899</v>
      </c>
      <c r="AQ7" s="81" t="s">
        <v>79</v>
      </c>
      <c r="AR7" s="81">
        <v>9.9490000903606397</v>
      </c>
      <c r="AS7" s="82">
        <v>7.1999998092651403</v>
      </c>
      <c r="AT7" s="82" t="s">
        <v>79</v>
      </c>
      <c r="AU7" s="82">
        <v>29.5</v>
      </c>
      <c r="AV7" s="82">
        <v>13.135983</v>
      </c>
      <c r="AW7" s="81">
        <v>19.373000000000001</v>
      </c>
      <c r="AX7" s="80">
        <v>76</v>
      </c>
      <c r="AY7" s="80">
        <v>94</v>
      </c>
      <c r="AZ7" s="80">
        <v>93</v>
      </c>
      <c r="BA7" s="80">
        <v>15</v>
      </c>
      <c r="BB7" s="82">
        <v>3.3</v>
      </c>
      <c r="BC7" s="82">
        <v>0.66</v>
      </c>
      <c r="BD7" s="82">
        <v>2.5099999999999998</v>
      </c>
      <c r="BE7" s="80">
        <v>3940</v>
      </c>
      <c r="BF7" s="81">
        <v>1435.56750488281</v>
      </c>
      <c r="BG7" s="82">
        <v>3.5804999999999998</v>
      </c>
      <c r="BH7" s="82">
        <v>27.760739999999998</v>
      </c>
      <c r="BI7" s="81">
        <v>80</v>
      </c>
      <c r="BJ7" s="81">
        <v>0.34004296700606201</v>
      </c>
      <c r="BK7" s="81" t="s">
        <v>79</v>
      </c>
      <c r="BL7" s="82" t="s">
        <v>79</v>
      </c>
      <c r="BM7" s="218">
        <v>0</v>
      </c>
      <c r="BN7" s="218">
        <v>0</v>
      </c>
      <c r="BO7" s="80">
        <v>2100</v>
      </c>
      <c r="BP7" s="80">
        <v>0</v>
      </c>
      <c r="BQ7" s="80">
        <v>42</v>
      </c>
      <c r="BR7" s="80">
        <v>0</v>
      </c>
      <c r="BS7" s="82">
        <v>32</v>
      </c>
      <c r="BT7" s="80">
        <v>27.553804296128501</v>
      </c>
      <c r="BU7" s="80">
        <v>114</v>
      </c>
      <c r="BV7" s="82">
        <v>18.100000000000001</v>
      </c>
      <c r="BW7" s="82">
        <v>23.125399999999999</v>
      </c>
      <c r="BX7" s="81" t="s">
        <v>79</v>
      </c>
      <c r="BY7" s="81">
        <v>29.76</v>
      </c>
      <c r="BZ7" s="81">
        <v>0.57734131813049305</v>
      </c>
      <c r="CA7" s="80">
        <v>65</v>
      </c>
      <c r="CB7" s="82" t="s">
        <v>79</v>
      </c>
      <c r="CC7" s="82" t="s">
        <v>79</v>
      </c>
      <c r="CD7" s="82" t="s">
        <v>79</v>
      </c>
      <c r="CE7" s="80" t="s">
        <v>79</v>
      </c>
      <c r="CF7" s="82">
        <v>100</v>
      </c>
      <c r="CG7" s="81">
        <v>80</v>
      </c>
      <c r="CH7" s="81">
        <v>89.422072490000005</v>
      </c>
      <c r="CI7" s="80">
        <v>4800</v>
      </c>
      <c r="CJ7" s="82">
        <v>94.930580000000006</v>
      </c>
      <c r="CK7" s="82">
        <v>98.886960000000002</v>
      </c>
      <c r="CL7" s="82" t="s">
        <v>79</v>
      </c>
      <c r="CM7" s="82" t="s">
        <v>79</v>
      </c>
      <c r="CN7" s="82" t="s">
        <v>79</v>
      </c>
      <c r="CO7" s="82" t="s">
        <v>79</v>
      </c>
      <c r="CP7" s="82" t="s">
        <v>79</v>
      </c>
      <c r="CQ7" s="82">
        <v>3.8355999999999999</v>
      </c>
      <c r="CR7" s="82">
        <v>19.028549999999999</v>
      </c>
      <c r="CS7" s="80">
        <v>31857.890145928999</v>
      </c>
      <c r="CT7" s="80">
        <v>389486</v>
      </c>
      <c r="CU7" s="80">
        <v>388019</v>
      </c>
      <c r="CV7" s="80">
        <v>10010</v>
      </c>
      <c r="CW7" s="80"/>
    </row>
    <row r="8" spans="1:101" x14ac:dyDescent="0.25">
      <c r="A8" s="3" t="s">
        <v>100</v>
      </c>
      <c r="B8" s="94" t="s">
        <v>7</v>
      </c>
      <c r="C8" s="83" t="s">
        <v>6</v>
      </c>
      <c r="D8" s="80">
        <v>582.25057134315784</v>
      </c>
      <c r="E8" s="80">
        <v>0</v>
      </c>
      <c r="F8" s="80" t="s">
        <v>79</v>
      </c>
      <c r="G8" s="80">
        <v>1.538</v>
      </c>
      <c r="H8" s="80">
        <v>3975.8600000000006</v>
      </c>
      <c r="I8" s="80">
        <v>567.98</v>
      </c>
      <c r="J8" s="80">
        <v>544.03200000000004</v>
      </c>
      <c r="K8" s="80">
        <v>0</v>
      </c>
      <c r="L8" s="81">
        <v>2.9000000000000001E-2</v>
      </c>
      <c r="M8" s="81">
        <v>0</v>
      </c>
      <c r="N8" s="81" t="s">
        <v>79</v>
      </c>
      <c r="O8" s="81" t="s">
        <v>79</v>
      </c>
      <c r="P8" s="82" t="s">
        <v>79</v>
      </c>
      <c r="Q8" s="80">
        <v>0</v>
      </c>
      <c r="R8" s="80">
        <v>0</v>
      </c>
      <c r="S8" s="80">
        <v>0</v>
      </c>
      <c r="T8" s="80">
        <v>0</v>
      </c>
      <c r="U8" s="80">
        <v>159633</v>
      </c>
      <c r="V8" s="80">
        <v>254969.98338799999</v>
      </c>
      <c r="W8" s="80">
        <v>233167.20354700001</v>
      </c>
      <c r="X8" s="81">
        <v>0.10422095784438117</v>
      </c>
      <c r="Y8" s="81">
        <v>31.146999999999998</v>
      </c>
      <c r="Z8" s="81">
        <v>0.82889999999999997</v>
      </c>
      <c r="AA8" s="80">
        <v>2368</v>
      </c>
      <c r="AB8" s="81">
        <v>88.469350000000006</v>
      </c>
      <c r="AC8" s="80" t="s">
        <v>79</v>
      </c>
      <c r="AD8" s="81">
        <v>5.2690000000000001</v>
      </c>
      <c r="AE8" s="81">
        <v>1.2975645536787101E-3</v>
      </c>
      <c r="AF8" s="81">
        <v>7.4717119820765161E-4</v>
      </c>
      <c r="AG8" s="80">
        <v>0</v>
      </c>
      <c r="AH8" s="80">
        <v>0</v>
      </c>
      <c r="AI8" s="82">
        <v>10.5</v>
      </c>
      <c r="AJ8" s="80">
        <v>30</v>
      </c>
      <c r="AK8" s="80">
        <v>68</v>
      </c>
      <c r="AL8" s="81">
        <v>0.80026863095122702</v>
      </c>
      <c r="AM8" s="82">
        <v>2.49133687</v>
      </c>
      <c r="AN8" s="82">
        <v>0.49179536000000001</v>
      </c>
      <c r="AO8" s="81">
        <v>19.3</v>
      </c>
      <c r="AP8" s="81">
        <v>52.224086839226302</v>
      </c>
      <c r="AQ8" s="81">
        <v>2.3176888903391499</v>
      </c>
      <c r="AR8" s="81">
        <v>15.7749998122453</v>
      </c>
      <c r="AS8" s="82">
        <v>12.3999996185303</v>
      </c>
      <c r="AT8" s="82">
        <v>7.7078252000000003</v>
      </c>
      <c r="AU8" s="82">
        <v>31.9</v>
      </c>
      <c r="AV8" s="82" t="s">
        <v>79</v>
      </c>
      <c r="AW8" s="81">
        <v>24.885999999999999</v>
      </c>
      <c r="AX8" s="80">
        <v>77</v>
      </c>
      <c r="AY8" s="80">
        <v>90</v>
      </c>
      <c r="AZ8" s="80">
        <v>89</v>
      </c>
      <c r="BA8" s="80">
        <v>0</v>
      </c>
      <c r="BB8" s="82">
        <v>1.3</v>
      </c>
      <c r="BC8" s="82">
        <v>1.1399999999999999</v>
      </c>
      <c r="BD8" s="82">
        <v>23.43</v>
      </c>
      <c r="BE8" s="80">
        <v>398</v>
      </c>
      <c r="BF8" s="81">
        <v>1322.98547363281</v>
      </c>
      <c r="BG8" s="82">
        <v>3.41</v>
      </c>
      <c r="BH8" s="82">
        <v>45.166939999999997</v>
      </c>
      <c r="BI8" s="81">
        <v>27</v>
      </c>
      <c r="BJ8" s="81">
        <v>0.28392697078460999</v>
      </c>
      <c r="BK8" s="81" t="s">
        <v>79</v>
      </c>
      <c r="BL8" s="82" t="s">
        <v>79</v>
      </c>
      <c r="BM8" s="218">
        <v>0</v>
      </c>
      <c r="BN8" s="218">
        <v>0</v>
      </c>
      <c r="BO8" s="80">
        <v>0</v>
      </c>
      <c r="BP8" s="80">
        <v>0</v>
      </c>
      <c r="BQ8" s="80">
        <v>6</v>
      </c>
      <c r="BR8" s="80">
        <v>0</v>
      </c>
      <c r="BS8" s="82" t="s">
        <v>79</v>
      </c>
      <c r="BT8" s="80">
        <v>14.576241108798101</v>
      </c>
      <c r="BU8" s="80">
        <v>120</v>
      </c>
      <c r="BV8" s="82">
        <v>3.9</v>
      </c>
      <c r="BW8" s="82">
        <v>21.573499999999999</v>
      </c>
      <c r="BX8" s="81">
        <v>3.9</v>
      </c>
      <c r="BY8" s="81">
        <v>44.9</v>
      </c>
      <c r="BZ8" s="81">
        <v>0.84262567758560203</v>
      </c>
      <c r="CA8" s="80">
        <v>68</v>
      </c>
      <c r="CB8" s="82" t="s">
        <v>79</v>
      </c>
      <c r="CC8" s="82" t="s">
        <v>79</v>
      </c>
      <c r="CD8" s="82" t="s">
        <v>79</v>
      </c>
      <c r="CE8" s="80" t="s">
        <v>79</v>
      </c>
      <c r="CF8" s="82">
        <v>100</v>
      </c>
      <c r="CG8" s="81">
        <v>79.5</v>
      </c>
      <c r="CH8" s="81">
        <v>115.3458468</v>
      </c>
      <c r="CI8" s="80">
        <v>1800</v>
      </c>
      <c r="CJ8" s="82">
        <v>97.279380000000003</v>
      </c>
      <c r="CK8" s="82">
        <v>98.494450000000001</v>
      </c>
      <c r="CL8" s="82">
        <v>100</v>
      </c>
      <c r="CM8" s="82">
        <v>100</v>
      </c>
      <c r="CN8" s="82" t="s">
        <v>79</v>
      </c>
      <c r="CO8" s="82" t="s">
        <v>79</v>
      </c>
      <c r="CP8" s="82">
        <v>98</v>
      </c>
      <c r="CQ8" s="82">
        <v>4.6731879999190502</v>
      </c>
      <c r="CR8" s="82">
        <v>13.9917</v>
      </c>
      <c r="CS8" s="80">
        <v>16327.607229075613</v>
      </c>
      <c r="CT8" s="80">
        <v>287021</v>
      </c>
      <c r="CU8" s="80">
        <v>284215</v>
      </c>
      <c r="CV8" s="80">
        <v>430</v>
      </c>
      <c r="CW8" s="80"/>
    </row>
    <row r="9" spans="1:101" x14ac:dyDescent="0.25">
      <c r="A9" s="3" t="s">
        <v>100</v>
      </c>
      <c r="B9" s="94" t="s">
        <v>20</v>
      </c>
      <c r="C9" s="83" t="s">
        <v>19</v>
      </c>
      <c r="D9" s="80">
        <v>11468.211693936841</v>
      </c>
      <c r="E9" s="80">
        <v>1635.8981508336842</v>
      </c>
      <c r="F9" s="80">
        <v>16737.554500000002</v>
      </c>
      <c r="G9" s="80">
        <v>16.34</v>
      </c>
      <c r="H9" s="80">
        <v>216262.693</v>
      </c>
      <c r="I9" s="80">
        <v>58705.150000000009</v>
      </c>
      <c r="J9" s="80">
        <v>20743.203000000001</v>
      </c>
      <c r="K9" s="80">
        <v>26285</v>
      </c>
      <c r="L9" s="81">
        <v>0.17100000000000001</v>
      </c>
      <c r="M9" s="81">
        <v>2.2196307094266281</v>
      </c>
      <c r="N9" s="80">
        <v>2089436</v>
      </c>
      <c r="O9" s="80">
        <v>841571</v>
      </c>
      <c r="P9" s="82">
        <v>11.85</v>
      </c>
      <c r="Q9" s="80">
        <v>0</v>
      </c>
      <c r="R9" s="80">
        <v>0</v>
      </c>
      <c r="S9" s="80">
        <v>0</v>
      </c>
      <c r="T9" s="80">
        <v>0</v>
      </c>
      <c r="U9" s="80">
        <v>10301908</v>
      </c>
      <c r="V9" s="80">
        <v>11038145.902100001</v>
      </c>
      <c r="W9" s="80">
        <v>10877271.2042</v>
      </c>
      <c r="X9" s="81">
        <v>6.8028841812253951E-2</v>
      </c>
      <c r="Y9" s="81">
        <v>77.037000000000006</v>
      </c>
      <c r="Z9" s="81">
        <v>0.26878999999999997</v>
      </c>
      <c r="AA9" s="80">
        <v>30870</v>
      </c>
      <c r="AB9" s="81">
        <v>85.198210000000003</v>
      </c>
      <c r="AC9" s="80">
        <v>100</v>
      </c>
      <c r="AD9" s="81">
        <v>5.1829999999999998</v>
      </c>
      <c r="AE9" s="81">
        <v>1.8912869614400127E-2</v>
      </c>
      <c r="AF9" s="81">
        <v>0.12241499421779924</v>
      </c>
      <c r="AG9" s="80">
        <v>0</v>
      </c>
      <c r="AH9" s="80">
        <v>0</v>
      </c>
      <c r="AI9" s="82">
        <v>5</v>
      </c>
      <c r="AJ9" s="80">
        <v>572</v>
      </c>
      <c r="AK9" s="80">
        <v>20749</v>
      </c>
      <c r="AL9" s="81">
        <v>0.77726760552715823</v>
      </c>
      <c r="AM9" s="82" t="s">
        <v>79</v>
      </c>
      <c r="AN9" s="82" t="s">
        <v>79</v>
      </c>
      <c r="AO9" s="81" t="s">
        <v>79</v>
      </c>
      <c r="AP9" s="81">
        <v>45.145295867237103</v>
      </c>
      <c r="AQ9" s="81" t="s">
        <v>79</v>
      </c>
      <c r="AR9" s="81">
        <v>7.9880002140998796</v>
      </c>
      <c r="AS9" s="82">
        <v>5.4000000953674299</v>
      </c>
      <c r="AT9" s="82" t="s">
        <v>79</v>
      </c>
      <c r="AU9" s="82">
        <v>29.3</v>
      </c>
      <c r="AV9" s="82">
        <v>5.2635573999999998</v>
      </c>
      <c r="AW9" s="81">
        <v>81.900000000000006</v>
      </c>
      <c r="AX9" s="80">
        <v>99</v>
      </c>
      <c r="AY9" s="80">
        <v>99</v>
      </c>
      <c r="AZ9" s="80" t="s">
        <v>79</v>
      </c>
      <c r="BA9" s="80">
        <v>7.0999999046325701</v>
      </c>
      <c r="BB9" s="82">
        <v>0.4</v>
      </c>
      <c r="BC9" s="82">
        <v>0.32</v>
      </c>
      <c r="BD9" s="82">
        <v>18.52</v>
      </c>
      <c r="BE9" s="80">
        <v>40866</v>
      </c>
      <c r="BF9" s="81">
        <v>2457.66796875</v>
      </c>
      <c r="BG9" s="82">
        <v>9.62059</v>
      </c>
      <c r="BH9" s="82">
        <v>11.353210000000001</v>
      </c>
      <c r="BI9" s="81">
        <v>39</v>
      </c>
      <c r="BJ9" s="81">
        <v>0.30112845229681301</v>
      </c>
      <c r="BK9" s="81" t="s">
        <v>79</v>
      </c>
      <c r="BL9" s="82">
        <v>6.6</v>
      </c>
      <c r="BM9" s="218">
        <v>10000000</v>
      </c>
      <c r="BN9" s="218">
        <v>40540</v>
      </c>
      <c r="BO9" s="80">
        <v>10111</v>
      </c>
      <c r="BP9" s="80">
        <v>0</v>
      </c>
      <c r="BQ9" s="80">
        <v>319</v>
      </c>
      <c r="BR9" s="80">
        <v>0</v>
      </c>
      <c r="BS9" s="82">
        <v>52</v>
      </c>
      <c r="BT9" s="80">
        <v>9.4028006514464106</v>
      </c>
      <c r="BU9" s="80">
        <v>139</v>
      </c>
      <c r="BV9" s="82">
        <v>2.4</v>
      </c>
      <c r="BW9" s="82">
        <v>25.126799999999999</v>
      </c>
      <c r="BX9" s="81">
        <v>4</v>
      </c>
      <c r="BY9" s="81" t="s">
        <v>79</v>
      </c>
      <c r="BZ9" s="81">
        <v>-0.197823897004128</v>
      </c>
      <c r="CA9" s="80">
        <v>47</v>
      </c>
      <c r="CB9" s="82" t="s">
        <v>79</v>
      </c>
      <c r="CC9" s="82" t="s">
        <v>79</v>
      </c>
      <c r="CD9" s="82" t="s">
        <v>79</v>
      </c>
      <c r="CE9" s="80">
        <v>8</v>
      </c>
      <c r="CF9" s="82">
        <v>100</v>
      </c>
      <c r="CG9" s="81">
        <v>38.799999999999997</v>
      </c>
      <c r="CH9" s="81">
        <v>40.173515289999997</v>
      </c>
      <c r="CI9" s="80">
        <v>67000</v>
      </c>
      <c r="CJ9" s="82">
        <v>92.810239999999993</v>
      </c>
      <c r="CK9" s="82">
        <v>95.327579999999998</v>
      </c>
      <c r="CL9" s="82" t="s">
        <v>79</v>
      </c>
      <c r="CM9" s="82" t="s">
        <v>79</v>
      </c>
      <c r="CN9" s="82">
        <v>95.764189999999999</v>
      </c>
      <c r="CO9" s="82">
        <v>95.441140000000004</v>
      </c>
      <c r="CP9" s="82">
        <v>81.148070000000004</v>
      </c>
      <c r="CQ9" s="82">
        <v>13.01</v>
      </c>
      <c r="CR9" s="82">
        <v>9.1602899999999998</v>
      </c>
      <c r="CS9" s="80">
        <v>8541.2106734664048</v>
      </c>
      <c r="CT9" s="80">
        <v>11333484</v>
      </c>
      <c r="CU9" s="80">
        <v>11389559</v>
      </c>
      <c r="CV9" s="80">
        <v>106440</v>
      </c>
      <c r="CW9" s="80"/>
    </row>
    <row r="10" spans="1:101" x14ac:dyDescent="0.25">
      <c r="A10" s="3" t="s">
        <v>100</v>
      </c>
      <c r="B10" s="94" t="s">
        <v>22</v>
      </c>
      <c r="C10" s="83" t="s">
        <v>21</v>
      </c>
      <c r="D10" s="80">
        <v>125.9695604248421</v>
      </c>
      <c r="E10" s="80">
        <v>0</v>
      </c>
      <c r="F10" s="80" t="s">
        <v>79</v>
      </c>
      <c r="G10" s="80">
        <v>8.9459999999999997</v>
      </c>
      <c r="H10" s="80">
        <v>1379.5140000000001</v>
      </c>
      <c r="I10" s="80">
        <v>145.21199999999999</v>
      </c>
      <c r="J10" s="80">
        <v>849.19200000000001</v>
      </c>
      <c r="K10" s="80">
        <v>0</v>
      </c>
      <c r="L10" s="81">
        <v>0</v>
      </c>
      <c r="M10" s="81">
        <v>-0.53360000000000019</v>
      </c>
      <c r="N10" s="80">
        <v>3668</v>
      </c>
      <c r="O10" s="80">
        <v>5249</v>
      </c>
      <c r="P10" s="82">
        <v>0.5</v>
      </c>
      <c r="Q10" s="80">
        <v>0</v>
      </c>
      <c r="R10" s="80">
        <v>0</v>
      </c>
      <c r="S10" s="80">
        <v>0</v>
      </c>
      <c r="T10" s="80">
        <v>0</v>
      </c>
      <c r="U10" s="80">
        <v>40646</v>
      </c>
      <c r="V10" s="80">
        <v>49963.551931100003</v>
      </c>
      <c r="W10" s="80">
        <v>55439.623792600003</v>
      </c>
      <c r="X10" s="81">
        <v>0.6618131536172317</v>
      </c>
      <c r="Y10" s="81">
        <v>70.483000000000004</v>
      </c>
      <c r="Z10" s="81">
        <v>3.7537199999999999</v>
      </c>
      <c r="AA10" s="80">
        <v>2746</v>
      </c>
      <c r="AB10" s="81" t="s">
        <v>79</v>
      </c>
      <c r="AC10" s="80">
        <v>100</v>
      </c>
      <c r="AD10" s="81" t="s">
        <v>79</v>
      </c>
      <c r="AE10" s="81">
        <v>2.5109621164637666E-4</v>
      </c>
      <c r="AF10" s="81">
        <v>2.372776322788496E-5</v>
      </c>
      <c r="AG10" s="80">
        <v>0</v>
      </c>
      <c r="AH10" s="80">
        <v>0</v>
      </c>
      <c r="AI10" s="82">
        <v>25.7</v>
      </c>
      <c r="AJ10" s="80">
        <v>19</v>
      </c>
      <c r="AK10" s="80">
        <v>38</v>
      </c>
      <c r="AL10" s="81">
        <v>0.71505659303342339</v>
      </c>
      <c r="AM10" s="82" t="s">
        <v>79</v>
      </c>
      <c r="AN10" s="82" t="s">
        <v>79</v>
      </c>
      <c r="AO10" s="81">
        <v>28.8</v>
      </c>
      <c r="AP10" s="81" t="s">
        <v>79</v>
      </c>
      <c r="AQ10" s="81">
        <v>9.2223093617778709</v>
      </c>
      <c r="AR10" s="81" t="s">
        <v>79</v>
      </c>
      <c r="AS10" s="82">
        <v>34</v>
      </c>
      <c r="AT10" s="82" t="s">
        <v>79</v>
      </c>
      <c r="AU10" s="82">
        <v>32.5</v>
      </c>
      <c r="AV10" s="82" t="s">
        <v>79</v>
      </c>
      <c r="AW10" s="81">
        <v>10.824999999999999</v>
      </c>
      <c r="AX10" s="80">
        <v>81</v>
      </c>
      <c r="AY10" s="80">
        <v>91</v>
      </c>
      <c r="AZ10" s="80" t="s">
        <v>79</v>
      </c>
      <c r="BA10" s="80">
        <v>1.6000000238418599</v>
      </c>
      <c r="BB10" s="82" t="s">
        <v>79</v>
      </c>
      <c r="BC10" s="82" t="s">
        <v>79</v>
      </c>
      <c r="BD10" s="82">
        <v>60.81</v>
      </c>
      <c r="BE10" s="80">
        <v>6920</v>
      </c>
      <c r="BF10" s="81">
        <v>580.65765380859398</v>
      </c>
      <c r="BG10" s="82">
        <v>3.6877900000000001</v>
      </c>
      <c r="BH10" s="82">
        <v>28.411370000000002</v>
      </c>
      <c r="BI10" s="81" t="s">
        <v>79</v>
      </c>
      <c r="BJ10" s="81" t="s">
        <v>79</v>
      </c>
      <c r="BK10" s="81" t="s">
        <v>79</v>
      </c>
      <c r="BL10" s="82" t="s">
        <v>79</v>
      </c>
      <c r="BM10" s="218">
        <v>71393</v>
      </c>
      <c r="BN10" s="218">
        <v>0</v>
      </c>
      <c r="BO10" s="80">
        <v>0</v>
      </c>
      <c r="BP10" s="80">
        <v>0</v>
      </c>
      <c r="BQ10" s="80">
        <v>0</v>
      </c>
      <c r="BR10" s="80">
        <v>0</v>
      </c>
      <c r="BS10" s="82" t="s">
        <v>79</v>
      </c>
      <c r="BT10" s="80">
        <v>17.309684091531</v>
      </c>
      <c r="BU10" s="80">
        <v>119</v>
      </c>
      <c r="BV10" s="82">
        <v>6.2</v>
      </c>
      <c r="BW10" s="82">
        <v>24.413799999999998</v>
      </c>
      <c r="BX10" s="81" t="s">
        <v>79</v>
      </c>
      <c r="BY10" s="81" t="s">
        <v>79</v>
      </c>
      <c r="BZ10" s="81">
        <v>-0.253344506025314</v>
      </c>
      <c r="CA10" s="80">
        <v>57</v>
      </c>
      <c r="CB10" s="82" t="s">
        <v>433</v>
      </c>
      <c r="CC10" s="82" t="s">
        <v>79</v>
      </c>
      <c r="CD10" s="82" t="s">
        <v>79</v>
      </c>
      <c r="CE10" s="80" t="s">
        <v>79</v>
      </c>
      <c r="CF10" s="82">
        <v>100</v>
      </c>
      <c r="CG10" s="81">
        <v>67</v>
      </c>
      <c r="CH10" s="81">
        <v>101.76530270000001</v>
      </c>
      <c r="CI10" s="80">
        <v>1000</v>
      </c>
      <c r="CJ10" s="82">
        <v>77.892759999999996</v>
      </c>
      <c r="CK10" s="82">
        <v>96.5</v>
      </c>
      <c r="CL10" s="82">
        <v>100</v>
      </c>
      <c r="CM10" s="82">
        <v>100</v>
      </c>
      <c r="CN10" s="82">
        <v>79.503219999999999</v>
      </c>
      <c r="CO10" s="82">
        <v>95.865740000000002</v>
      </c>
      <c r="CP10" s="82" t="s">
        <v>79</v>
      </c>
      <c r="CQ10" s="82">
        <v>5</v>
      </c>
      <c r="CR10" s="82">
        <v>13.076790000000001</v>
      </c>
      <c r="CS10" s="80">
        <v>7031.7097537327891</v>
      </c>
      <c r="CT10" s="80">
        <v>71808</v>
      </c>
      <c r="CU10" s="80">
        <v>72680</v>
      </c>
      <c r="CV10" s="80">
        <v>750</v>
      </c>
      <c r="CW10" s="80"/>
    </row>
    <row r="11" spans="1:101" x14ac:dyDescent="0.25">
      <c r="A11" s="3" t="s">
        <v>100</v>
      </c>
      <c r="B11" s="94" t="s">
        <v>24</v>
      </c>
      <c r="C11" s="83" t="s">
        <v>23</v>
      </c>
      <c r="D11" s="80">
        <v>21791.83507242105</v>
      </c>
      <c r="E11" s="80">
        <v>19893.114509494735</v>
      </c>
      <c r="F11" s="80">
        <v>34960.277500000004</v>
      </c>
      <c r="G11" s="80">
        <v>36.652000000000001</v>
      </c>
      <c r="H11" s="80">
        <v>199800.12400000001</v>
      </c>
      <c r="I11" s="80">
        <v>56494.824000000001</v>
      </c>
      <c r="J11" s="80">
        <v>14196.406000000001</v>
      </c>
      <c r="K11" s="80">
        <v>0</v>
      </c>
      <c r="L11" s="81">
        <v>0</v>
      </c>
      <c r="M11" s="81">
        <v>3.1782805429864247</v>
      </c>
      <c r="N11" s="80">
        <v>1361328</v>
      </c>
      <c r="O11" s="80">
        <v>914033</v>
      </c>
      <c r="P11" s="82">
        <v>32.18</v>
      </c>
      <c r="Q11" s="80">
        <v>0</v>
      </c>
      <c r="R11" s="80">
        <v>0</v>
      </c>
      <c r="S11" s="80">
        <v>6871603</v>
      </c>
      <c r="T11" s="80">
        <v>1482941</v>
      </c>
      <c r="U11" s="80">
        <v>7335946</v>
      </c>
      <c r="V11" s="80">
        <v>8430628.6239999998</v>
      </c>
      <c r="W11" s="80">
        <v>9686307.72511</v>
      </c>
      <c r="X11" s="81">
        <v>2.0667624572651868</v>
      </c>
      <c r="Y11" s="81">
        <v>81.073999999999998</v>
      </c>
      <c r="Z11" s="81">
        <v>2.8746299999999998</v>
      </c>
      <c r="AA11" s="80">
        <v>309511</v>
      </c>
      <c r="AB11" s="81">
        <v>55.181980000000003</v>
      </c>
      <c r="AC11" s="80">
        <v>20</v>
      </c>
      <c r="AD11" s="81">
        <v>9.3729999999999993</v>
      </c>
      <c r="AE11" s="81">
        <v>0.41111777249027343</v>
      </c>
      <c r="AF11" s="81">
        <v>0.14603175912045208</v>
      </c>
      <c r="AG11" s="80">
        <v>0</v>
      </c>
      <c r="AH11" s="80">
        <v>0</v>
      </c>
      <c r="AI11" s="82">
        <v>11.3</v>
      </c>
      <c r="AJ11" s="80">
        <v>1216</v>
      </c>
      <c r="AK11" s="80">
        <v>1821</v>
      </c>
      <c r="AL11" s="81">
        <v>0.73579791942238093</v>
      </c>
      <c r="AM11" s="82">
        <v>3.8800504099999999</v>
      </c>
      <c r="AN11" s="82">
        <v>5.1882725199999999</v>
      </c>
      <c r="AO11" s="81">
        <v>30.5</v>
      </c>
      <c r="AP11" s="81">
        <v>56.5316904364702</v>
      </c>
      <c r="AQ11" s="81">
        <v>8.3816956546003603</v>
      </c>
      <c r="AR11" s="81">
        <v>40.225000977516203</v>
      </c>
      <c r="AS11" s="82">
        <v>29.899999618530298</v>
      </c>
      <c r="AT11" s="82">
        <v>7.1238279000000002</v>
      </c>
      <c r="AU11" s="82">
        <v>28</v>
      </c>
      <c r="AV11" s="82">
        <v>11.294179</v>
      </c>
      <c r="AW11" s="81">
        <v>15.6</v>
      </c>
      <c r="AX11" s="80" t="s">
        <v>79</v>
      </c>
      <c r="AY11" s="80">
        <v>84</v>
      </c>
      <c r="AZ11" s="80">
        <v>64</v>
      </c>
      <c r="BA11" s="80">
        <v>45</v>
      </c>
      <c r="BB11" s="82">
        <v>1</v>
      </c>
      <c r="BC11" s="82">
        <v>0.38</v>
      </c>
      <c r="BD11" s="82">
        <v>14.32</v>
      </c>
      <c r="BE11" s="80">
        <v>2805557</v>
      </c>
      <c r="BF11" s="81">
        <v>936.82159423828102</v>
      </c>
      <c r="BG11" s="82">
        <v>2.5109599999999999</v>
      </c>
      <c r="BH11" s="82">
        <v>43.679319999999997</v>
      </c>
      <c r="BI11" s="81">
        <v>92</v>
      </c>
      <c r="BJ11" s="81">
        <v>0.45065833866878202</v>
      </c>
      <c r="BK11" s="81">
        <v>45.7</v>
      </c>
      <c r="BL11" s="82">
        <v>14.8</v>
      </c>
      <c r="BM11" s="218">
        <v>42587</v>
      </c>
      <c r="BN11" s="218">
        <v>15390</v>
      </c>
      <c r="BO11" s="80">
        <v>8855</v>
      </c>
      <c r="BP11" s="80">
        <v>0</v>
      </c>
      <c r="BQ11" s="80">
        <v>503</v>
      </c>
      <c r="BR11" s="80">
        <v>0</v>
      </c>
      <c r="BS11" s="82">
        <v>89.5</v>
      </c>
      <c r="BT11" s="80">
        <v>21.825091111192101</v>
      </c>
      <c r="BU11" s="80">
        <v>115</v>
      </c>
      <c r="BV11" s="82">
        <v>9.5</v>
      </c>
      <c r="BW11" s="82">
        <v>29.7044</v>
      </c>
      <c r="BX11" s="81">
        <v>3.166666666666667</v>
      </c>
      <c r="BY11" s="81">
        <v>34.01</v>
      </c>
      <c r="BZ11" s="81">
        <v>-0.353159010410309</v>
      </c>
      <c r="CA11" s="80">
        <v>30</v>
      </c>
      <c r="CB11" s="82">
        <v>6.4856600000000002</v>
      </c>
      <c r="CC11" s="82">
        <v>47.1</v>
      </c>
      <c r="CD11" s="82">
        <v>47</v>
      </c>
      <c r="CE11" s="80">
        <v>6</v>
      </c>
      <c r="CF11" s="82">
        <v>100</v>
      </c>
      <c r="CG11" s="81">
        <v>61.3</v>
      </c>
      <c r="CH11" s="81">
        <v>81.444493629999997</v>
      </c>
      <c r="CI11" s="80">
        <v>29000</v>
      </c>
      <c r="CJ11" s="82">
        <v>83.893209999999996</v>
      </c>
      <c r="CK11" s="82">
        <v>96.690219999999997</v>
      </c>
      <c r="CL11" s="82">
        <v>89.845641646489639</v>
      </c>
      <c r="CM11" s="82">
        <v>89.548022598870062</v>
      </c>
      <c r="CN11" s="82">
        <v>79.040419999999997</v>
      </c>
      <c r="CO11" s="82">
        <v>89.670339999999996</v>
      </c>
      <c r="CP11" s="82">
        <v>56.611330000000002</v>
      </c>
      <c r="CQ11" s="82">
        <v>2.5192522468934402</v>
      </c>
      <c r="CR11" s="82">
        <v>18.91694</v>
      </c>
      <c r="CS11" s="80">
        <v>7650.0727525450529</v>
      </c>
      <c r="CT11" s="80">
        <v>10738957</v>
      </c>
      <c r="CU11" s="80">
        <v>10520392</v>
      </c>
      <c r="CV11" s="80">
        <v>48320</v>
      </c>
      <c r="CW11" s="80"/>
    </row>
    <row r="12" spans="1:101" x14ac:dyDescent="0.25">
      <c r="A12" s="3" t="s">
        <v>100</v>
      </c>
      <c r="B12" s="94" t="s">
        <v>30</v>
      </c>
      <c r="C12" s="83" t="s">
        <v>29</v>
      </c>
      <c r="D12" s="80">
        <v>167.24668342842105</v>
      </c>
      <c r="E12" s="80">
        <v>0</v>
      </c>
      <c r="F12" s="80" t="s">
        <v>79</v>
      </c>
      <c r="G12" s="80">
        <v>0</v>
      </c>
      <c r="H12" s="80">
        <v>682.04399999999998</v>
      </c>
      <c r="I12" s="80">
        <v>53.349000000000004</v>
      </c>
      <c r="J12" s="80">
        <v>0</v>
      </c>
      <c r="K12" s="80">
        <v>0</v>
      </c>
      <c r="L12" s="81">
        <v>2.9000000000000001E-2</v>
      </c>
      <c r="M12" s="81">
        <v>0</v>
      </c>
      <c r="N12" s="81" t="s">
        <v>79</v>
      </c>
      <c r="O12" s="81" t="s">
        <v>79</v>
      </c>
      <c r="P12" s="82">
        <v>1.05</v>
      </c>
      <c r="Q12" s="80">
        <v>0</v>
      </c>
      <c r="R12" s="80">
        <v>0</v>
      </c>
      <c r="S12" s="80">
        <v>0</v>
      </c>
      <c r="T12" s="80">
        <v>0</v>
      </c>
      <c r="U12" s="80">
        <v>45959</v>
      </c>
      <c r="V12" s="80">
        <v>92327.735569099998</v>
      </c>
      <c r="W12" s="80">
        <v>71460.295305499996</v>
      </c>
      <c r="X12" s="81">
        <v>0.82212998608867194</v>
      </c>
      <c r="Y12" s="81">
        <v>36.271999999999998</v>
      </c>
      <c r="Z12" s="81">
        <v>3.5411000000000001</v>
      </c>
      <c r="AA12" s="80">
        <v>3818</v>
      </c>
      <c r="AB12" s="81" t="s">
        <v>79</v>
      </c>
      <c r="AC12" s="80" t="s">
        <v>79</v>
      </c>
      <c r="AD12" s="81">
        <v>8.093</v>
      </c>
      <c r="AE12" s="81">
        <v>2.0098448911126314E-3</v>
      </c>
      <c r="AF12" s="81">
        <v>2.6180271061609678E-4</v>
      </c>
      <c r="AG12" s="80">
        <v>0</v>
      </c>
      <c r="AH12" s="80">
        <v>0</v>
      </c>
      <c r="AI12" s="82">
        <v>11.1</v>
      </c>
      <c r="AJ12" s="80">
        <v>12</v>
      </c>
      <c r="AK12" s="80">
        <v>24</v>
      </c>
      <c r="AL12" s="81">
        <v>0.77194849918157493</v>
      </c>
      <c r="AM12" s="82" t="s">
        <v>79</v>
      </c>
      <c r="AN12" s="82" t="s">
        <v>79</v>
      </c>
      <c r="AO12" s="81">
        <v>37.700000000000003</v>
      </c>
      <c r="AP12" s="81">
        <v>50.931004130272903</v>
      </c>
      <c r="AQ12" s="81">
        <v>4.0046682441990198</v>
      </c>
      <c r="AR12" s="81" t="s">
        <v>79</v>
      </c>
      <c r="AS12" s="82">
        <v>16.700000762939499</v>
      </c>
      <c r="AT12" s="82" t="s">
        <v>79</v>
      </c>
      <c r="AU12" s="82">
        <v>34</v>
      </c>
      <c r="AV12" s="82" t="s">
        <v>79</v>
      </c>
      <c r="AW12" s="81">
        <v>14.471</v>
      </c>
      <c r="AX12" s="80">
        <v>79</v>
      </c>
      <c r="AY12" s="80">
        <v>96</v>
      </c>
      <c r="AZ12" s="80" t="s">
        <v>79</v>
      </c>
      <c r="BA12" s="80">
        <v>3.2000000476837198</v>
      </c>
      <c r="BB12" s="82" t="s">
        <v>79</v>
      </c>
      <c r="BC12" s="82" t="s">
        <v>79</v>
      </c>
      <c r="BD12" s="82">
        <v>428.7</v>
      </c>
      <c r="BE12" s="80">
        <v>239</v>
      </c>
      <c r="BF12" s="81">
        <v>745.102783203125</v>
      </c>
      <c r="BG12" s="82">
        <v>1.9360200000000001</v>
      </c>
      <c r="BH12" s="82">
        <v>57.040790000000001</v>
      </c>
      <c r="BI12" s="81">
        <v>27</v>
      </c>
      <c r="BJ12" s="81" t="s">
        <v>79</v>
      </c>
      <c r="BK12" s="81" t="s">
        <v>79</v>
      </c>
      <c r="BL12" s="82">
        <v>6</v>
      </c>
      <c r="BM12" s="218">
        <v>0</v>
      </c>
      <c r="BN12" s="218">
        <v>0</v>
      </c>
      <c r="BO12" s="80">
        <v>0</v>
      </c>
      <c r="BP12" s="80">
        <v>0</v>
      </c>
      <c r="BQ12" s="80">
        <v>5</v>
      </c>
      <c r="BR12" s="80">
        <v>0</v>
      </c>
      <c r="BS12" s="82">
        <v>35.9</v>
      </c>
      <c r="BT12" s="80">
        <v>6.7278591852132701</v>
      </c>
      <c r="BU12" s="80">
        <v>98</v>
      </c>
      <c r="BV12" s="82">
        <v>18.100000000000001</v>
      </c>
      <c r="BW12" s="82">
        <v>23.4513</v>
      </c>
      <c r="BX12" s="81">
        <v>3.1333333333333333</v>
      </c>
      <c r="BY12" s="81" t="s">
        <v>79</v>
      </c>
      <c r="BZ12" s="81">
        <v>-0.17504160106182101</v>
      </c>
      <c r="CA12" s="80">
        <v>52</v>
      </c>
      <c r="CB12" s="82" t="s">
        <v>79</v>
      </c>
      <c r="CC12" s="82" t="s">
        <v>79</v>
      </c>
      <c r="CD12" s="82" t="s">
        <v>79</v>
      </c>
      <c r="CE12" s="80" t="s">
        <v>79</v>
      </c>
      <c r="CF12" s="82">
        <v>94.695671081542997</v>
      </c>
      <c r="CG12" s="81">
        <v>55.9</v>
      </c>
      <c r="CH12" s="81">
        <v>104.9635984</v>
      </c>
      <c r="CI12" s="80">
        <v>790</v>
      </c>
      <c r="CJ12" s="82">
        <v>91.493889999999993</v>
      </c>
      <c r="CK12" s="82">
        <v>95.628649999999993</v>
      </c>
      <c r="CL12" s="82">
        <v>100</v>
      </c>
      <c r="CM12" s="82" t="s">
        <v>79</v>
      </c>
      <c r="CN12" s="82" t="s">
        <v>79</v>
      </c>
      <c r="CO12" s="82">
        <v>85.520740000000004</v>
      </c>
      <c r="CP12" s="82" t="s">
        <v>79</v>
      </c>
      <c r="CQ12" s="82">
        <v>3.75</v>
      </c>
      <c r="CR12" s="82">
        <v>16.182690000000001</v>
      </c>
      <c r="CS12" s="80">
        <v>10833.658330392409</v>
      </c>
      <c r="CT12" s="80">
        <v>112002</v>
      </c>
      <c r="CU12" s="80">
        <v>106825</v>
      </c>
      <c r="CV12" s="80">
        <v>340</v>
      </c>
      <c r="CW12" s="80"/>
    </row>
    <row r="13" spans="1:101" x14ac:dyDescent="0.25">
      <c r="A13" s="3" t="s">
        <v>100</v>
      </c>
      <c r="B13" s="94" t="s">
        <v>36</v>
      </c>
      <c r="C13" s="83" t="s">
        <v>35</v>
      </c>
      <c r="D13" s="80">
        <v>22357.865087789472</v>
      </c>
      <c r="E13" s="80">
        <v>13466.179099957893</v>
      </c>
      <c r="F13" s="80">
        <v>28282.252999999997</v>
      </c>
      <c r="G13" s="80">
        <v>36.646000000000001</v>
      </c>
      <c r="H13" s="80">
        <v>203578.52100000001</v>
      </c>
      <c r="I13" s="80">
        <v>22842.205999999998</v>
      </c>
      <c r="J13" s="80">
        <v>26149.962</v>
      </c>
      <c r="K13" s="80">
        <v>161000</v>
      </c>
      <c r="L13" s="81">
        <v>0.14299999999999999</v>
      </c>
      <c r="M13" s="81">
        <v>-0.65517241379310354</v>
      </c>
      <c r="N13" s="80">
        <v>4211933</v>
      </c>
      <c r="O13" s="80">
        <v>1913796</v>
      </c>
      <c r="P13" s="82">
        <v>8.6170000000000009</v>
      </c>
      <c r="Q13" s="80">
        <v>0</v>
      </c>
      <c r="R13" s="80">
        <v>0</v>
      </c>
      <c r="S13" s="80">
        <v>3666676</v>
      </c>
      <c r="T13" s="80">
        <v>6191885</v>
      </c>
      <c r="U13" s="80">
        <v>8728684</v>
      </c>
      <c r="V13" s="80">
        <v>9893034.61503</v>
      </c>
      <c r="W13" s="80">
        <v>9294005.8120799996</v>
      </c>
      <c r="X13" s="81">
        <v>2.9743849650429168</v>
      </c>
      <c r="Y13" s="81">
        <v>55.277999999999999</v>
      </c>
      <c r="Z13" s="81">
        <v>19.877590000000001</v>
      </c>
      <c r="AA13" s="80">
        <v>2182803</v>
      </c>
      <c r="AB13" s="81">
        <v>22.862749999999998</v>
      </c>
      <c r="AC13" s="80">
        <v>20</v>
      </c>
      <c r="AD13" s="81">
        <v>11.239000000000001</v>
      </c>
      <c r="AE13" s="81">
        <v>0.67963103047577256</v>
      </c>
      <c r="AF13" s="81">
        <v>0.37973412996766154</v>
      </c>
      <c r="AG13" s="80">
        <v>0</v>
      </c>
      <c r="AH13" s="80">
        <v>0</v>
      </c>
      <c r="AI13" s="82">
        <v>9.5</v>
      </c>
      <c r="AJ13" s="80">
        <v>1028</v>
      </c>
      <c r="AK13" s="80">
        <v>20925</v>
      </c>
      <c r="AL13" s="81">
        <v>0.49794511062750563</v>
      </c>
      <c r="AM13" s="82">
        <v>41.26889706</v>
      </c>
      <c r="AN13" s="82">
        <v>21.848146620000001</v>
      </c>
      <c r="AO13" s="81">
        <v>58.5</v>
      </c>
      <c r="AP13" s="81">
        <v>60.048415210502903</v>
      </c>
      <c r="AQ13" s="81">
        <v>30.915651019153799</v>
      </c>
      <c r="AR13" s="81">
        <v>84.940000295638995</v>
      </c>
      <c r="AS13" s="82">
        <v>71.699996948242202</v>
      </c>
      <c r="AT13" s="82">
        <v>21.946100000000001</v>
      </c>
      <c r="AU13" s="82">
        <v>58.2</v>
      </c>
      <c r="AV13" s="82" t="s">
        <v>79</v>
      </c>
      <c r="AW13" s="81">
        <v>2.3450000000000002</v>
      </c>
      <c r="AX13" s="80">
        <v>25</v>
      </c>
      <c r="AY13" s="80">
        <v>60</v>
      </c>
      <c r="AZ13" s="80" t="s">
        <v>79</v>
      </c>
      <c r="BA13" s="80">
        <v>181</v>
      </c>
      <c r="BB13" s="82">
        <v>2.1</v>
      </c>
      <c r="BC13" s="82">
        <v>1.06</v>
      </c>
      <c r="BD13" s="82">
        <v>0.81</v>
      </c>
      <c r="BE13" s="80">
        <v>6052962</v>
      </c>
      <c r="BF13" s="81">
        <v>95.443290710449205</v>
      </c>
      <c r="BG13" s="82">
        <v>0.73336000000000001</v>
      </c>
      <c r="BH13" s="82">
        <v>36.272460000000002</v>
      </c>
      <c r="BI13" s="81">
        <v>359</v>
      </c>
      <c r="BJ13" s="81">
        <v>0.60123358185283404</v>
      </c>
      <c r="BK13" s="81">
        <v>41.1</v>
      </c>
      <c r="BL13" s="82">
        <v>65.900000000000006</v>
      </c>
      <c r="BM13" s="218">
        <v>90434</v>
      </c>
      <c r="BN13" s="218">
        <v>39336</v>
      </c>
      <c r="BO13" s="80">
        <v>3108</v>
      </c>
      <c r="BP13" s="80">
        <v>34508</v>
      </c>
      <c r="BQ13" s="80">
        <v>11</v>
      </c>
      <c r="BR13" s="80">
        <v>0</v>
      </c>
      <c r="BS13" s="82">
        <v>54.8</v>
      </c>
      <c r="BT13" s="80">
        <v>22.739889630483098</v>
      </c>
      <c r="BU13" s="80">
        <v>91</v>
      </c>
      <c r="BV13" s="82">
        <v>49.3</v>
      </c>
      <c r="BW13" s="82">
        <v>46.249400000000001</v>
      </c>
      <c r="BX13" s="81">
        <v>2.333333333333333</v>
      </c>
      <c r="BY13" s="81">
        <v>25.98</v>
      </c>
      <c r="BZ13" s="81">
        <v>-2.0555870532989502</v>
      </c>
      <c r="CA13" s="80">
        <v>20</v>
      </c>
      <c r="CB13" s="82">
        <v>0.37097000000000002</v>
      </c>
      <c r="CC13" s="82" t="s">
        <v>79</v>
      </c>
      <c r="CD13" s="82" t="s">
        <v>79</v>
      </c>
      <c r="CE13" s="80">
        <v>6</v>
      </c>
      <c r="CF13" s="82">
        <v>43.7525634765625</v>
      </c>
      <c r="CG13" s="81">
        <v>12.2</v>
      </c>
      <c r="CH13" s="81">
        <v>57.424009640000001</v>
      </c>
      <c r="CI13" s="80">
        <v>23000</v>
      </c>
      <c r="CJ13" s="82">
        <v>34.704450000000001</v>
      </c>
      <c r="CK13" s="82">
        <v>65.466830000000002</v>
      </c>
      <c r="CL13" s="82">
        <v>43.009955493089819</v>
      </c>
      <c r="CM13" s="82">
        <v>54.634135628953118</v>
      </c>
      <c r="CN13" s="82" t="s">
        <v>79</v>
      </c>
      <c r="CO13" s="82" t="s">
        <v>79</v>
      </c>
      <c r="CP13" s="82">
        <v>28</v>
      </c>
      <c r="CQ13" s="82">
        <v>1.461652</v>
      </c>
      <c r="CR13" s="82" t="s">
        <v>79</v>
      </c>
      <c r="CS13" s="80">
        <v>868.28479961370385</v>
      </c>
      <c r="CT13" s="80">
        <v>11263079</v>
      </c>
      <c r="CU13" s="80">
        <v>10719068</v>
      </c>
      <c r="CV13" s="80">
        <v>27560</v>
      </c>
      <c r="CW13" s="80"/>
    </row>
    <row r="14" spans="1:101" x14ac:dyDescent="0.25">
      <c r="A14" s="3" t="s">
        <v>100</v>
      </c>
      <c r="B14" s="94" t="s">
        <v>40</v>
      </c>
      <c r="C14" s="83" t="s">
        <v>39</v>
      </c>
      <c r="D14" s="80">
        <v>5433.4109631789479</v>
      </c>
      <c r="E14" s="80">
        <v>3908.6362321052634</v>
      </c>
      <c r="F14" s="80">
        <v>6141.4105</v>
      </c>
      <c r="G14" s="80">
        <v>0</v>
      </c>
      <c r="H14" s="80">
        <v>53032.61</v>
      </c>
      <c r="I14" s="80">
        <v>6184.7160000000003</v>
      </c>
      <c r="J14" s="80">
        <v>16019.505999999999</v>
      </c>
      <c r="K14" s="80">
        <v>2615</v>
      </c>
      <c r="L14" s="81">
        <v>5.7000000000000002E-2</v>
      </c>
      <c r="M14" s="81">
        <v>-0.10911201392919366</v>
      </c>
      <c r="N14" s="80">
        <v>235533</v>
      </c>
      <c r="O14" s="80">
        <v>386313</v>
      </c>
      <c r="P14" s="82">
        <v>1.054</v>
      </c>
      <c r="Q14" s="80">
        <v>0</v>
      </c>
      <c r="R14" s="80">
        <v>0</v>
      </c>
      <c r="S14" s="80">
        <v>0</v>
      </c>
      <c r="T14" s="80">
        <v>0</v>
      </c>
      <c r="U14" s="80">
        <v>2181691</v>
      </c>
      <c r="V14" s="80">
        <v>2508908.25783</v>
      </c>
      <c r="W14" s="80">
        <v>2520825.1107899998</v>
      </c>
      <c r="X14" s="81">
        <v>1.0113078474047184</v>
      </c>
      <c r="Y14" s="81">
        <v>55.673999999999999</v>
      </c>
      <c r="Z14" s="81">
        <v>0.52490999999999999</v>
      </c>
      <c r="AA14" s="80">
        <v>15171</v>
      </c>
      <c r="AB14" s="81">
        <v>66.424520000000001</v>
      </c>
      <c r="AC14" s="80">
        <v>80</v>
      </c>
      <c r="AD14" s="81">
        <v>7.9119999999999999</v>
      </c>
      <c r="AE14" s="81">
        <v>0.15417352767202963</v>
      </c>
      <c r="AF14" s="81">
        <v>3.3442042781954374E-2</v>
      </c>
      <c r="AG14" s="80">
        <v>0</v>
      </c>
      <c r="AH14" s="80">
        <v>0</v>
      </c>
      <c r="AI14" s="82">
        <v>57</v>
      </c>
      <c r="AJ14" s="80">
        <v>1647</v>
      </c>
      <c r="AK14" s="80">
        <v>1010</v>
      </c>
      <c r="AL14" s="81">
        <v>0.73224092347513436</v>
      </c>
      <c r="AM14" s="82">
        <v>4.68690433</v>
      </c>
      <c r="AN14" s="82">
        <v>6.4129263200000004</v>
      </c>
      <c r="AO14" s="81">
        <v>19.899999999999999</v>
      </c>
      <c r="AP14" s="81">
        <v>48.174485970691798</v>
      </c>
      <c r="AQ14" s="81">
        <v>15.9157490888596</v>
      </c>
      <c r="AR14" s="81">
        <v>35.728998720645897</v>
      </c>
      <c r="AS14" s="82">
        <v>15.199999809265099</v>
      </c>
      <c r="AT14" s="82">
        <v>5.9979161999999997</v>
      </c>
      <c r="AU14" s="82">
        <v>27.7</v>
      </c>
      <c r="AV14" s="82">
        <v>14.582915</v>
      </c>
      <c r="AW14" s="81">
        <v>13.199</v>
      </c>
      <c r="AX14" s="80">
        <v>95</v>
      </c>
      <c r="AY14" s="80">
        <v>93</v>
      </c>
      <c r="AZ14" s="80" t="s">
        <v>79</v>
      </c>
      <c r="BA14" s="80">
        <v>5.0999999046325701</v>
      </c>
      <c r="BB14" s="82">
        <v>1.7</v>
      </c>
      <c r="BC14" s="82">
        <v>1.17</v>
      </c>
      <c r="BD14" s="82">
        <v>34.01</v>
      </c>
      <c r="BE14" s="80">
        <v>305891</v>
      </c>
      <c r="BF14" s="81">
        <v>535.66461181640602</v>
      </c>
      <c r="BG14" s="82">
        <v>3.4716800000000001</v>
      </c>
      <c r="BH14" s="82">
        <v>23.704219999999999</v>
      </c>
      <c r="BI14" s="81">
        <v>89</v>
      </c>
      <c r="BJ14" s="81">
        <v>0.41156513395501798</v>
      </c>
      <c r="BK14" s="81" t="s">
        <v>79</v>
      </c>
      <c r="BL14" s="82">
        <v>59.8</v>
      </c>
      <c r="BM14" s="218">
        <v>5000</v>
      </c>
      <c r="BN14" s="218">
        <v>0</v>
      </c>
      <c r="BO14" s="80">
        <v>0</v>
      </c>
      <c r="BP14" s="80">
        <v>0</v>
      </c>
      <c r="BQ14" s="80">
        <v>37</v>
      </c>
      <c r="BR14" s="80">
        <v>0</v>
      </c>
      <c r="BS14" s="82" t="s">
        <v>79</v>
      </c>
      <c r="BT14" s="80">
        <v>24.861310147893398</v>
      </c>
      <c r="BU14" s="80">
        <v>114</v>
      </c>
      <c r="BV14" s="82">
        <v>8</v>
      </c>
      <c r="BW14" s="82">
        <v>22.549099999999999</v>
      </c>
      <c r="BX14" s="81">
        <v>3.6833333333333327</v>
      </c>
      <c r="BY14" s="81">
        <v>35.590000000000003</v>
      </c>
      <c r="BZ14" s="81">
        <v>0.48956900835037198</v>
      </c>
      <c r="CA14" s="80">
        <v>44</v>
      </c>
      <c r="CB14" s="82">
        <v>4.3422900000000002</v>
      </c>
      <c r="CC14" s="82" t="s">
        <v>79</v>
      </c>
      <c r="CD14" s="82" t="s">
        <v>79</v>
      </c>
      <c r="CE14" s="80">
        <v>14</v>
      </c>
      <c r="CF14" s="82">
        <v>99.506446838378906</v>
      </c>
      <c r="CG14" s="81">
        <v>45</v>
      </c>
      <c r="CH14" s="81">
        <v>106.9516337</v>
      </c>
      <c r="CI14" s="80">
        <v>8300</v>
      </c>
      <c r="CJ14" s="82">
        <v>87.312600000000003</v>
      </c>
      <c r="CK14" s="82">
        <v>90.648439999999994</v>
      </c>
      <c r="CL14" s="82">
        <v>83.26</v>
      </c>
      <c r="CM14" s="82">
        <v>83.26</v>
      </c>
      <c r="CN14" s="82">
        <v>93.377529999999993</v>
      </c>
      <c r="CO14" s="82">
        <v>96.020229999999998</v>
      </c>
      <c r="CP14" s="82">
        <v>60.715029999999999</v>
      </c>
      <c r="CQ14" s="82">
        <v>5.3004609029171403</v>
      </c>
      <c r="CR14" s="82">
        <v>24.794339999999998</v>
      </c>
      <c r="CS14" s="80">
        <v>5355.5826393271282</v>
      </c>
      <c r="CT14" s="80">
        <v>2948277</v>
      </c>
      <c r="CU14" s="80">
        <v>2793335</v>
      </c>
      <c r="CV14" s="80">
        <v>10830</v>
      </c>
      <c r="CW14" s="80"/>
    </row>
    <row r="15" spans="1:101" x14ac:dyDescent="0.25">
      <c r="A15" s="3" t="s">
        <v>100</v>
      </c>
      <c r="B15" s="94" t="s">
        <v>52</v>
      </c>
      <c r="C15" s="83" t="s">
        <v>51</v>
      </c>
      <c r="D15" s="80">
        <v>99.295740294105258</v>
      </c>
      <c r="E15" s="80">
        <v>0</v>
      </c>
      <c r="F15" s="80" t="s">
        <v>79</v>
      </c>
      <c r="G15" s="80">
        <v>0</v>
      </c>
      <c r="H15" s="80">
        <v>1054.1959999999999</v>
      </c>
      <c r="I15" s="80">
        <v>332.904</v>
      </c>
      <c r="J15" s="80">
        <v>307.39799999999997</v>
      </c>
      <c r="K15" s="80">
        <v>0</v>
      </c>
      <c r="L15" s="81">
        <v>0</v>
      </c>
      <c r="M15" s="81">
        <v>0</v>
      </c>
      <c r="N15" s="81" t="s">
        <v>79</v>
      </c>
      <c r="O15" s="81" t="s">
        <v>79</v>
      </c>
      <c r="P15" s="82">
        <v>0.83330000000000004</v>
      </c>
      <c r="Q15" s="80">
        <v>0</v>
      </c>
      <c r="R15" s="80">
        <v>0</v>
      </c>
      <c r="S15" s="80">
        <v>0</v>
      </c>
      <c r="T15" s="80">
        <v>0</v>
      </c>
      <c r="U15" s="80">
        <v>11240</v>
      </c>
      <c r="V15" s="80">
        <v>23493.974409099999</v>
      </c>
      <c r="W15" s="80">
        <v>32472.3569231</v>
      </c>
      <c r="X15" s="81">
        <v>0.76504804808207139</v>
      </c>
      <c r="Y15" s="81">
        <v>30.776</v>
      </c>
      <c r="Z15" s="81">
        <v>0.44413000000000002</v>
      </c>
      <c r="AA15" s="80">
        <v>236</v>
      </c>
      <c r="AB15" s="81" t="s">
        <v>79</v>
      </c>
      <c r="AC15" s="80">
        <v>80</v>
      </c>
      <c r="AD15" s="81" t="s">
        <v>79</v>
      </c>
      <c r="AE15" s="81">
        <v>7.6579318771372552E-5</v>
      </c>
      <c r="AF15" s="81">
        <v>7.7467270626283002E-6</v>
      </c>
      <c r="AG15" s="80">
        <v>0</v>
      </c>
      <c r="AH15" s="80">
        <v>0</v>
      </c>
      <c r="AI15" s="82" t="s">
        <v>79</v>
      </c>
      <c r="AJ15" s="80" t="s">
        <v>79</v>
      </c>
      <c r="AK15" s="80">
        <v>8</v>
      </c>
      <c r="AL15" s="81">
        <v>0.77784458523597233</v>
      </c>
      <c r="AM15" s="82" t="s">
        <v>79</v>
      </c>
      <c r="AN15" s="82" t="s">
        <v>79</v>
      </c>
      <c r="AO15" s="81">
        <v>21.8</v>
      </c>
      <c r="AP15" s="81" t="s">
        <v>79</v>
      </c>
      <c r="AQ15" s="81">
        <v>2.1893797518254301</v>
      </c>
      <c r="AR15" s="81" t="s">
        <v>79</v>
      </c>
      <c r="AS15" s="82">
        <v>13.699999809265099</v>
      </c>
      <c r="AT15" s="82" t="s">
        <v>79</v>
      </c>
      <c r="AU15" s="82" t="s">
        <v>79</v>
      </c>
      <c r="AV15" s="82" t="s">
        <v>79</v>
      </c>
      <c r="AW15" s="81">
        <v>25.23</v>
      </c>
      <c r="AX15" s="80">
        <v>95</v>
      </c>
      <c r="AY15" s="80">
        <v>97</v>
      </c>
      <c r="AZ15" s="80" t="s">
        <v>79</v>
      </c>
      <c r="BA15" s="80">
        <v>2.0999999046325701</v>
      </c>
      <c r="BB15" s="82" t="s">
        <v>79</v>
      </c>
      <c r="BC15" s="81" t="s">
        <v>79</v>
      </c>
      <c r="BD15" s="82" t="s">
        <v>79</v>
      </c>
      <c r="BE15" s="80">
        <v>10</v>
      </c>
      <c r="BF15" s="81">
        <v>1479.57080078125</v>
      </c>
      <c r="BG15" s="82">
        <v>2.1095299999999999</v>
      </c>
      <c r="BH15" s="82">
        <v>56.642470000000003</v>
      </c>
      <c r="BI15" s="81" t="s">
        <v>79</v>
      </c>
      <c r="BJ15" s="81" t="s">
        <v>79</v>
      </c>
      <c r="BK15" s="81" t="s">
        <v>79</v>
      </c>
      <c r="BL15" s="82" t="s">
        <v>79</v>
      </c>
      <c r="BM15" s="218">
        <v>0</v>
      </c>
      <c r="BN15" s="218">
        <v>0</v>
      </c>
      <c r="BO15" s="80">
        <v>0</v>
      </c>
      <c r="BP15" s="80">
        <v>0</v>
      </c>
      <c r="BQ15" s="80">
        <v>4</v>
      </c>
      <c r="BR15" s="80">
        <v>0</v>
      </c>
      <c r="BS15" s="82" t="s">
        <v>79</v>
      </c>
      <c r="BT15" s="82" t="s">
        <v>79</v>
      </c>
      <c r="BU15" s="80">
        <v>100</v>
      </c>
      <c r="BV15" s="82">
        <v>5.7</v>
      </c>
      <c r="BW15" s="82" t="s">
        <v>79</v>
      </c>
      <c r="BX15" s="81">
        <v>3.4</v>
      </c>
      <c r="BY15" s="81" t="s">
        <v>79</v>
      </c>
      <c r="BZ15" s="81">
        <v>0.56083619594573997</v>
      </c>
      <c r="CA15" s="80" t="s">
        <v>79</v>
      </c>
      <c r="CB15" s="82" t="s">
        <v>79</v>
      </c>
      <c r="CC15" s="82" t="s">
        <v>79</v>
      </c>
      <c r="CD15" s="82" t="s">
        <v>79</v>
      </c>
      <c r="CE15" s="80" t="s">
        <v>79</v>
      </c>
      <c r="CF15" s="82">
        <v>100</v>
      </c>
      <c r="CG15" s="81">
        <v>76.8</v>
      </c>
      <c r="CH15" s="81">
        <v>138.906857</v>
      </c>
      <c r="CI15" s="80">
        <v>430</v>
      </c>
      <c r="CJ15" s="82">
        <v>91.609129999999993</v>
      </c>
      <c r="CK15" s="82">
        <v>98.967600000000004</v>
      </c>
      <c r="CL15" s="82">
        <v>83.579354838709676</v>
      </c>
      <c r="CM15" s="82" t="s">
        <v>79</v>
      </c>
      <c r="CN15" s="82">
        <v>95.386669999999995</v>
      </c>
      <c r="CO15" s="82">
        <v>92.689700000000002</v>
      </c>
      <c r="CP15" s="82" t="s">
        <v>79</v>
      </c>
      <c r="CQ15" s="82">
        <v>3.31</v>
      </c>
      <c r="CR15" s="82">
        <v>13.872769999999999</v>
      </c>
      <c r="CS15" s="80">
        <v>19829.428316972793</v>
      </c>
      <c r="CT15" s="80">
        <v>52834</v>
      </c>
      <c r="CU15" s="80">
        <v>55572</v>
      </c>
      <c r="CV15" s="80">
        <v>260</v>
      </c>
      <c r="CW15" s="80"/>
    </row>
    <row r="16" spans="1:101" x14ac:dyDescent="0.25">
      <c r="A16" s="3" t="s">
        <v>100</v>
      </c>
      <c r="B16" s="94" t="s">
        <v>54</v>
      </c>
      <c r="C16" s="83" t="s">
        <v>53</v>
      </c>
      <c r="D16" s="80">
        <v>321.18517528210526</v>
      </c>
      <c r="E16" s="80">
        <v>0</v>
      </c>
      <c r="F16" s="80" t="s">
        <v>79</v>
      </c>
      <c r="G16" s="80">
        <v>0</v>
      </c>
      <c r="H16" s="80">
        <v>2587.83</v>
      </c>
      <c r="I16" s="80">
        <v>369.69</v>
      </c>
      <c r="J16" s="80">
        <v>559.39200000000005</v>
      </c>
      <c r="K16" s="80">
        <v>0</v>
      </c>
      <c r="L16" s="81">
        <v>2.9000000000000001E-2</v>
      </c>
      <c r="M16" s="81">
        <v>-0.27522935779816515</v>
      </c>
      <c r="N16" s="80">
        <v>0</v>
      </c>
      <c r="O16" s="80">
        <v>12230</v>
      </c>
      <c r="P16" s="82" t="s">
        <v>79</v>
      </c>
      <c r="Q16" s="80">
        <v>0</v>
      </c>
      <c r="R16" s="80">
        <v>0</v>
      </c>
      <c r="S16" s="80">
        <v>0</v>
      </c>
      <c r="T16" s="80">
        <v>0</v>
      </c>
      <c r="U16" s="80">
        <v>158035</v>
      </c>
      <c r="V16" s="80">
        <v>172947.55188000001</v>
      </c>
      <c r="W16" s="80">
        <v>156667.26029499999</v>
      </c>
      <c r="X16" s="81">
        <v>0.86915937687230183</v>
      </c>
      <c r="Y16" s="81">
        <v>18.678000000000001</v>
      </c>
      <c r="Z16" s="81">
        <v>0.79705999999999999</v>
      </c>
      <c r="AA16" s="80">
        <v>1425</v>
      </c>
      <c r="AB16" s="81">
        <v>87.20196</v>
      </c>
      <c r="AC16" s="80">
        <v>80</v>
      </c>
      <c r="AD16" s="81">
        <v>5.98</v>
      </c>
      <c r="AE16" s="81">
        <v>1.2560705625249424E-3</v>
      </c>
      <c r="AF16" s="81">
        <v>1.0042173061038358E-3</v>
      </c>
      <c r="AG16" s="80">
        <v>0</v>
      </c>
      <c r="AH16" s="80">
        <v>0</v>
      </c>
      <c r="AI16" s="82">
        <v>29.6</v>
      </c>
      <c r="AJ16" s="80">
        <v>53</v>
      </c>
      <c r="AK16" s="80">
        <v>54</v>
      </c>
      <c r="AL16" s="81">
        <v>0.74704915211912148</v>
      </c>
      <c r="AM16" s="82">
        <v>1.92113109</v>
      </c>
      <c r="AN16" s="82">
        <v>1.6434136800000001</v>
      </c>
      <c r="AO16" s="81">
        <v>25</v>
      </c>
      <c r="AP16" s="81">
        <v>39.614980157968702</v>
      </c>
      <c r="AQ16" s="81">
        <v>1.71276197006368</v>
      </c>
      <c r="AR16" s="81">
        <v>29.266999602317899</v>
      </c>
      <c r="AS16" s="82">
        <v>16.600000381469702</v>
      </c>
      <c r="AT16" s="82">
        <v>2.4853136999999998</v>
      </c>
      <c r="AU16" s="82">
        <v>35.299999999999997</v>
      </c>
      <c r="AV16" s="82" t="s">
        <v>79</v>
      </c>
      <c r="AW16" s="81" t="s">
        <v>79</v>
      </c>
      <c r="AX16" s="80">
        <v>73</v>
      </c>
      <c r="AY16" s="80">
        <v>80</v>
      </c>
      <c r="AZ16" s="80" t="s">
        <v>79</v>
      </c>
      <c r="BA16" s="80">
        <v>7.6999998092651403</v>
      </c>
      <c r="BB16" s="82" t="s">
        <v>79</v>
      </c>
      <c r="BC16" s="81" t="s">
        <v>79</v>
      </c>
      <c r="BD16" s="82">
        <v>50</v>
      </c>
      <c r="BE16" s="80">
        <v>23465</v>
      </c>
      <c r="BF16" s="81">
        <v>677.40155029296898</v>
      </c>
      <c r="BG16" s="82">
        <v>2.50082</v>
      </c>
      <c r="BH16" s="82">
        <v>48.384950000000003</v>
      </c>
      <c r="BI16" s="81">
        <v>48</v>
      </c>
      <c r="BJ16" s="81">
        <v>0.33322040375330098</v>
      </c>
      <c r="BK16" s="81">
        <v>51.2</v>
      </c>
      <c r="BL16" s="82">
        <v>11.9</v>
      </c>
      <c r="BM16" s="218">
        <v>0</v>
      </c>
      <c r="BN16" s="218">
        <v>0</v>
      </c>
      <c r="BO16" s="80">
        <v>0</v>
      </c>
      <c r="BP16" s="80">
        <v>0</v>
      </c>
      <c r="BQ16" s="80">
        <v>2</v>
      </c>
      <c r="BR16" s="80">
        <v>0</v>
      </c>
      <c r="BS16" s="82" t="s">
        <v>79</v>
      </c>
      <c r="BT16" s="80">
        <v>19.344208262723399</v>
      </c>
      <c r="BU16" s="80">
        <v>94</v>
      </c>
      <c r="BV16" s="82">
        <v>18.100000000000001</v>
      </c>
      <c r="BW16" s="82">
        <v>21.935500000000001</v>
      </c>
      <c r="BX16" s="81">
        <v>2.916666666666667</v>
      </c>
      <c r="BY16" s="81" t="s">
        <v>79</v>
      </c>
      <c r="BZ16" s="81">
        <v>0.265684694051743</v>
      </c>
      <c r="CA16" s="80">
        <v>55</v>
      </c>
      <c r="CB16" s="82" t="s">
        <v>79</v>
      </c>
      <c r="CC16" s="82" t="s">
        <v>79</v>
      </c>
      <c r="CD16" s="82" t="s">
        <v>79</v>
      </c>
      <c r="CE16" s="80" t="s">
        <v>79</v>
      </c>
      <c r="CF16" s="82">
        <v>98.759788513183594</v>
      </c>
      <c r="CG16" s="81">
        <v>46.7</v>
      </c>
      <c r="CH16" s="81">
        <v>98.797834980000005</v>
      </c>
      <c r="CI16" s="80">
        <v>690</v>
      </c>
      <c r="CJ16" s="82">
        <v>88.352909999999994</v>
      </c>
      <c r="CK16" s="82">
        <v>98.162000000000006</v>
      </c>
      <c r="CL16" s="82">
        <v>99.29</v>
      </c>
      <c r="CM16" s="82">
        <v>99.29</v>
      </c>
      <c r="CN16" s="82">
        <v>92.522000000000006</v>
      </c>
      <c r="CO16" s="82">
        <v>96.832700000000003</v>
      </c>
      <c r="CP16" s="82">
        <v>45.893129999999999</v>
      </c>
      <c r="CQ16" s="82">
        <v>4.1800611286058302</v>
      </c>
      <c r="CR16" s="82">
        <v>14.739089999999999</v>
      </c>
      <c r="CS16" s="80">
        <v>10315.026075121519</v>
      </c>
      <c r="CT16" s="80">
        <v>182795</v>
      </c>
      <c r="CU16" s="80">
        <v>184999</v>
      </c>
      <c r="CV16" s="80">
        <v>610</v>
      </c>
      <c r="CW16" s="80"/>
    </row>
    <row r="17" spans="1:101" x14ac:dyDescent="0.25">
      <c r="A17" s="3" t="s">
        <v>100</v>
      </c>
      <c r="B17" s="94" t="s">
        <v>56</v>
      </c>
      <c r="C17" s="83" t="s">
        <v>55</v>
      </c>
      <c r="D17" s="80">
        <v>212.84397038105263</v>
      </c>
      <c r="E17" s="80">
        <v>0</v>
      </c>
      <c r="F17" s="80" t="s">
        <v>79</v>
      </c>
      <c r="G17" s="80">
        <v>0</v>
      </c>
      <c r="H17" s="80">
        <v>1530.9139999999998</v>
      </c>
      <c r="I17" s="80">
        <v>216.29450000000003</v>
      </c>
      <c r="J17" s="80">
        <v>268.32</v>
      </c>
      <c r="K17" s="80">
        <v>0</v>
      </c>
      <c r="L17" s="81">
        <v>2.9000000000000001E-2</v>
      </c>
      <c r="M17" s="81">
        <v>0.32</v>
      </c>
      <c r="N17" s="81" t="s">
        <v>79</v>
      </c>
      <c r="O17" s="81" t="s">
        <v>79</v>
      </c>
      <c r="P17" s="82">
        <v>0</v>
      </c>
      <c r="Q17" s="80">
        <v>0</v>
      </c>
      <c r="R17" s="80">
        <v>0</v>
      </c>
      <c r="S17" s="80">
        <v>0</v>
      </c>
      <c r="T17" s="80">
        <v>0</v>
      </c>
      <c r="U17" s="80">
        <v>44579</v>
      </c>
      <c r="V17" s="80">
        <v>97011.272409700003</v>
      </c>
      <c r="W17" s="80">
        <v>67852.068111200002</v>
      </c>
      <c r="X17" s="81">
        <v>1.1433690991796612</v>
      </c>
      <c r="Y17" s="81">
        <v>52.198</v>
      </c>
      <c r="Z17" s="81">
        <v>3.3587899999999999</v>
      </c>
      <c r="AA17" s="80">
        <v>3691</v>
      </c>
      <c r="AB17" s="81" t="s">
        <v>79</v>
      </c>
      <c r="AC17" s="80">
        <v>80</v>
      </c>
      <c r="AD17" s="81">
        <v>7.0730000000000004</v>
      </c>
      <c r="AE17" s="81">
        <v>7.4668036153203434E-4</v>
      </c>
      <c r="AF17" s="81">
        <v>1.8216659178063221E-3</v>
      </c>
      <c r="AG17" s="80">
        <v>0</v>
      </c>
      <c r="AH17" s="80">
        <v>0</v>
      </c>
      <c r="AI17" s="82">
        <v>36.5</v>
      </c>
      <c r="AJ17" s="80">
        <v>40</v>
      </c>
      <c r="AK17" s="80">
        <v>43</v>
      </c>
      <c r="AL17" s="81">
        <v>0.72270789923458134</v>
      </c>
      <c r="AM17" s="82" t="s">
        <v>79</v>
      </c>
      <c r="AN17" s="82" t="s">
        <v>79</v>
      </c>
      <c r="AO17" s="81" t="s">
        <v>79</v>
      </c>
      <c r="AP17" s="81">
        <v>45.936784120552403</v>
      </c>
      <c r="AQ17" s="81">
        <v>5.1246712946044797</v>
      </c>
      <c r="AR17" s="81">
        <v>17.853999495506301</v>
      </c>
      <c r="AS17" s="82">
        <v>16.200000762939499</v>
      </c>
      <c r="AT17" s="82" t="s">
        <v>79</v>
      </c>
      <c r="AU17" s="82">
        <v>32.9</v>
      </c>
      <c r="AV17" s="82" t="s">
        <v>79</v>
      </c>
      <c r="AW17" s="81" t="s">
        <v>79</v>
      </c>
      <c r="AX17" s="80">
        <v>99</v>
      </c>
      <c r="AY17" s="80">
        <v>99</v>
      </c>
      <c r="AZ17" s="80" t="s">
        <v>79</v>
      </c>
      <c r="BA17" s="80">
        <v>2.0999999046325701</v>
      </c>
      <c r="BB17" s="82" t="s">
        <v>79</v>
      </c>
      <c r="BC17" s="81" t="s">
        <v>79</v>
      </c>
      <c r="BD17" s="82">
        <v>3.64</v>
      </c>
      <c r="BE17" s="80">
        <v>5</v>
      </c>
      <c r="BF17" s="81">
        <v>409.14004516601602</v>
      </c>
      <c r="BG17" s="82">
        <v>2.94767</v>
      </c>
      <c r="BH17" s="82">
        <v>21.445460000000001</v>
      </c>
      <c r="BI17" s="81">
        <v>45</v>
      </c>
      <c r="BJ17" s="81" t="s">
        <v>79</v>
      </c>
      <c r="BK17" s="81" t="s">
        <v>79</v>
      </c>
      <c r="BL17" s="82" t="s">
        <v>79</v>
      </c>
      <c r="BM17" s="218">
        <v>0</v>
      </c>
      <c r="BN17" s="218">
        <v>0</v>
      </c>
      <c r="BO17" s="80">
        <v>0</v>
      </c>
      <c r="BP17" s="80">
        <v>0</v>
      </c>
      <c r="BQ17" s="80">
        <v>0</v>
      </c>
      <c r="BR17" s="80">
        <v>0</v>
      </c>
      <c r="BS17" s="82">
        <v>63.7</v>
      </c>
      <c r="BT17" s="80">
        <v>21.651236901078001</v>
      </c>
      <c r="BU17" s="80">
        <v>121</v>
      </c>
      <c r="BV17" s="82">
        <v>5.7</v>
      </c>
      <c r="BW17" s="82">
        <v>24.542999999999999</v>
      </c>
      <c r="BX17" s="81" t="s">
        <v>79</v>
      </c>
      <c r="BY17" s="81" t="s">
        <v>79</v>
      </c>
      <c r="BZ17" s="81">
        <v>0.265684694051743</v>
      </c>
      <c r="CA17" s="80">
        <v>58</v>
      </c>
      <c r="CB17" s="82" t="s">
        <v>79</v>
      </c>
      <c r="CC17" s="82" t="s">
        <v>79</v>
      </c>
      <c r="CD17" s="82" t="s">
        <v>79</v>
      </c>
      <c r="CE17" s="80" t="s">
        <v>79</v>
      </c>
      <c r="CF17" s="82">
        <v>100</v>
      </c>
      <c r="CG17" s="81">
        <v>55.6</v>
      </c>
      <c r="CH17" s="81">
        <v>105.4114307</v>
      </c>
      <c r="CI17" s="80">
        <v>410</v>
      </c>
      <c r="CJ17" s="82">
        <v>87.184340000000006</v>
      </c>
      <c r="CK17" s="82">
        <v>95.145219999999995</v>
      </c>
      <c r="CL17" s="82">
        <v>100</v>
      </c>
      <c r="CM17" s="82">
        <v>100</v>
      </c>
      <c r="CN17" s="82">
        <v>87.820409999999995</v>
      </c>
      <c r="CO17" s="82">
        <v>93.867429999999999</v>
      </c>
      <c r="CP17" s="82" t="s">
        <v>79</v>
      </c>
      <c r="CQ17" s="82">
        <v>5.1785724612253397</v>
      </c>
      <c r="CR17" s="82">
        <v>14.392580000000001</v>
      </c>
      <c r="CS17" s="80">
        <v>7377.6788319941388</v>
      </c>
      <c r="CT17" s="80">
        <v>110593</v>
      </c>
      <c r="CU17" s="80">
        <v>109462</v>
      </c>
      <c r="CV17" s="80">
        <v>390</v>
      </c>
      <c r="CW17" s="80"/>
    </row>
    <row r="18" spans="1:101" x14ac:dyDescent="0.25">
      <c r="A18" s="3" t="s">
        <v>100</v>
      </c>
      <c r="B18" s="94" t="s">
        <v>60</v>
      </c>
      <c r="C18" s="83" t="s">
        <v>59</v>
      </c>
      <c r="D18" s="80">
        <v>2494.8842488631576</v>
      </c>
      <c r="E18" s="80">
        <v>319.80969429052629</v>
      </c>
      <c r="F18" s="80">
        <v>163.00200000000001</v>
      </c>
      <c r="G18" s="80">
        <v>0</v>
      </c>
      <c r="H18" s="80">
        <v>2991.4539999999997</v>
      </c>
      <c r="I18" s="80">
        <v>0</v>
      </c>
      <c r="J18" s="80">
        <v>2146.1759999999999</v>
      </c>
      <c r="K18" s="80">
        <v>0</v>
      </c>
      <c r="L18" s="81">
        <v>2.9000000000000001E-2</v>
      </c>
      <c r="M18" s="81">
        <v>-0.10343165766514316</v>
      </c>
      <c r="N18" s="80">
        <v>7454</v>
      </c>
      <c r="O18" s="80">
        <v>67541</v>
      </c>
      <c r="P18" s="82">
        <v>0.43490000000000001</v>
      </c>
      <c r="Q18" s="80">
        <v>0</v>
      </c>
      <c r="R18" s="80">
        <v>0</v>
      </c>
      <c r="S18" s="80">
        <v>0</v>
      </c>
      <c r="T18" s="80">
        <v>0</v>
      </c>
      <c r="U18" s="80">
        <v>1141668</v>
      </c>
      <c r="V18" s="80">
        <v>1214668.3044199999</v>
      </c>
      <c r="W18" s="80">
        <v>1268014.07984</v>
      </c>
      <c r="X18" s="81">
        <v>0.37761518679985279</v>
      </c>
      <c r="Y18" s="81">
        <v>53.183999999999997</v>
      </c>
      <c r="Z18" s="81">
        <v>7.4160000000000004E-2</v>
      </c>
      <c r="AA18" s="80">
        <v>1015</v>
      </c>
      <c r="AB18" s="81">
        <v>89.443200000000004</v>
      </c>
      <c r="AC18" s="80">
        <v>40</v>
      </c>
      <c r="AD18" s="81">
        <v>6.4729999999999999</v>
      </c>
      <c r="AE18" s="81">
        <v>0.11077551667281321</v>
      </c>
      <c r="AF18" s="81">
        <v>1.1730432015947282E-2</v>
      </c>
      <c r="AG18" s="80">
        <v>0</v>
      </c>
      <c r="AH18" s="80">
        <v>0</v>
      </c>
      <c r="AI18" s="82">
        <v>30.9</v>
      </c>
      <c r="AJ18" s="80">
        <v>420</v>
      </c>
      <c r="AK18" s="80">
        <v>175</v>
      </c>
      <c r="AL18" s="81">
        <v>0.78391525960107711</v>
      </c>
      <c r="AM18" s="82">
        <v>0.63656066</v>
      </c>
      <c r="AN18" s="82">
        <v>3.68144363</v>
      </c>
      <c r="AO18" s="81" t="s">
        <v>79</v>
      </c>
      <c r="AP18" s="81">
        <v>44.662698268136502</v>
      </c>
      <c r="AQ18" s="81">
        <v>0.60754623620947401</v>
      </c>
      <c r="AR18" s="81">
        <v>18.1030006110669</v>
      </c>
      <c r="AS18" s="82">
        <v>26.100000381469702</v>
      </c>
      <c r="AT18" s="82">
        <v>9.1907873000000002</v>
      </c>
      <c r="AU18" s="82">
        <v>32.1</v>
      </c>
      <c r="AV18" s="82">
        <v>12.392281000000001</v>
      </c>
      <c r="AW18" s="81">
        <v>26.696999999999999</v>
      </c>
      <c r="AX18" s="80">
        <v>65</v>
      </c>
      <c r="AY18" s="80">
        <v>89</v>
      </c>
      <c r="AZ18" s="80">
        <v>93</v>
      </c>
      <c r="BA18" s="80">
        <v>17</v>
      </c>
      <c r="BB18" s="82">
        <v>1.2</v>
      </c>
      <c r="BC18" s="81">
        <v>0.42</v>
      </c>
      <c r="BD18" s="82">
        <v>8.9600000000000009</v>
      </c>
      <c r="BE18" s="80">
        <v>18226</v>
      </c>
      <c r="BF18" s="81">
        <v>2180.5234375</v>
      </c>
      <c r="BG18" s="82">
        <v>3.2340100000000001</v>
      </c>
      <c r="BH18" s="82">
        <v>37.332769999999996</v>
      </c>
      <c r="BI18" s="81">
        <v>63</v>
      </c>
      <c r="BJ18" s="81">
        <v>0.32397011653352398</v>
      </c>
      <c r="BK18" s="81" t="s">
        <v>79</v>
      </c>
      <c r="BL18" s="82">
        <v>5.4</v>
      </c>
      <c r="BM18" s="218">
        <v>0</v>
      </c>
      <c r="BN18" s="218">
        <v>150000</v>
      </c>
      <c r="BO18" s="80">
        <v>0</v>
      </c>
      <c r="BP18" s="80">
        <v>0</v>
      </c>
      <c r="BQ18" s="80">
        <v>10733</v>
      </c>
      <c r="BR18" s="80">
        <v>0</v>
      </c>
      <c r="BS18" s="82" t="s">
        <v>79</v>
      </c>
      <c r="BT18" s="80">
        <v>32.270429291019198</v>
      </c>
      <c r="BU18" s="80">
        <v>128</v>
      </c>
      <c r="BV18" s="82">
        <v>5.5</v>
      </c>
      <c r="BW18" s="82">
        <v>23.624199999999998</v>
      </c>
      <c r="BX18" s="81">
        <v>3.2333333333333329</v>
      </c>
      <c r="BY18" s="81">
        <v>22.42</v>
      </c>
      <c r="BZ18" s="81">
        <v>0.25973808765411399</v>
      </c>
      <c r="CA18" s="80">
        <v>41</v>
      </c>
      <c r="CB18" s="82" t="s">
        <v>79</v>
      </c>
      <c r="CC18" s="82" t="s">
        <v>79</v>
      </c>
      <c r="CD18" s="82" t="s">
        <v>79</v>
      </c>
      <c r="CE18" s="80">
        <v>12</v>
      </c>
      <c r="CF18" s="82">
        <v>100</v>
      </c>
      <c r="CG18" s="81">
        <v>73.3</v>
      </c>
      <c r="CH18" s="81">
        <v>148.3164065</v>
      </c>
      <c r="CI18" s="80">
        <v>8900</v>
      </c>
      <c r="CJ18" s="82">
        <v>93.398910000000001</v>
      </c>
      <c r="CK18" s="82">
        <v>98.184960000000004</v>
      </c>
      <c r="CL18" s="82" t="s">
        <v>79</v>
      </c>
      <c r="CM18" s="82" t="s">
        <v>79</v>
      </c>
      <c r="CN18" s="82" t="s">
        <v>79</v>
      </c>
      <c r="CO18" s="82" t="s">
        <v>79</v>
      </c>
      <c r="CP18" s="82" t="s">
        <v>79</v>
      </c>
      <c r="CQ18" s="82">
        <v>2.87</v>
      </c>
      <c r="CR18" s="82" t="s">
        <v>79</v>
      </c>
      <c r="CS18" s="80">
        <v>16843.701611713033</v>
      </c>
      <c r="CT18" s="80">
        <v>1394969</v>
      </c>
      <c r="CU18" s="80">
        <v>1360088</v>
      </c>
      <c r="CV18" s="80">
        <v>5130</v>
      </c>
      <c r="CW18" s="80"/>
    </row>
    <row r="19" spans="1:101" x14ac:dyDescent="0.25">
      <c r="A19" s="3" t="s">
        <v>105</v>
      </c>
      <c r="B19" s="94" t="s">
        <v>9</v>
      </c>
      <c r="C19" s="83" t="s">
        <v>8</v>
      </c>
      <c r="D19" s="80">
        <v>334.44934299789475</v>
      </c>
      <c r="E19" s="80">
        <v>0</v>
      </c>
      <c r="F19" s="80">
        <v>6340.1775000000007</v>
      </c>
      <c r="G19" s="80">
        <v>1.198</v>
      </c>
      <c r="H19" s="80">
        <v>4211.0860000000002</v>
      </c>
      <c r="I19" s="80">
        <v>514.59799999999996</v>
      </c>
      <c r="J19" s="80">
        <v>4109.0789999999997</v>
      </c>
      <c r="K19" s="80">
        <v>0</v>
      </c>
      <c r="L19" s="81">
        <v>0</v>
      </c>
      <c r="M19" s="81">
        <v>-0.61812581101677155</v>
      </c>
      <c r="N19" s="80">
        <v>639</v>
      </c>
      <c r="O19" s="80">
        <v>36479</v>
      </c>
      <c r="P19" s="82" t="s">
        <v>79</v>
      </c>
      <c r="Q19" s="80">
        <v>707</v>
      </c>
      <c r="R19" s="80">
        <v>255081</v>
      </c>
      <c r="S19" s="80">
        <v>0</v>
      </c>
      <c r="T19" s="80">
        <v>876</v>
      </c>
      <c r="U19" s="80">
        <v>239181</v>
      </c>
      <c r="V19" s="80">
        <v>272417.12121800001</v>
      </c>
      <c r="W19" s="80">
        <v>292300.99324699998</v>
      </c>
      <c r="X19" s="81">
        <v>2.193970411495616</v>
      </c>
      <c r="Y19" s="81">
        <v>45.723999999999997</v>
      </c>
      <c r="Z19" s="81">
        <v>0.78417999999999999</v>
      </c>
      <c r="AA19" s="80">
        <v>2938</v>
      </c>
      <c r="AB19" s="81">
        <v>90.082769999999996</v>
      </c>
      <c r="AC19" s="80">
        <v>40</v>
      </c>
      <c r="AD19" s="81">
        <v>10.074</v>
      </c>
      <c r="AE19" s="81">
        <v>3.7082761896034711E-2</v>
      </c>
      <c r="AF19" s="81">
        <v>6.9661364478806088E-3</v>
      </c>
      <c r="AG19" s="80">
        <v>0</v>
      </c>
      <c r="AH19" s="80">
        <v>0</v>
      </c>
      <c r="AI19" s="82">
        <v>37.9</v>
      </c>
      <c r="AJ19" s="80">
        <v>142</v>
      </c>
      <c r="AK19" s="80">
        <v>81</v>
      </c>
      <c r="AL19" s="81">
        <v>0.70755315436627941</v>
      </c>
      <c r="AM19" s="82">
        <v>4.3035432699999996</v>
      </c>
      <c r="AN19" s="82">
        <v>8.3647675800000005</v>
      </c>
      <c r="AO19" s="81">
        <v>41.3</v>
      </c>
      <c r="AP19" s="81">
        <v>53.380953906275003</v>
      </c>
      <c r="AQ19" s="81">
        <v>4.8058565602095804</v>
      </c>
      <c r="AR19" s="81">
        <v>27.118999958038302</v>
      </c>
      <c r="AS19" s="82">
        <v>14.199999809265099</v>
      </c>
      <c r="AT19" s="82">
        <v>14.957867999999999</v>
      </c>
      <c r="AU19" s="82">
        <v>22.5</v>
      </c>
      <c r="AV19" s="82">
        <v>8.5988007</v>
      </c>
      <c r="AW19" s="81">
        <v>11.262</v>
      </c>
      <c r="AX19" s="80">
        <v>88</v>
      </c>
      <c r="AY19" s="80">
        <v>88</v>
      </c>
      <c r="AZ19" s="80" t="s">
        <v>79</v>
      </c>
      <c r="BA19" s="80">
        <v>36</v>
      </c>
      <c r="BB19" s="82">
        <v>1.8</v>
      </c>
      <c r="BC19" s="81">
        <v>1.57</v>
      </c>
      <c r="BD19" s="82">
        <v>564.91999999999996</v>
      </c>
      <c r="BE19" s="80">
        <v>6903</v>
      </c>
      <c r="BF19" s="81">
        <v>541.434326171875</v>
      </c>
      <c r="BG19" s="82">
        <v>4.1239299999999997</v>
      </c>
      <c r="BH19" s="82">
        <v>22.65352</v>
      </c>
      <c r="BI19" s="81">
        <v>28</v>
      </c>
      <c r="BJ19" s="81">
        <v>0.385825262061048</v>
      </c>
      <c r="BK19" s="81" t="s">
        <v>79</v>
      </c>
      <c r="BL19" s="82">
        <v>5.0999999999999996</v>
      </c>
      <c r="BM19" s="218">
        <v>0</v>
      </c>
      <c r="BN19" s="218">
        <v>0</v>
      </c>
      <c r="BO19" s="80">
        <v>0</v>
      </c>
      <c r="BP19" s="80">
        <v>0</v>
      </c>
      <c r="BQ19" s="80">
        <v>3342</v>
      </c>
      <c r="BR19" s="80">
        <v>0</v>
      </c>
      <c r="BS19" s="82">
        <v>64.3</v>
      </c>
      <c r="BT19" s="80">
        <v>30.736219033773899</v>
      </c>
      <c r="BU19" s="80">
        <v>120</v>
      </c>
      <c r="BV19" s="82">
        <v>7.5</v>
      </c>
      <c r="BW19" s="82">
        <v>21.680399999999999</v>
      </c>
      <c r="BX19" s="81" t="s">
        <v>79</v>
      </c>
      <c r="BY19" s="81">
        <v>36.4</v>
      </c>
      <c r="BZ19" s="81">
        <v>-0.63600122928619396</v>
      </c>
      <c r="CA19" s="80" t="s">
        <v>79</v>
      </c>
      <c r="CB19" s="82" t="s">
        <v>433</v>
      </c>
      <c r="CC19" s="82" t="s">
        <v>79</v>
      </c>
      <c r="CD19" s="82" t="s">
        <v>79</v>
      </c>
      <c r="CE19" s="80" t="s">
        <v>79</v>
      </c>
      <c r="CF19" s="82">
        <v>98.265121459960895</v>
      </c>
      <c r="CG19" s="81">
        <v>44.6</v>
      </c>
      <c r="CH19" s="81">
        <v>63.905295440000003</v>
      </c>
      <c r="CI19" s="80">
        <v>6000</v>
      </c>
      <c r="CJ19" s="82">
        <v>87.858519999999999</v>
      </c>
      <c r="CK19" s="82">
        <v>97.992580000000004</v>
      </c>
      <c r="CL19" s="82">
        <v>95.399999999999991</v>
      </c>
      <c r="CM19" s="82">
        <v>93.899999999999977</v>
      </c>
      <c r="CN19" s="82">
        <v>93.000439999999998</v>
      </c>
      <c r="CO19" s="82">
        <v>68.929209999999998</v>
      </c>
      <c r="CP19" s="82" t="s">
        <v>79</v>
      </c>
      <c r="CQ19" s="82">
        <v>6.39</v>
      </c>
      <c r="CR19" s="82">
        <v>19.78332</v>
      </c>
      <c r="CS19" s="80">
        <v>5025.1781001433155</v>
      </c>
      <c r="CT19" s="80">
        <v>390351</v>
      </c>
      <c r="CU19" s="80">
        <v>361497</v>
      </c>
      <c r="CV19" s="80">
        <v>22810</v>
      </c>
      <c r="CW19" s="80"/>
    </row>
    <row r="20" spans="1:101" x14ac:dyDescent="0.25">
      <c r="A20" s="3" t="s">
        <v>105</v>
      </c>
      <c r="B20" s="94" t="s">
        <v>18</v>
      </c>
      <c r="C20" s="83" t="s">
        <v>17</v>
      </c>
      <c r="D20" s="80">
        <v>10101.724945094737</v>
      </c>
      <c r="E20" s="80">
        <v>10091.2301064</v>
      </c>
      <c r="F20" s="80">
        <v>8892.3460000000014</v>
      </c>
      <c r="G20" s="80">
        <v>298.62599999999998</v>
      </c>
      <c r="H20" s="80">
        <v>2287.7869999999998</v>
      </c>
      <c r="I20" s="80">
        <v>0</v>
      </c>
      <c r="J20" s="80">
        <v>1777.7860000000001</v>
      </c>
      <c r="K20" s="80">
        <v>0</v>
      </c>
      <c r="L20" s="81">
        <v>0.114</v>
      </c>
      <c r="M20" s="81">
        <v>0.29953198127925112</v>
      </c>
      <c r="N20" s="80">
        <v>193584</v>
      </c>
      <c r="O20" s="80">
        <v>1475473</v>
      </c>
      <c r="P20" s="82">
        <v>2.0369999999999999</v>
      </c>
      <c r="Q20" s="80">
        <v>960518</v>
      </c>
      <c r="R20" s="80">
        <v>119999</v>
      </c>
      <c r="S20" s="80">
        <v>6</v>
      </c>
      <c r="T20" s="80">
        <v>10</v>
      </c>
      <c r="U20" s="80">
        <v>3458170</v>
      </c>
      <c r="V20" s="80">
        <v>1369046.84454</v>
      </c>
      <c r="W20" s="80">
        <v>4248142.0785299996</v>
      </c>
      <c r="X20" s="81">
        <v>1.9827414849553664</v>
      </c>
      <c r="Y20" s="81">
        <v>79.34</v>
      </c>
      <c r="Z20" s="81">
        <v>0.20355000000000001</v>
      </c>
      <c r="AA20" s="80">
        <v>9986</v>
      </c>
      <c r="AB20" s="81">
        <v>83.841040000000007</v>
      </c>
      <c r="AC20" s="80">
        <v>80</v>
      </c>
      <c r="AD20" s="81">
        <v>6.9569999999999999</v>
      </c>
      <c r="AE20" s="81">
        <v>1.3906952491151524E-2</v>
      </c>
      <c r="AF20" s="81">
        <v>8.9325052050018665E-3</v>
      </c>
      <c r="AG20" s="80">
        <v>0</v>
      </c>
      <c r="AH20" s="80">
        <v>0</v>
      </c>
      <c r="AI20" s="82">
        <v>12.3</v>
      </c>
      <c r="AJ20" s="80">
        <v>603</v>
      </c>
      <c r="AK20" s="80">
        <v>226</v>
      </c>
      <c r="AL20" s="81">
        <v>0.79386463168332178</v>
      </c>
      <c r="AM20" s="82" t="s">
        <v>79</v>
      </c>
      <c r="AN20" s="82" t="s">
        <v>79</v>
      </c>
      <c r="AO20" s="81">
        <v>20</v>
      </c>
      <c r="AP20" s="81">
        <v>45.246537080648203</v>
      </c>
      <c r="AQ20" s="81">
        <v>0.88731918231663598</v>
      </c>
      <c r="AR20" s="81">
        <v>20.077999830246</v>
      </c>
      <c r="AS20" s="82">
        <v>9</v>
      </c>
      <c r="AT20" s="82">
        <v>5.5999999000000003</v>
      </c>
      <c r="AU20" s="82">
        <v>28.7</v>
      </c>
      <c r="AV20" s="82">
        <v>7.4772848999999999</v>
      </c>
      <c r="AW20" s="81">
        <v>11.497</v>
      </c>
      <c r="AX20" s="80">
        <v>93</v>
      </c>
      <c r="AY20" s="80">
        <v>96</v>
      </c>
      <c r="AZ20" s="80">
        <v>96</v>
      </c>
      <c r="BA20" s="80">
        <v>9.6999998092651403</v>
      </c>
      <c r="BB20" s="82">
        <v>0.4</v>
      </c>
      <c r="BC20" s="81">
        <v>0.4</v>
      </c>
      <c r="BD20" s="82">
        <v>55.22</v>
      </c>
      <c r="BE20" s="80">
        <v>7794</v>
      </c>
      <c r="BF20" s="81">
        <v>1248.54797363281</v>
      </c>
      <c r="BG20" s="82">
        <v>6.1881700000000004</v>
      </c>
      <c r="BH20" s="82">
        <v>21.485749999999999</v>
      </c>
      <c r="BI20" s="81">
        <v>25</v>
      </c>
      <c r="BJ20" s="81">
        <v>0.29956088337077802</v>
      </c>
      <c r="BK20" s="81">
        <v>48.3</v>
      </c>
      <c r="BL20" s="82">
        <v>3.9</v>
      </c>
      <c r="BM20" s="218">
        <v>11500</v>
      </c>
      <c r="BN20" s="218">
        <v>125190</v>
      </c>
      <c r="BO20" s="80">
        <v>4852</v>
      </c>
      <c r="BP20" s="80">
        <v>0</v>
      </c>
      <c r="BQ20" s="80">
        <v>37165</v>
      </c>
      <c r="BR20" s="80">
        <v>0</v>
      </c>
      <c r="BS20" s="82">
        <v>53.2</v>
      </c>
      <c r="BT20" s="80">
        <v>15.560534148546701</v>
      </c>
      <c r="BU20" s="80">
        <v>119</v>
      </c>
      <c r="BV20" s="82">
        <v>4.8</v>
      </c>
      <c r="BW20" s="82">
        <v>14.938700000000001</v>
      </c>
      <c r="BX20" s="81">
        <v>4.4166666666666661</v>
      </c>
      <c r="BY20" s="81">
        <v>47.74</v>
      </c>
      <c r="BZ20" s="81">
        <v>0.247353404760361</v>
      </c>
      <c r="CA20" s="80">
        <v>56</v>
      </c>
      <c r="CB20" s="82">
        <v>15.582050000000001</v>
      </c>
      <c r="CC20" s="82">
        <v>14.6</v>
      </c>
      <c r="CD20" s="82">
        <v>18</v>
      </c>
      <c r="CE20" s="80">
        <v>7</v>
      </c>
      <c r="CF20" s="82">
        <v>99.599998474121094</v>
      </c>
      <c r="CG20" s="81">
        <v>66</v>
      </c>
      <c r="CH20" s="81">
        <v>180.2029814</v>
      </c>
      <c r="CI20" s="80">
        <v>23000</v>
      </c>
      <c r="CJ20" s="82">
        <v>97.818359999999998</v>
      </c>
      <c r="CK20" s="82">
        <v>99.701520000000002</v>
      </c>
      <c r="CL20" s="82">
        <v>89.989776128750719</v>
      </c>
      <c r="CM20" s="82">
        <v>89.90046437236208</v>
      </c>
      <c r="CN20" s="82">
        <v>94.414770000000004</v>
      </c>
      <c r="CO20" s="82">
        <v>66.998599999999996</v>
      </c>
      <c r="CP20" s="82">
        <v>53.106960000000001</v>
      </c>
      <c r="CQ20" s="82">
        <v>7.4904765696434001</v>
      </c>
      <c r="CR20" s="82">
        <v>12.204700000000001</v>
      </c>
      <c r="CS20" s="80">
        <v>12026.547533733288</v>
      </c>
      <c r="CT20" s="80">
        <v>5047561</v>
      </c>
      <c r="CU20" s="80">
        <v>4810126</v>
      </c>
      <c r="CV20" s="80">
        <v>51060</v>
      </c>
      <c r="CW20" s="80"/>
    </row>
    <row r="21" spans="1:101" x14ac:dyDescent="0.25">
      <c r="A21" s="3" t="s">
        <v>105</v>
      </c>
      <c r="B21" s="94" t="s">
        <v>28</v>
      </c>
      <c r="C21" s="83" t="s">
        <v>27</v>
      </c>
      <c r="D21" s="80">
        <v>12762.75509328421</v>
      </c>
      <c r="E21" s="80">
        <v>12762.75509328421</v>
      </c>
      <c r="F21" s="80">
        <v>7803.7894999999999</v>
      </c>
      <c r="G21" s="80">
        <v>211.93</v>
      </c>
      <c r="H21" s="80">
        <v>36733.846000000005</v>
      </c>
      <c r="I21" s="80">
        <v>865.05150000000003</v>
      </c>
      <c r="J21" s="80">
        <v>990.77400000000011</v>
      </c>
      <c r="K21" s="80">
        <v>42474</v>
      </c>
      <c r="L21" s="81">
        <v>0.17100000000000001</v>
      </c>
      <c r="M21" s="81">
        <v>-1.1883289124668437</v>
      </c>
      <c r="N21" s="80">
        <v>409643</v>
      </c>
      <c r="O21" s="80">
        <v>1534299</v>
      </c>
      <c r="P21" s="82" t="s">
        <v>79</v>
      </c>
      <c r="Q21" s="80">
        <v>3641309</v>
      </c>
      <c r="R21" s="80">
        <v>16960</v>
      </c>
      <c r="S21" s="80">
        <v>16960</v>
      </c>
      <c r="T21" s="80">
        <v>0</v>
      </c>
      <c r="U21" s="80">
        <v>5955799</v>
      </c>
      <c r="V21" s="80">
        <v>4482748.9483099999</v>
      </c>
      <c r="W21" s="80">
        <v>5954427.0546599999</v>
      </c>
      <c r="X21" s="81">
        <v>1.5533440683039264</v>
      </c>
      <c r="Y21" s="81">
        <v>72.022999999999996</v>
      </c>
      <c r="Z21" s="81">
        <v>1.0056700000000001</v>
      </c>
      <c r="AA21" s="80">
        <v>64140</v>
      </c>
      <c r="AB21" s="81">
        <v>90.649680000000004</v>
      </c>
      <c r="AC21" s="80">
        <v>20</v>
      </c>
      <c r="AD21" s="81">
        <v>8.9499999999999993</v>
      </c>
      <c r="AE21" s="81">
        <v>0.39913966452892558</v>
      </c>
      <c r="AF21" s="81">
        <v>0.19776628867043997</v>
      </c>
      <c r="AG21" s="80">
        <v>0</v>
      </c>
      <c r="AH21" s="80">
        <v>0</v>
      </c>
      <c r="AI21" s="82">
        <v>61.8</v>
      </c>
      <c r="AJ21" s="80">
        <v>3942</v>
      </c>
      <c r="AK21" s="80">
        <v>49934</v>
      </c>
      <c r="AL21" s="81">
        <v>0.67415872684264022</v>
      </c>
      <c r="AM21" s="82">
        <v>7.8608855599999998</v>
      </c>
      <c r="AN21" s="82">
        <v>9.8907351499999994</v>
      </c>
      <c r="AO21" s="81">
        <v>29.2</v>
      </c>
      <c r="AP21" s="81">
        <v>55.070170782030701</v>
      </c>
      <c r="AQ21" s="81">
        <v>20.6783302494262</v>
      </c>
      <c r="AR21" s="81">
        <v>36.073999881744399</v>
      </c>
      <c r="AS21" s="82">
        <v>14.5</v>
      </c>
      <c r="AT21" s="82">
        <v>13.648426000000001</v>
      </c>
      <c r="AU21" s="82">
        <v>30.6</v>
      </c>
      <c r="AV21" s="82">
        <v>10.295944</v>
      </c>
      <c r="AW21" s="81">
        <v>15.69</v>
      </c>
      <c r="AX21" s="80">
        <v>86</v>
      </c>
      <c r="AY21" s="80">
        <v>85</v>
      </c>
      <c r="AZ21" s="80">
        <v>87</v>
      </c>
      <c r="BA21" s="80">
        <v>72</v>
      </c>
      <c r="BB21" s="82">
        <v>0.6</v>
      </c>
      <c r="BC21" s="81">
        <v>0.33</v>
      </c>
      <c r="BD21" s="82">
        <v>131.75</v>
      </c>
      <c r="BE21" s="80">
        <v>1411062</v>
      </c>
      <c r="BF21" s="81">
        <v>599.54870605468795</v>
      </c>
      <c r="BG21" s="82">
        <v>4.4393900000000004</v>
      </c>
      <c r="BH21" s="82">
        <v>27.86139</v>
      </c>
      <c r="BI21" s="81">
        <v>54</v>
      </c>
      <c r="BJ21" s="81">
        <v>0.39229273101024498</v>
      </c>
      <c r="BK21" s="81">
        <v>38</v>
      </c>
      <c r="BL21" s="82">
        <v>22.4</v>
      </c>
      <c r="BM21" s="218">
        <v>584</v>
      </c>
      <c r="BN21" s="218">
        <v>396208</v>
      </c>
      <c r="BO21" s="80">
        <v>16733</v>
      </c>
      <c r="BP21" s="80">
        <v>0</v>
      </c>
      <c r="BQ21" s="80">
        <v>66</v>
      </c>
      <c r="BR21" s="80">
        <v>0</v>
      </c>
      <c r="BS21" s="82">
        <v>69.2</v>
      </c>
      <c r="BT21" s="80">
        <v>81.945451766307997</v>
      </c>
      <c r="BU21" s="80">
        <v>118</v>
      </c>
      <c r="BV21" s="82">
        <v>9</v>
      </c>
      <c r="BW21" s="82">
        <v>22.653300000000002</v>
      </c>
      <c r="BX21" s="81">
        <v>2.9333333333333331</v>
      </c>
      <c r="BY21" s="81">
        <v>23.51</v>
      </c>
      <c r="BZ21" s="81">
        <v>-0.365649104118347</v>
      </c>
      <c r="CA21" s="80">
        <v>35</v>
      </c>
      <c r="CB21" s="82">
        <v>6.15611</v>
      </c>
      <c r="CC21" s="82">
        <v>38</v>
      </c>
      <c r="CD21" s="82">
        <v>51.9</v>
      </c>
      <c r="CE21" s="80">
        <v>22</v>
      </c>
      <c r="CF21" s="82">
        <v>99.490386962890597</v>
      </c>
      <c r="CG21" s="81">
        <v>29</v>
      </c>
      <c r="CH21" s="81">
        <v>156.51326549999999</v>
      </c>
      <c r="CI21" s="80">
        <v>11000</v>
      </c>
      <c r="CJ21" s="82">
        <v>87.433570000000003</v>
      </c>
      <c r="CK21" s="82">
        <v>97.388369999999995</v>
      </c>
      <c r="CL21" s="82">
        <v>85.77680044327235</v>
      </c>
      <c r="CM21" s="82">
        <v>86.517510038133707</v>
      </c>
      <c r="CN21" s="82">
        <v>74.286490000000001</v>
      </c>
      <c r="CO21" s="82">
        <v>78.04665</v>
      </c>
      <c r="CP21" s="82">
        <v>42.783389999999997</v>
      </c>
      <c r="CQ21" s="82">
        <v>3.7924401380138399</v>
      </c>
      <c r="CR21" s="82">
        <v>28.27102</v>
      </c>
      <c r="CS21" s="80">
        <v>4058.2446520216349</v>
      </c>
      <c r="CT21" s="80">
        <v>6453550</v>
      </c>
      <c r="CU21" s="80">
        <v>6126238</v>
      </c>
      <c r="CV21" s="80">
        <v>20720</v>
      </c>
      <c r="CW21" s="80"/>
    </row>
    <row r="22" spans="1:101" x14ac:dyDescent="0.25">
      <c r="A22" s="3" t="s">
        <v>105</v>
      </c>
      <c r="B22" s="94" t="s">
        <v>32</v>
      </c>
      <c r="C22" s="83" t="s">
        <v>31</v>
      </c>
      <c r="D22" s="80">
        <v>34368.110768842103</v>
      </c>
      <c r="E22" s="80">
        <v>32781.459940842105</v>
      </c>
      <c r="F22" s="80">
        <v>57590.860499999995</v>
      </c>
      <c r="G22" s="80">
        <v>160.768</v>
      </c>
      <c r="H22" s="80">
        <v>109138.444</v>
      </c>
      <c r="I22" s="80">
        <v>8279.5040000000008</v>
      </c>
      <c r="J22" s="80">
        <v>1354.6370000000002</v>
      </c>
      <c r="K22" s="80">
        <v>164373</v>
      </c>
      <c r="L22" s="81">
        <v>0.2</v>
      </c>
      <c r="M22" s="81">
        <v>-1.0176916596461669</v>
      </c>
      <c r="N22" s="80">
        <v>1630041</v>
      </c>
      <c r="O22" s="80">
        <v>4214242</v>
      </c>
      <c r="P22" s="82" t="s">
        <v>79</v>
      </c>
      <c r="Q22" s="80">
        <v>1052560</v>
      </c>
      <c r="R22" s="80">
        <v>5913410</v>
      </c>
      <c r="S22" s="80">
        <v>3188015</v>
      </c>
      <c r="T22" s="80">
        <v>2901147</v>
      </c>
      <c r="U22" s="80">
        <v>6072736</v>
      </c>
      <c r="V22" s="80">
        <v>8815581.9432399999</v>
      </c>
      <c r="W22" s="80">
        <v>7570417.8226100001</v>
      </c>
      <c r="X22" s="81">
        <v>2.684043242452181</v>
      </c>
      <c r="Y22" s="81">
        <v>51.054000000000002</v>
      </c>
      <c r="Z22" s="81">
        <v>4.6871200000000002</v>
      </c>
      <c r="AA22" s="80">
        <v>792755</v>
      </c>
      <c r="AB22" s="81">
        <v>76.665499999999994</v>
      </c>
      <c r="AC22" s="80">
        <v>20</v>
      </c>
      <c r="AD22" s="81">
        <v>11.693</v>
      </c>
      <c r="AE22" s="81">
        <v>0.72350752137452767</v>
      </c>
      <c r="AF22" s="81">
        <v>0.13737998545739014</v>
      </c>
      <c r="AG22" s="80">
        <v>0</v>
      </c>
      <c r="AH22" s="80">
        <v>0</v>
      </c>
      <c r="AI22" s="82">
        <v>26.1</v>
      </c>
      <c r="AJ22" s="80">
        <v>4410</v>
      </c>
      <c r="AK22" s="80">
        <v>38498</v>
      </c>
      <c r="AL22" s="81">
        <v>0.65031162252060382</v>
      </c>
      <c r="AM22" s="82">
        <v>28.881827000000001</v>
      </c>
      <c r="AN22" s="82">
        <v>21.08764648</v>
      </c>
      <c r="AO22" s="81">
        <v>59.3</v>
      </c>
      <c r="AP22" s="81">
        <v>64.589609209792997</v>
      </c>
      <c r="AQ22" s="81">
        <v>12.096030868543901</v>
      </c>
      <c r="AR22" s="81">
        <v>34.522000312805197</v>
      </c>
      <c r="AS22" s="82">
        <v>27.600000381469702</v>
      </c>
      <c r="AT22" s="82">
        <v>46.713611999999998</v>
      </c>
      <c r="AU22" s="82">
        <v>36.5</v>
      </c>
      <c r="AV22" s="82">
        <v>10.957713</v>
      </c>
      <c r="AW22" s="81">
        <v>3.55</v>
      </c>
      <c r="AX22" s="80">
        <v>81</v>
      </c>
      <c r="AY22" s="80">
        <v>82</v>
      </c>
      <c r="AZ22" s="80">
        <v>84</v>
      </c>
      <c r="BA22" s="80">
        <v>25</v>
      </c>
      <c r="BB22" s="82">
        <v>0.5</v>
      </c>
      <c r="BC22" s="81">
        <v>0.24</v>
      </c>
      <c r="BD22" s="82">
        <v>39.61</v>
      </c>
      <c r="BE22" s="80">
        <v>4836947</v>
      </c>
      <c r="BF22" s="81">
        <v>462.40585327148398</v>
      </c>
      <c r="BG22" s="82">
        <v>1.8311299999999999</v>
      </c>
      <c r="BH22" s="82">
        <v>55.765720000000002</v>
      </c>
      <c r="BI22" s="81">
        <v>88</v>
      </c>
      <c r="BJ22" s="81">
        <v>0.493206418346057</v>
      </c>
      <c r="BK22" s="81">
        <v>48.3</v>
      </c>
      <c r="BL22" s="82">
        <v>31</v>
      </c>
      <c r="BM22" s="218">
        <v>46573</v>
      </c>
      <c r="BN22" s="218">
        <v>3291359</v>
      </c>
      <c r="BO22" s="80">
        <v>6264</v>
      </c>
      <c r="BP22" s="80">
        <v>242000</v>
      </c>
      <c r="BQ22" s="80">
        <v>644</v>
      </c>
      <c r="BR22" s="80">
        <v>0</v>
      </c>
      <c r="BS22" s="82">
        <v>91.7</v>
      </c>
      <c r="BT22" s="80">
        <v>43.635030466230397</v>
      </c>
      <c r="BU22" s="80">
        <v>116</v>
      </c>
      <c r="BV22" s="82">
        <v>15.2</v>
      </c>
      <c r="BW22" s="82">
        <v>16.446300000000001</v>
      </c>
      <c r="BX22" s="81">
        <v>2.8</v>
      </c>
      <c r="BY22" s="81">
        <v>38.020000000000003</v>
      </c>
      <c r="BZ22" s="81">
        <v>-0.639803826808929</v>
      </c>
      <c r="CA22" s="80">
        <v>27</v>
      </c>
      <c r="CB22" s="82">
        <v>3.9866799999999998</v>
      </c>
      <c r="CC22" s="82">
        <v>30.4</v>
      </c>
      <c r="CD22" s="82">
        <v>32</v>
      </c>
      <c r="CE22" s="80">
        <v>9</v>
      </c>
      <c r="CF22" s="82">
        <v>93.288093566894503</v>
      </c>
      <c r="CG22" s="81">
        <v>34.5</v>
      </c>
      <c r="CH22" s="81">
        <v>118.1687909</v>
      </c>
      <c r="CI22" s="80">
        <v>21000</v>
      </c>
      <c r="CJ22" s="82">
        <v>65.063140000000004</v>
      </c>
      <c r="CK22" s="82">
        <v>94.190580000000011</v>
      </c>
      <c r="CL22" s="82">
        <v>81.054178955008581</v>
      </c>
      <c r="CM22" s="82">
        <v>76.20396600566572</v>
      </c>
      <c r="CN22" s="82">
        <v>78.397970000000001</v>
      </c>
      <c r="CO22" s="82">
        <v>79.828509999999994</v>
      </c>
      <c r="CP22" s="82">
        <v>36.79421</v>
      </c>
      <c r="CQ22" s="82">
        <v>2.72109257190677</v>
      </c>
      <c r="CR22" s="82">
        <v>20.262280000000001</v>
      </c>
      <c r="CS22" s="80">
        <v>4549.0100811072098</v>
      </c>
      <c r="CT22" s="80">
        <v>17581476</v>
      </c>
      <c r="CU22" s="80">
        <v>16327880</v>
      </c>
      <c r="CV22" s="80">
        <v>107160</v>
      </c>
      <c r="CW22" s="80"/>
    </row>
    <row r="23" spans="1:101" x14ac:dyDescent="0.25">
      <c r="A23" s="3" t="s">
        <v>105</v>
      </c>
      <c r="B23" s="94" t="s">
        <v>38</v>
      </c>
      <c r="C23" s="83" t="s">
        <v>37</v>
      </c>
      <c r="D23" s="80">
        <v>16823.81282473684</v>
      </c>
      <c r="E23" s="80">
        <v>7666.6552012000002</v>
      </c>
      <c r="F23" s="80">
        <v>38341.169000000002</v>
      </c>
      <c r="G23" s="80">
        <v>65.617999999999995</v>
      </c>
      <c r="H23" s="80">
        <v>53989.46</v>
      </c>
      <c r="I23" s="80">
        <v>3920.6424999999999</v>
      </c>
      <c r="J23" s="80">
        <v>3232.4480000000003</v>
      </c>
      <c r="K23" s="80">
        <v>43352</v>
      </c>
      <c r="L23" s="81">
        <v>0.28599999999999998</v>
      </c>
      <c r="M23" s="81">
        <v>-1.742379547689282</v>
      </c>
      <c r="N23" s="80">
        <v>1695206</v>
      </c>
      <c r="O23" s="80">
        <v>2587785</v>
      </c>
      <c r="P23" s="82" t="s">
        <v>79</v>
      </c>
      <c r="Q23" s="80">
        <v>1478242</v>
      </c>
      <c r="R23" s="80">
        <v>2919837</v>
      </c>
      <c r="S23" s="80">
        <v>1088378</v>
      </c>
      <c r="T23" s="80">
        <v>653864</v>
      </c>
      <c r="U23" s="80">
        <v>5728095</v>
      </c>
      <c r="V23" s="80">
        <v>7123208.5233399998</v>
      </c>
      <c r="W23" s="80">
        <v>6850516.7187599996</v>
      </c>
      <c r="X23" s="81">
        <v>2.7925866997811051</v>
      </c>
      <c r="Y23" s="81">
        <v>57.095999999999997</v>
      </c>
      <c r="Z23" s="81">
        <v>6.0090000000000003</v>
      </c>
      <c r="AA23" s="80">
        <v>556738</v>
      </c>
      <c r="AB23" s="81">
        <v>84.169250000000005</v>
      </c>
      <c r="AC23" s="80">
        <v>20</v>
      </c>
      <c r="AD23" s="81">
        <v>10.372</v>
      </c>
      <c r="AE23" s="81">
        <v>0.61101390548981704</v>
      </c>
      <c r="AF23" s="81">
        <v>6.9241006890972817E-2</v>
      </c>
      <c r="AG23" s="80">
        <v>0</v>
      </c>
      <c r="AH23" s="80">
        <v>0</v>
      </c>
      <c r="AI23" s="82">
        <v>41.7</v>
      </c>
      <c r="AJ23" s="80">
        <v>3864</v>
      </c>
      <c r="AK23" s="80">
        <v>43378</v>
      </c>
      <c r="AL23" s="81">
        <v>0.61671674935789755</v>
      </c>
      <c r="AM23" s="82">
        <v>19.302743670000002</v>
      </c>
      <c r="AN23" s="82">
        <v>22.26267159</v>
      </c>
      <c r="AO23" s="81">
        <v>61.9</v>
      </c>
      <c r="AP23" s="81">
        <v>55.7794405406473</v>
      </c>
      <c r="AQ23" s="81">
        <v>20.066797188560098</v>
      </c>
      <c r="AR23" s="81">
        <v>40.546999931335499</v>
      </c>
      <c r="AS23" s="82">
        <v>18.200000762939499</v>
      </c>
      <c r="AT23" s="82">
        <v>22.622423000000001</v>
      </c>
      <c r="AU23" s="82">
        <v>31.4</v>
      </c>
      <c r="AV23" s="82">
        <v>10.897209999999999</v>
      </c>
      <c r="AW23" s="81">
        <v>3.1440000000000001</v>
      </c>
      <c r="AX23" s="80" t="s">
        <v>79</v>
      </c>
      <c r="AY23" s="80">
        <v>97</v>
      </c>
      <c r="AZ23" s="80">
        <v>97</v>
      </c>
      <c r="BA23" s="80">
        <v>38</v>
      </c>
      <c r="BB23" s="82">
        <v>0.4</v>
      </c>
      <c r="BC23" s="81">
        <v>0.16</v>
      </c>
      <c r="BD23" s="82">
        <v>84.34</v>
      </c>
      <c r="BE23" s="80">
        <v>2726402</v>
      </c>
      <c r="BF23" s="81">
        <v>400.33639526367199</v>
      </c>
      <c r="BG23" s="82">
        <v>2.9457599999999999</v>
      </c>
      <c r="BH23" s="82">
        <v>49.125810000000001</v>
      </c>
      <c r="BI23" s="81">
        <v>129</v>
      </c>
      <c r="BJ23" s="81">
        <v>0.46092292709767002</v>
      </c>
      <c r="BK23" s="81">
        <v>50.5</v>
      </c>
      <c r="BL23" s="82">
        <v>40.4</v>
      </c>
      <c r="BM23" s="218">
        <v>48140</v>
      </c>
      <c r="BN23" s="218">
        <v>366948</v>
      </c>
      <c r="BO23" s="80">
        <v>71216</v>
      </c>
      <c r="BP23" s="80">
        <v>190000</v>
      </c>
      <c r="BQ23" s="80">
        <v>84</v>
      </c>
      <c r="BR23" s="80">
        <v>0</v>
      </c>
      <c r="BS23" s="82">
        <v>103</v>
      </c>
      <c r="BT23" s="80">
        <v>35.9900493143777</v>
      </c>
      <c r="BU23" s="80">
        <v>119</v>
      </c>
      <c r="BV23" s="82">
        <v>12.9</v>
      </c>
      <c r="BW23" s="82">
        <v>17.793800000000001</v>
      </c>
      <c r="BX23" s="81">
        <v>2.916666666666667</v>
      </c>
      <c r="BY23" s="81" t="s">
        <v>79</v>
      </c>
      <c r="BZ23" s="81">
        <v>-0.51152521371841397</v>
      </c>
      <c r="CA23" s="80">
        <v>29</v>
      </c>
      <c r="CB23" s="82">
        <v>2.7174299999999998</v>
      </c>
      <c r="CC23" s="82">
        <v>35</v>
      </c>
      <c r="CD23" s="82">
        <v>43.1</v>
      </c>
      <c r="CE23" s="80">
        <v>16</v>
      </c>
      <c r="CF23" s="82">
        <v>86.5</v>
      </c>
      <c r="CG23" s="81">
        <v>30</v>
      </c>
      <c r="CH23" s="81">
        <v>88.86604921</v>
      </c>
      <c r="CI23" s="80">
        <v>15000</v>
      </c>
      <c r="CJ23" s="82">
        <v>81.251260000000002</v>
      </c>
      <c r="CK23" s="82">
        <v>94.827110000000005</v>
      </c>
      <c r="CL23" s="82">
        <v>78.422340751215188</v>
      </c>
      <c r="CM23" s="82">
        <v>81.531658669677299</v>
      </c>
      <c r="CN23" s="82">
        <v>82.69117</v>
      </c>
      <c r="CO23" s="82">
        <v>84.764539999999997</v>
      </c>
      <c r="CP23" s="82">
        <v>33.695059999999998</v>
      </c>
      <c r="CQ23" s="82">
        <v>6.33</v>
      </c>
      <c r="CR23" s="82">
        <v>25.597729999999999</v>
      </c>
      <c r="CS23" s="80">
        <v>2482.7302062657318</v>
      </c>
      <c r="CT23" s="80">
        <v>9746115</v>
      </c>
      <c r="CU23" s="80">
        <v>8084991</v>
      </c>
      <c r="CV23" s="80">
        <v>111890</v>
      </c>
      <c r="CW23" s="80"/>
    </row>
    <row r="24" spans="1:101" x14ac:dyDescent="0.25">
      <c r="A24" s="3" t="s">
        <v>105</v>
      </c>
      <c r="B24" s="94" t="s">
        <v>42</v>
      </c>
      <c r="C24" s="83" t="s">
        <v>41</v>
      </c>
      <c r="D24" s="80">
        <v>186381.80087642104</v>
      </c>
      <c r="E24" s="80">
        <v>32538.732611789474</v>
      </c>
      <c r="F24" s="80">
        <v>536662.85300000012</v>
      </c>
      <c r="G24" s="80">
        <v>201.87200000000001</v>
      </c>
      <c r="H24" s="80">
        <v>1535119.9295000001</v>
      </c>
      <c r="I24" s="80">
        <v>516785.83350000007</v>
      </c>
      <c r="J24" s="80">
        <v>86727.087000000014</v>
      </c>
      <c r="K24" s="80">
        <v>73285</v>
      </c>
      <c r="L24" s="81">
        <v>0.17100000000000001</v>
      </c>
      <c r="M24" s="81">
        <v>-0.21330275229357798</v>
      </c>
      <c r="N24" s="80">
        <v>8246848</v>
      </c>
      <c r="O24" s="80">
        <v>17052916</v>
      </c>
      <c r="P24" s="82">
        <v>14.3</v>
      </c>
      <c r="Q24" s="80">
        <v>12081448</v>
      </c>
      <c r="R24" s="80">
        <v>2954141</v>
      </c>
      <c r="S24" s="80">
        <v>0</v>
      </c>
      <c r="T24" s="80">
        <v>2187</v>
      </c>
      <c r="U24" s="80">
        <v>33279522</v>
      </c>
      <c r="V24" s="80">
        <v>65401295.467100002</v>
      </c>
      <c r="W24" s="80">
        <v>49008315.652099997</v>
      </c>
      <c r="X24" s="81">
        <v>1.4876199507465446</v>
      </c>
      <c r="Y24" s="81">
        <v>80.156000000000006</v>
      </c>
      <c r="Z24" s="81">
        <v>0.88502999999999998</v>
      </c>
      <c r="AA24" s="80">
        <v>1143129</v>
      </c>
      <c r="AB24" s="81">
        <v>87.846680000000006</v>
      </c>
      <c r="AC24" s="80">
        <v>80</v>
      </c>
      <c r="AD24" s="81">
        <v>8.6539999999999999</v>
      </c>
      <c r="AE24" s="81">
        <v>0.97498306996194717</v>
      </c>
      <c r="AF24" s="81">
        <v>0.87943096397303244</v>
      </c>
      <c r="AG24" s="80">
        <v>0</v>
      </c>
      <c r="AH24" s="80">
        <v>5</v>
      </c>
      <c r="AI24" s="82">
        <v>24.8</v>
      </c>
      <c r="AJ24" s="80">
        <v>32079</v>
      </c>
      <c r="AK24" s="80">
        <v>35046</v>
      </c>
      <c r="AL24" s="81">
        <v>0.77403462077387097</v>
      </c>
      <c r="AM24" s="82">
        <v>6.3027821499999996</v>
      </c>
      <c r="AN24" s="82">
        <v>4.7374203799999997</v>
      </c>
      <c r="AO24" s="81">
        <v>43.6</v>
      </c>
      <c r="AP24" s="81">
        <v>49.992074919450303</v>
      </c>
      <c r="AQ24" s="81">
        <v>2.9058138694575102</v>
      </c>
      <c r="AR24" s="81">
        <v>26.818999290466301</v>
      </c>
      <c r="AS24" s="82">
        <v>13.3999996185303</v>
      </c>
      <c r="AT24" s="82">
        <v>10.02702</v>
      </c>
      <c r="AU24" s="82">
        <v>28.2</v>
      </c>
      <c r="AV24" s="82">
        <v>7.8687429</v>
      </c>
      <c r="AW24" s="81">
        <v>22.478000000000002</v>
      </c>
      <c r="AX24" s="80">
        <v>98</v>
      </c>
      <c r="AY24" s="80">
        <v>97</v>
      </c>
      <c r="AZ24" s="80">
        <v>91</v>
      </c>
      <c r="BA24" s="80">
        <v>22</v>
      </c>
      <c r="BB24" s="82">
        <v>0.3</v>
      </c>
      <c r="BC24" s="81">
        <v>0.2</v>
      </c>
      <c r="BD24" s="82">
        <v>60.13</v>
      </c>
      <c r="BE24" s="80">
        <v>28886413</v>
      </c>
      <c r="BF24" s="81">
        <v>971.82318115234398</v>
      </c>
      <c r="BG24" s="82">
        <v>3.0594299999999999</v>
      </c>
      <c r="BH24" s="82">
        <v>41.370019999999997</v>
      </c>
      <c r="BI24" s="81">
        <v>38</v>
      </c>
      <c r="BJ24" s="81">
        <v>0.34295791812066401</v>
      </c>
      <c r="BK24" s="81">
        <v>43.4</v>
      </c>
      <c r="BL24" s="82">
        <v>16</v>
      </c>
      <c r="BM24" s="218">
        <v>1460060</v>
      </c>
      <c r="BN24" s="218">
        <v>13124</v>
      </c>
      <c r="BO24" s="80">
        <v>4342</v>
      </c>
      <c r="BP24" s="80">
        <v>338000</v>
      </c>
      <c r="BQ24" s="80">
        <v>40396</v>
      </c>
      <c r="BR24" s="80">
        <v>0</v>
      </c>
      <c r="BS24" s="82">
        <v>70.5</v>
      </c>
      <c r="BT24" s="80">
        <v>42.702351781457899</v>
      </c>
      <c r="BU24" s="80">
        <v>132</v>
      </c>
      <c r="BV24" s="82">
        <v>3.6</v>
      </c>
      <c r="BW24" s="82">
        <v>14.625</v>
      </c>
      <c r="BX24" s="81">
        <v>2.9666666666666668</v>
      </c>
      <c r="BY24" s="81">
        <v>38.83</v>
      </c>
      <c r="BZ24" s="81">
        <v>-2.5352900847792601E-2</v>
      </c>
      <c r="CA24" s="80">
        <v>28</v>
      </c>
      <c r="CB24" s="82">
        <v>41.889060000000001</v>
      </c>
      <c r="CC24" s="82">
        <v>40.200000000000003</v>
      </c>
      <c r="CD24" s="82">
        <v>37.700000000000003</v>
      </c>
      <c r="CE24" s="80">
        <v>10</v>
      </c>
      <c r="CF24" s="82">
        <v>100</v>
      </c>
      <c r="CG24" s="81">
        <v>59.5</v>
      </c>
      <c r="CH24" s="81">
        <v>88.515371040000005</v>
      </c>
      <c r="CI24" s="80">
        <v>360000</v>
      </c>
      <c r="CJ24" s="82">
        <v>91.183059999999998</v>
      </c>
      <c r="CK24" s="82">
        <v>99.318219999999997</v>
      </c>
      <c r="CL24" s="82">
        <v>88.6344757727652</v>
      </c>
      <c r="CM24" s="82">
        <v>95.267830781256151</v>
      </c>
      <c r="CN24" s="82">
        <v>98.658370000000005</v>
      </c>
      <c r="CO24" s="82">
        <v>91.816559999999996</v>
      </c>
      <c r="CP24" s="82">
        <v>59.712670000000003</v>
      </c>
      <c r="CQ24" s="82">
        <v>5.2128385381368902</v>
      </c>
      <c r="CR24" s="82">
        <v>26.55228</v>
      </c>
      <c r="CS24" s="80">
        <v>9698.0841865066031</v>
      </c>
      <c r="CT24" s="80">
        <v>127575529</v>
      </c>
      <c r="CU24" s="80">
        <v>126932577</v>
      </c>
      <c r="CV24" s="80">
        <v>1943950</v>
      </c>
      <c r="CW24" s="80"/>
    </row>
    <row r="25" spans="1:101" x14ac:dyDescent="0.25">
      <c r="A25" s="3" t="s">
        <v>105</v>
      </c>
      <c r="B25" s="94" t="s">
        <v>44</v>
      </c>
      <c r="C25" s="83" t="s">
        <v>43</v>
      </c>
      <c r="D25" s="80">
        <v>12693.492295389473</v>
      </c>
      <c r="E25" s="80">
        <v>7903.0088896421048</v>
      </c>
      <c r="F25" s="80">
        <v>34153.228499999997</v>
      </c>
      <c r="G25" s="80">
        <v>182.26599999999999</v>
      </c>
      <c r="H25" s="80">
        <v>18979.775000000001</v>
      </c>
      <c r="I25" s="80">
        <v>296.43350000000004</v>
      </c>
      <c r="J25" s="80">
        <v>3831.3440000000005</v>
      </c>
      <c r="K25" s="80">
        <v>37514</v>
      </c>
      <c r="L25" s="81">
        <v>0.17100000000000001</v>
      </c>
      <c r="M25" s="81">
        <v>-1.2405848471422243</v>
      </c>
      <c r="N25" s="80">
        <v>1218682</v>
      </c>
      <c r="O25" s="80">
        <v>2009180</v>
      </c>
      <c r="P25" s="82">
        <v>0.72040000000000004</v>
      </c>
      <c r="Q25" s="80">
        <v>863842</v>
      </c>
      <c r="R25" s="80">
        <v>3340682</v>
      </c>
      <c r="S25" s="80">
        <v>2836083</v>
      </c>
      <c r="T25" s="80">
        <v>737172</v>
      </c>
      <c r="U25" s="80">
        <v>5123408</v>
      </c>
      <c r="V25" s="80">
        <v>4704842.1497999998</v>
      </c>
      <c r="W25" s="80">
        <v>5551754.2096100003</v>
      </c>
      <c r="X25" s="81">
        <v>1.6371415422671196</v>
      </c>
      <c r="Y25" s="81">
        <v>58.521999999999998</v>
      </c>
      <c r="Z25" s="81">
        <v>6.5029899999999996</v>
      </c>
      <c r="AA25" s="80">
        <v>404328</v>
      </c>
      <c r="AB25" s="81" t="s">
        <v>79</v>
      </c>
      <c r="AC25" s="80">
        <v>80</v>
      </c>
      <c r="AD25" s="81">
        <v>10.1</v>
      </c>
      <c r="AE25" s="81">
        <v>0.38397192709635541</v>
      </c>
      <c r="AF25" s="81">
        <v>0.13262292272794815</v>
      </c>
      <c r="AG25" s="80">
        <v>4</v>
      </c>
      <c r="AH25" s="80">
        <v>0</v>
      </c>
      <c r="AI25" s="82">
        <v>7.4</v>
      </c>
      <c r="AJ25" s="80">
        <v>453</v>
      </c>
      <c r="AK25" s="80">
        <v>31660</v>
      </c>
      <c r="AL25" s="81">
        <v>0.65773978911588127</v>
      </c>
      <c r="AM25" s="82">
        <v>16.263179480000002</v>
      </c>
      <c r="AN25" s="82">
        <v>13.190792500000001</v>
      </c>
      <c r="AO25" s="81">
        <v>24.9</v>
      </c>
      <c r="AP25" s="81">
        <v>52.121425870735003</v>
      </c>
      <c r="AQ25" s="81">
        <v>11.4713839702975</v>
      </c>
      <c r="AR25" s="81">
        <v>39.388999938964801</v>
      </c>
      <c r="AS25" s="82">
        <v>17.200000762939499</v>
      </c>
      <c r="AT25" s="82">
        <v>17.259342</v>
      </c>
      <c r="AU25" s="82">
        <v>29.2</v>
      </c>
      <c r="AV25" s="82">
        <v>10.669083000000001</v>
      </c>
      <c r="AW25" s="81">
        <v>10.055999999999999</v>
      </c>
      <c r="AX25" s="80">
        <v>84</v>
      </c>
      <c r="AY25" s="80">
        <v>98</v>
      </c>
      <c r="AZ25" s="80">
        <v>98</v>
      </c>
      <c r="BA25" s="80">
        <v>45</v>
      </c>
      <c r="BB25" s="82">
        <v>0.2</v>
      </c>
      <c r="BC25" s="81">
        <v>0.12</v>
      </c>
      <c r="BD25" s="82">
        <v>934.7</v>
      </c>
      <c r="BE25" s="80">
        <v>1614121</v>
      </c>
      <c r="BF25" s="81">
        <v>484.53228759765602</v>
      </c>
      <c r="BG25" s="82">
        <v>4.4131499999999999</v>
      </c>
      <c r="BH25" s="82">
        <v>35.98827</v>
      </c>
      <c r="BI25" s="81">
        <v>150</v>
      </c>
      <c r="BJ25" s="81">
        <v>0.455921381270954</v>
      </c>
      <c r="BK25" s="81">
        <v>46.2</v>
      </c>
      <c r="BL25" s="82">
        <v>43.2</v>
      </c>
      <c r="BM25" s="218">
        <v>52915</v>
      </c>
      <c r="BN25" s="218">
        <v>313000</v>
      </c>
      <c r="BO25" s="80">
        <v>94513</v>
      </c>
      <c r="BP25" s="80">
        <v>0</v>
      </c>
      <c r="BQ25" s="80">
        <v>457</v>
      </c>
      <c r="BR25" s="80">
        <v>0</v>
      </c>
      <c r="BS25" s="82" t="s">
        <v>79</v>
      </c>
      <c r="BT25" s="80">
        <v>14.9933436666996</v>
      </c>
      <c r="BU25" s="80">
        <v>116</v>
      </c>
      <c r="BV25" s="82">
        <v>17</v>
      </c>
      <c r="BW25" s="82">
        <v>16.347100000000001</v>
      </c>
      <c r="BX25" s="81">
        <v>3.1333333333333333</v>
      </c>
      <c r="BY25" s="81">
        <v>44.56</v>
      </c>
      <c r="BZ25" s="81">
        <v>-0.63826787471771196</v>
      </c>
      <c r="CA25" s="80">
        <v>25</v>
      </c>
      <c r="CB25" s="82">
        <v>13.70804</v>
      </c>
      <c r="CC25" s="82">
        <v>60.1</v>
      </c>
      <c r="CD25" s="82">
        <v>60.1</v>
      </c>
      <c r="CE25" s="80">
        <v>5</v>
      </c>
      <c r="CF25" s="82">
        <v>86.767799377441406</v>
      </c>
      <c r="CG25" s="81">
        <v>24.6</v>
      </c>
      <c r="CH25" s="81">
        <v>131.5604252</v>
      </c>
      <c r="CI25" s="80">
        <v>18000</v>
      </c>
      <c r="CJ25" s="82">
        <v>74.434730000000002</v>
      </c>
      <c r="CK25" s="82">
        <v>81.524760000000001</v>
      </c>
      <c r="CL25" s="82">
        <v>68.457295389445108</v>
      </c>
      <c r="CM25" s="82">
        <v>43.175487465181057</v>
      </c>
      <c r="CN25" s="82" t="s">
        <v>79</v>
      </c>
      <c r="CO25" s="82" t="s">
        <v>79</v>
      </c>
      <c r="CP25" s="82" t="s">
        <v>79</v>
      </c>
      <c r="CQ25" s="82">
        <v>4.0999999999999996</v>
      </c>
      <c r="CR25" s="82" t="s">
        <v>79</v>
      </c>
      <c r="CS25" s="80">
        <v>2028.8968905735078</v>
      </c>
      <c r="CT25" s="80">
        <v>6545503</v>
      </c>
      <c r="CU25" s="80">
        <v>6073017</v>
      </c>
      <c r="CV25" s="80">
        <v>120340</v>
      </c>
      <c r="CW25" s="80"/>
    </row>
    <row r="26" spans="1:101" x14ac:dyDescent="0.25">
      <c r="A26" s="3" t="s">
        <v>105</v>
      </c>
      <c r="B26" s="94" t="s">
        <v>46</v>
      </c>
      <c r="C26" s="83" t="s">
        <v>45</v>
      </c>
      <c r="D26" s="80">
        <v>8187.8317104842099</v>
      </c>
      <c r="E26" s="80">
        <v>4005.9850345052632</v>
      </c>
      <c r="F26" s="80">
        <v>6505.9204999999993</v>
      </c>
      <c r="G26" s="80">
        <v>378.80200000000002</v>
      </c>
      <c r="H26" s="80">
        <v>1245.067</v>
      </c>
      <c r="I26" s="80">
        <v>0</v>
      </c>
      <c r="J26" s="80">
        <v>5548.9820000000009</v>
      </c>
      <c r="K26" s="80">
        <v>0</v>
      </c>
      <c r="L26" s="81">
        <v>8.5999999999999993E-2</v>
      </c>
      <c r="M26" s="81">
        <v>-0.33571428571428574</v>
      </c>
      <c r="N26" s="80">
        <v>289173</v>
      </c>
      <c r="O26" s="80">
        <v>931393</v>
      </c>
      <c r="P26" s="82">
        <v>0.32019999999999998</v>
      </c>
      <c r="Q26" s="80">
        <v>739735</v>
      </c>
      <c r="R26" s="80">
        <v>695389</v>
      </c>
      <c r="S26" s="80">
        <v>31127</v>
      </c>
      <c r="T26" s="80">
        <v>101179</v>
      </c>
      <c r="U26" s="80">
        <v>3131023</v>
      </c>
      <c r="V26" s="80">
        <v>2920888.9940499999</v>
      </c>
      <c r="W26" s="80">
        <v>3771351.0307700001</v>
      </c>
      <c r="X26" s="81">
        <v>2.201944488856161</v>
      </c>
      <c r="Y26" s="81">
        <v>67.709000000000003</v>
      </c>
      <c r="Z26" s="81">
        <v>4.42021</v>
      </c>
      <c r="AA26" s="80">
        <v>181166</v>
      </c>
      <c r="AB26" s="81" t="s">
        <v>79</v>
      </c>
      <c r="AC26" s="80">
        <v>80</v>
      </c>
      <c r="AD26" s="81">
        <v>9.1620000000000008</v>
      </c>
      <c r="AE26" s="81">
        <v>3.5717534621501554E-2</v>
      </c>
      <c r="AF26" s="81">
        <v>2.2732977659326824E-3</v>
      </c>
      <c r="AG26" s="80">
        <v>0</v>
      </c>
      <c r="AH26" s="80">
        <v>0</v>
      </c>
      <c r="AI26" s="82">
        <v>9.6999999999999993</v>
      </c>
      <c r="AJ26" s="80">
        <v>397</v>
      </c>
      <c r="AK26" s="80">
        <v>68</v>
      </c>
      <c r="AL26" s="81">
        <v>0.78932029989074803</v>
      </c>
      <c r="AM26" s="82" t="s">
        <v>79</v>
      </c>
      <c r="AN26" s="82" t="s">
        <v>79</v>
      </c>
      <c r="AO26" s="81">
        <v>22.1</v>
      </c>
      <c r="AP26" s="81">
        <v>54.427950349368302</v>
      </c>
      <c r="AQ26" s="81">
        <v>0.82668384185098498</v>
      </c>
      <c r="AR26" s="81">
        <v>32.207000732421903</v>
      </c>
      <c r="AS26" s="82">
        <v>16.100000381469702</v>
      </c>
      <c r="AT26" s="82">
        <v>19.017702</v>
      </c>
      <c r="AU26" s="82">
        <v>28.7</v>
      </c>
      <c r="AV26" s="82">
        <v>10.087104</v>
      </c>
      <c r="AW26" s="81">
        <v>15.699</v>
      </c>
      <c r="AX26" s="80">
        <v>93</v>
      </c>
      <c r="AY26" s="80">
        <v>81</v>
      </c>
      <c r="AZ26" s="80">
        <v>90</v>
      </c>
      <c r="BA26" s="80">
        <v>54</v>
      </c>
      <c r="BB26" s="82">
        <v>0.8</v>
      </c>
      <c r="BC26" s="81">
        <v>0.74</v>
      </c>
      <c r="BD26" s="82">
        <v>165.94</v>
      </c>
      <c r="BE26" s="80">
        <v>436029</v>
      </c>
      <c r="BF26" s="81">
        <v>1750.298828125</v>
      </c>
      <c r="BG26" s="82">
        <v>4.3162799999999999</v>
      </c>
      <c r="BH26" s="82">
        <v>30.522739999999999</v>
      </c>
      <c r="BI26" s="81">
        <v>94</v>
      </c>
      <c r="BJ26" s="81">
        <v>0.461150009348895</v>
      </c>
      <c r="BK26" s="81">
        <v>49.9</v>
      </c>
      <c r="BL26" s="82">
        <v>22.1</v>
      </c>
      <c r="BM26" s="218">
        <v>12000</v>
      </c>
      <c r="BN26" s="218">
        <v>0</v>
      </c>
      <c r="BO26" s="80">
        <v>0</v>
      </c>
      <c r="BP26" s="80">
        <v>0</v>
      </c>
      <c r="BQ26" s="80">
        <v>16134</v>
      </c>
      <c r="BR26" s="80">
        <v>0</v>
      </c>
      <c r="BS26" s="82">
        <v>78.8</v>
      </c>
      <c r="BT26" s="80">
        <v>31.8095675528103</v>
      </c>
      <c r="BU26" s="80">
        <v>119</v>
      </c>
      <c r="BV26" s="82">
        <v>10</v>
      </c>
      <c r="BW26" s="82">
        <v>23.440799999999999</v>
      </c>
      <c r="BX26" s="81">
        <v>3.3</v>
      </c>
      <c r="BY26" s="81">
        <v>41.15</v>
      </c>
      <c r="BZ26" s="81">
        <v>8.2320999354124104E-3</v>
      </c>
      <c r="CA26" s="80">
        <v>37</v>
      </c>
      <c r="CB26" s="82">
        <v>17.88278</v>
      </c>
      <c r="CC26" s="82">
        <v>22.7</v>
      </c>
      <c r="CD26" s="82">
        <v>37.799999999999997</v>
      </c>
      <c r="CE26" s="80">
        <v>5</v>
      </c>
      <c r="CF26" s="82">
        <v>100</v>
      </c>
      <c r="CG26" s="81">
        <v>54</v>
      </c>
      <c r="CH26" s="81">
        <v>126.6723629</v>
      </c>
      <c r="CI26" s="80">
        <v>12000</v>
      </c>
      <c r="CJ26" s="82">
        <v>83.315460000000002</v>
      </c>
      <c r="CK26" s="82">
        <v>96.382419999999996</v>
      </c>
      <c r="CL26" s="82">
        <v>80.273492981007394</v>
      </c>
      <c r="CM26" s="82">
        <v>81.502890173410407</v>
      </c>
      <c r="CN26" s="82">
        <v>85.961299999999994</v>
      </c>
      <c r="CO26" s="82">
        <v>77.310100000000006</v>
      </c>
      <c r="CP26" s="82" t="s">
        <v>79</v>
      </c>
      <c r="CQ26" s="82">
        <v>2.8</v>
      </c>
      <c r="CR26" s="82">
        <v>21.96162</v>
      </c>
      <c r="CS26" s="80">
        <v>15575.07254829151</v>
      </c>
      <c r="CT26" s="80">
        <v>4246440</v>
      </c>
      <c r="CU26" s="80">
        <v>3926469</v>
      </c>
      <c r="CV26" s="80">
        <v>74340</v>
      </c>
      <c r="CW26" s="80"/>
    </row>
    <row r="27" spans="1:101" x14ac:dyDescent="0.25">
      <c r="A27" s="3" t="s">
        <v>102</v>
      </c>
      <c r="B27" s="94" t="s">
        <v>3</v>
      </c>
      <c r="C27" s="83" t="s">
        <v>2</v>
      </c>
      <c r="D27" s="80">
        <v>22577.647672000003</v>
      </c>
      <c r="E27" s="80">
        <v>6584.9371427578953</v>
      </c>
      <c r="F27" s="80">
        <v>220859.038</v>
      </c>
      <c r="G27" s="80">
        <v>0</v>
      </c>
      <c r="H27" s="80">
        <v>0</v>
      </c>
      <c r="I27" s="80">
        <v>0</v>
      </c>
      <c r="J27" s="80">
        <v>0</v>
      </c>
      <c r="K27" s="80">
        <v>0</v>
      </c>
      <c r="L27" s="81">
        <v>8.5999999999999993E-2</v>
      </c>
      <c r="M27" s="81">
        <v>-0.88305118845744834</v>
      </c>
      <c r="N27" s="80">
        <v>977596</v>
      </c>
      <c r="O27" s="80">
        <v>1502027</v>
      </c>
      <c r="P27" s="82">
        <v>3.1880000000000002</v>
      </c>
      <c r="Q27" s="80">
        <v>959757</v>
      </c>
      <c r="R27" s="80">
        <v>410584</v>
      </c>
      <c r="S27" s="80">
        <v>0</v>
      </c>
      <c r="T27" s="80">
        <v>0</v>
      </c>
      <c r="U27" s="80">
        <v>5497032</v>
      </c>
      <c r="V27" s="80">
        <v>25894436.384500001</v>
      </c>
      <c r="W27" s="80">
        <v>3120299.4108199999</v>
      </c>
      <c r="X27" s="81">
        <v>1.1476021589791883</v>
      </c>
      <c r="Y27" s="81">
        <v>91.87</v>
      </c>
      <c r="Z27" s="81">
        <v>2.1657299999999999</v>
      </c>
      <c r="AA27" s="80">
        <v>930861</v>
      </c>
      <c r="AB27" s="81" t="s">
        <v>79</v>
      </c>
      <c r="AC27" s="80">
        <v>80</v>
      </c>
      <c r="AD27" s="81">
        <v>8.3559999999999999</v>
      </c>
      <c r="AE27" s="81">
        <v>0.1105795743588712</v>
      </c>
      <c r="AF27" s="81">
        <v>4.1425763205814779E-2</v>
      </c>
      <c r="AG27" s="80">
        <v>0</v>
      </c>
      <c r="AH27" s="80">
        <v>0</v>
      </c>
      <c r="AI27" s="82">
        <v>5.0999999999999996</v>
      </c>
      <c r="AJ27" s="80">
        <v>2279</v>
      </c>
      <c r="AK27" s="80">
        <v>290</v>
      </c>
      <c r="AL27" s="81">
        <v>0.82484965000841348</v>
      </c>
      <c r="AM27" s="82" t="s">
        <v>79</v>
      </c>
      <c r="AN27" s="82" t="s">
        <v>79</v>
      </c>
      <c r="AO27" s="81">
        <v>25.7</v>
      </c>
      <c r="AP27" s="81">
        <v>56.314758315953902</v>
      </c>
      <c r="AQ27" s="81">
        <v>9.5504832326544595E-2</v>
      </c>
      <c r="AR27" s="81">
        <v>21.501999497413699</v>
      </c>
      <c r="AS27" s="82">
        <v>10.3999996185303</v>
      </c>
      <c r="AT27" s="82" t="s">
        <v>79</v>
      </c>
      <c r="AU27" s="82">
        <v>22.2</v>
      </c>
      <c r="AV27" s="82">
        <v>7.3467579000000001</v>
      </c>
      <c r="AW27" s="81">
        <v>39.6</v>
      </c>
      <c r="AX27" s="80">
        <v>89</v>
      </c>
      <c r="AY27" s="80">
        <v>86</v>
      </c>
      <c r="AZ27" s="80">
        <v>76</v>
      </c>
      <c r="BA27" s="80">
        <v>26</v>
      </c>
      <c r="BB27" s="82">
        <v>0.4</v>
      </c>
      <c r="BC27" s="81">
        <v>0.28000000000000003</v>
      </c>
      <c r="BD27" s="82">
        <v>4.09</v>
      </c>
      <c r="BE27" s="80">
        <v>1122</v>
      </c>
      <c r="BF27" s="81">
        <v>1531.03833007813</v>
      </c>
      <c r="BG27" s="82">
        <v>4.8810099999999998</v>
      </c>
      <c r="BH27" s="82">
        <v>17.628080000000001</v>
      </c>
      <c r="BI27" s="81">
        <v>52</v>
      </c>
      <c r="BJ27" s="81">
        <v>0.35787238826207002</v>
      </c>
      <c r="BK27" s="81">
        <v>40.6</v>
      </c>
      <c r="BL27" s="82">
        <v>14.7</v>
      </c>
      <c r="BM27" s="218">
        <v>54443</v>
      </c>
      <c r="BN27" s="218">
        <v>64620</v>
      </c>
      <c r="BO27" s="80">
        <v>33251</v>
      </c>
      <c r="BP27" s="80">
        <v>0</v>
      </c>
      <c r="BQ27" s="80">
        <v>9617</v>
      </c>
      <c r="BR27" s="80">
        <v>0</v>
      </c>
      <c r="BS27" s="82">
        <v>65.099999999999994</v>
      </c>
      <c r="BT27" s="80">
        <v>23.480920098313501</v>
      </c>
      <c r="BU27" s="80">
        <v>134</v>
      </c>
      <c r="BV27" s="82">
        <v>4.5999999999999996</v>
      </c>
      <c r="BW27" s="82">
        <v>18.5915</v>
      </c>
      <c r="BX27" s="81">
        <v>3.5</v>
      </c>
      <c r="BY27" s="81">
        <v>36.869999999999997</v>
      </c>
      <c r="BZ27" s="81">
        <v>0.160125702619553</v>
      </c>
      <c r="CA27" s="80">
        <v>40</v>
      </c>
      <c r="CB27" s="82">
        <v>30.59056</v>
      </c>
      <c r="CC27" s="82">
        <v>25.9</v>
      </c>
      <c r="CD27" s="82">
        <v>38.1</v>
      </c>
      <c r="CE27" s="80">
        <v>7</v>
      </c>
      <c r="CF27" s="82">
        <v>100</v>
      </c>
      <c r="CG27" s="81">
        <v>71</v>
      </c>
      <c r="CH27" s="81">
        <v>139.8146002</v>
      </c>
      <c r="CI27" s="80">
        <v>520000</v>
      </c>
      <c r="CJ27" s="82">
        <v>94.258510000000001</v>
      </c>
      <c r="CK27" s="82">
        <v>99.078370000000007</v>
      </c>
      <c r="CL27" s="82">
        <v>89.899999999999636</v>
      </c>
      <c r="CM27" s="82">
        <v>77</v>
      </c>
      <c r="CN27" s="82">
        <v>97.476010000000002</v>
      </c>
      <c r="CO27" s="82">
        <v>86.915710000000004</v>
      </c>
      <c r="CP27" s="82">
        <v>54.723970000000001</v>
      </c>
      <c r="CQ27" s="82">
        <v>5.0798502823842</v>
      </c>
      <c r="CR27" s="82" t="s">
        <v>79</v>
      </c>
      <c r="CS27" s="80">
        <v>11652.566289748715</v>
      </c>
      <c r="CT27" s="80">
        <v>44780675</v>
      </c>
      <c r="CU27" s="80">
        <v>43441780</v>
      </c>
      <c r="CV27" s="80">
        <v>2736690</v>
      </c>
      <c r="CW27" s="80"/>
    </row>
    <row r="28" spans="1:101" x14ac:dyDescent="0.25">
      <c r="A28" s="3" t="s">
        <v>102</v>
      </c>
      <c r="B28" s="94" t="s">
        <v>107</v>
      </c>
      <c r="C28" s="83" t="s">
        <v>10</v>
      </c>
      <c r="D28" s="80">
        <v>20062.589147263159</v>
      </c>
      <c r="E28" s="80">
        <v>2742.8548655368422</v>
      </c>
      <c r="F28" s="80">
        <v>59201.149999999994</v>
      </c>
      <c r="G28" s="80">
        <v>0</v>
      </c>
      <c r="H28" s="80">
        <v>0</v>
      </c>
      <c r="I28" s="80">
        <v>0</v>
      </c>
      <c r="J28" s="80">
        <v>0</v>
      </c>
      <c r="K28" s="80">
        <v>44419</v>
      </c>
      <c r="L28" s="81">
        <v>0.28599999999999998</v>
      </c>
      <c r="M28" s="81">
        <v>-0.51156939246755317</v>
      </c>
      <c r="N28" s="80">
        <v>1651655</v>
      </c>
      <c r="O28" s="80">
        <v>2100116</v>
      </c>
      <c r="P28" s="82">
        <v>0.33450000000000002</v>
      </c>
      <c r="Q28" s="80">
        <v>1051564</v>
      </c>
      <c r="R28" s="80">
        <v>3496923</v>
      </c>
      <c r="S28" s="80">
        <v>396284</v>
      </c>
      <c r="T28" s="80">
        <v>382680</v>
      </c>
      <c r="U28" s="80">
        <v>3472489</v>
      </c>
      <c r="V28" s="80">
        <v>4423871.0147500001</v>
      </c>
      <c r="W28" s="80">
        <v>4057015.3359099999</v>
      </c>
      <c r="X28" s="81">
        <v>1.9200736815746708</v>
      </c>
      <c r="Y28" s="81">
        <v>69.424999999999997</v>
      </c>
      <c r="Z28" s="81">
        <v>13.29706</v>
      </c>
      <c r="AA28" s="80">
        <v>1469538</v>
      </c>
      <c r="AB28" s="81">
        <v>25.382899999999999</v>
      </c>
      <c r="AC28" s="80" t="s">
        <v>79</v>
      </c>
      <c r="AD28" s="81">
        <v>10.311</v>
      </c>
      <c r="AE28" s="81">
        <v>0.74910619675823775</v>
      </c>
      <c r="AF28" s="81">
        <v>3.4401674447789694E-2</v>
      </c>
      <c r="AG28" s="80">
        <v>0</v>
      </c>
      <c r="AH28" s="80">
        <v>0</v>
      </c>
      <c r="AI28" s="82">
        <v>6.3</v>
      </c>
      <c r="AJ28" s="80">
        <v>686</v>
      </c>
      <c r="AK28" s="80">
        <v>323</v>
      </c>
      <c r="AL28" s="81">
        <v>0.69253697050931096</v>
      </c>
      <c r="AM28" s="82">
        <v>20.399002729999999</v>
      </c>
      <c r="AN28" s="82">
        <v>15.664720539999999</v>
      </c>
      <c r="AO28" s="81">
        <v>36.4</v>
      </c>
      <c r="AP28" s="81">
        <v>61.545782993495699</v>
      </c>
      <c r="AQ28" s="81">
        <v>3.4541185146128099</v>
      </c>
      <c r="AR28" s="81">
        <v>58.099998474121101</v>
      </c>
      <c r="AS28" s="82">
        <v>34.900001525878899</v>
      </c>
      <c r="AT28" s="82">
        <v>16.091038000000001</v>
      </c>
      <c r="AU28" s="82">
        <v>46.9</v>
      </c>
      <c r="AV28" s="82">
        <v>7.2223348999999999</v>
      </c>
      <c r="AW28" s="81">
        <v>16.111000000000001</v>
      </c>
      <c r="AX28" s="80" t="s">
        <v>79</v>
      </c>
      <c r="AY28" s="80">
        <v>84</v>
      </c>
      <c r="AZ28" s="80">
        <v>83</v>
      </c>
      <c r="BA28" s="80">
        <v>111</v>
      </c>
      <c r="BB28" s="82">
        <v>0.3</v>
      </c>
      <c r="BC28" s="81">
        <v>0.25</v>
      </c>
      <c r="BD28" s="82" t="s">
        <v>79</v>
      </c>
      <c r="BE28" s="80">
        <v>1773280</v>
      </c>
      <c r="BF28" s="81">
        <v>496.30618286132801</v>
      </c>
      <c r="BG28" s="82">
        <v>4.3605499999999999</v>
      </c>
      <c r="BH28" s="82">
        <v>25.92191</v>
      </c>
      <c r="BI28" s="81">
        <v>206</v>
      </c>
      <c r="BJ28" s="81">
        <v>0.45045111826296502</v>
      </c>
      <c r="BK28" s="81">
        <v>44</v>
      </c>
      <c r="BL28" s="82">
        <v>49.5</v>
      </c>
      <c r="BM28" s="218">
        <v>0</v>
      </c>
      <c r="BN28" s="218">
        <v>13614</v>
      </c>
      <c r="BO28" s="80">
        <v>352540</v>
      </c>
      <c r="BP28" s="80">
        <v>0</v>
      </c>
      <c r="BQ28" s="80">
        <v>856</v>
      </c>
      <c r="BR28" s="80">
        <v>0</v>
      </c>
      <c r="BS28" s="82">
        <v>71</v>
      </c>
      <c r="BT28" s="80">
        <v>13.7734083379534</v>
      </c>
      <c r="BU28" s="80">
        <v>105</v>
      </c>
      <c r="BV28" s="82">
        <v>17.100000000000001</v>
      </c>
      <c r="BW28" s="82">
        <v>30.2181</v>
      </c>
      <c r="BX28" s="81">
        <v>2.7666666666666666</v>
      </c>
      <c r="BY28" s="81">
        <v>25.51</v>
      </c>
      <c r="BZ28" s="81">
        <v>-0.39057940244674699</v>
      </c>
      <c r="CA28" s="80">
        <v>29</v>
      </c>
      <c r="CB28" s="82">
        <v>7.7706400000000002</v>
      </c>
      <c r="CC28" s="82">
        <v>34.9</v>
      </c>
      <c r="CD28" s="82">
        <v>35.5</v>
      </c>
      <c r="CE28" s="80">
        <v>6</v>
      </c>
      <c r="CF28" s="82">
        <v>91.800003051757798</v>
      </c>
      <c r="CG28" s="81">
        <v>39.700000000000003</v>
      </c>
      <c r="CH28" s="81">
        <v>99.200332979999999</v>
      </c>
      <c r="CI28" s="80">
        <v>95000</v>
      </c>
      <c r="CJ28" s="82">
        <v>60.716939999999994</v>
      </c>
      <c r="CK28" s="82">
        <v>92.848740000000006</v>
      </c>
      <c r="CL28" s="82" t="s">
        <v>79</v>
      </c>
      <c r="CM28" s="82" t="s">
        <v>79</v>
      </c>
      <c r="CN28" s="82">
        <v>94.682270000000003</v>
      </c>
      <c r="CO28" s="82">
        <v>94.950450000000004</v>
      </c>
      <c r="CP28" s="82">
        <v>58.820700000000002</v>
      </c>
      <c r="CQ28" s="82">
        <v>6.08</v>
      </c>
      <c r="CR28" s="82">
        <v>18.760429999999999</v>
      </c>
      <c r="CS28" s="80">
        <v>3548.5901397933799</v>
      </c>
      <c r="CT28" s="80">
        <v>11513102</v>
      </c>
      <c r="CU28" s="80">
        <v>10729682</v>
      </c>
      <c r="CV28" s="80">
        <v>1083300</v>
      </c>
      <c r="CW28" s="80"/>
    </row>
    <row r="29" spans="1:101" x14ac:dyDescent="0.25">
      <c r="A29" s="3" t="s">
        <v>102</v>
      </c>
      <c r="B29" s="94" t="s">
        <v>12</v>
      </c>
      <c r="C29" s="83" t="s">
        <v>11</v>
      </c>
      <c r="D29" s="80">
        <v>262.17624708210525</v>
      </c>
      <c r="E29" s="80">
        <v>0.62023784492421052</v>
      </c>
      <c r="F29" s="80">
        <v>977995.05449999985</v>
      </c>
      <c r="G29" s="80">
        <v>0</v>
      </c>
      <c r="H29" s="80">
        <v>0</v>
      </c>
      <c r="I29" s="80">
        <v>0</v>
      </c>
      <c r="J29" s="80">
        <v>0</v>
      </c>
      <c r="K29" s="80">
        <v>1251771</v>
      </c>
      <c r="L29" s="81">
        <v>0.371</v>
      </c>
      <c r="M29" s="81">
        <v>-0.38899955186069263</v>
      </c>
      <c r="N29" s="80">
        <v>12806863</v>
      </c>
      <c r="O29" s="80">
        <v>12459284</v>
      </c>
      <c r="P29" s="82">
        <v>0.40949999999999998</v>
      </c>
      <c r="Q29" s="80">
        <v>35769854</v>
      </c>
      <c r="R29" s="80">
        <v>18972279</v>
      </c>
      <c r="S29" s="80">
        <v>25762562</v>
      </c>
      <c r="T29" s="80">
        <v>13291705</v>
      </c>
      <c r="U29" s="80">
        <v>118610503</v>
      </c>
      <c r="V29" s="80">
        <v>170530993.09099999</v>
      </c>
      <c r="W29" s="80">
        <v>175253806.60499999</v>
      </c>
      <c r="X29" s="81">
        <v>1.0846381321567238</v>
      </c>
      <c r="Y29" s="81">
        <v>86.569000000000003</v>
      </c>
      <c r="Z29" s="81">
        <v>1.1259699999999999</v>
      </c>
      <c r="AA29" s="80">
        <v>2356517</v>
      </c>
      <c r="AB29" s="81" t="s">
        <v>79</v>
      </c>
      <c r="AC29" s="80">
        <v>80</v>
      </c>
      <c r="AD29" s="81">
        <v>6.9050000000000002</v>
      </c>
      <c r="AE29" s="81">
        <v>0.86457722951043214</v>
      </c>
      <c r="AF29" s="81">
        <v>0.69271727387127935</v>
      </c>
      <c r="AG29" s="80">
        <v>0</v>
      </c>
      <c r="AH29" s="80">
        <v>4</v>
      </c>
      <c r="AI29" s="82">
        <v>30.5</v>
      </c>
      <c r="AJ29" s="80">
        <v>63895</v>
      </c>
      <c r="AK29" s="80">
        <v>3958</v>
      </c>
      <c r="AL29" s="81">
        <v>0.75924536998366643</v>
      </c>
      <c r="AM29" s="82">
        <v>3.8419268999999998</v>
      </c>
      <c r="AN29" s="82">
        <v>6.2107954200000002</v>
      </c>
      <c r="AO29" s="81">
        <v>26.5</v>
      </c>
      <c r="AP29" s="81">
        <v>43.339747089496598</v>
      </c>
      <c r="AQ29" s="81">
        <v>0.156974979965262</v>
      </c>
      <c r="AR29" s="81">
        <v>27.524000644683799</v>
      </c>
      <c r="AS29" s="82">
        <v>14.800000190734901</v>
      </c>
      <c r="AT29" s="82">
        <v>6.9580221</v>
      </c>
      <c r="AU29" s="82">
        <v>25.1</v>
      </c>
      <c r="AV29" s="82">
        <v>8.3842697000000008</v>
      </c>
      <c r="AW29" s="81">
        <v>21.498999999999999</v>
      </c>
      <c r="AX29" s="80">
        <v>41</v>
      </c>
      <c r="AY29" s="80">
        <v>89</v>
      </c>
      <c r="AZ29" s="80">
        <v>84</v>
      </c>
      <c r="BA29" s="80">
        <v>44</v>
      </c>
      <c r="BB29" s="82">
        <v>0.6</v>
      </c>
      <c r="BC29" s="81">
        <v>0.42</v>
      </c>
      <c r="BD29" s="82">
        <v>126.11</v>
      </c>
      <c r="BE29" s="80">
        <v>9411158</v>
      </c>
      <c r="BF29" s="81">
        <v>1777.47045898438</v>
      </c>
      <c r="BG29" s="82">
        <v>3.80999</v>
      </c>
      <c r="BH29" s="82">
        <v>28.289819999999999</v>
      </c>
      <c r="BI29" s="81">
        <v>44</v>
      </c>
      <c r="BJ29" s="81">
        <v>0.40674940876320897</v>
      </c>
      <c r="BK29" s="81">
        <v>53.3</v>
      </c>
      <c r="BL29" s="82">
        <v>16.3</v>
      </c>
      <c r="BM29" s="218">
        <v>104450</v>
      </c>
      <c r="BN29" s="218">
        <v>1550</v>
      </c>
      <c r="BO29" s="80">
        <v>45806</v>
      </c>
      <c r="BP29" s="80">
        <v>0</v>
      </c>
      <c r="BQ29" s="80">
        <v>164017</v>
      </c>
      <c r="BR29" s="80">
        <v>0</v>
      </c>
      <c r="BS29" s="82">
        <v>58.6</v>
      </c>
      <c r="BT29" s="80">
        <v>58.923226167876201</v>
      </c>
      <c r="BU29" s="80">
        <v>131</v>
      </c>
      <c r="BV29" s="82">
        <v>2.4</v>
      </c>
      <c r="BW29" s="82">
        <v>27.179500000000001</v>
      </c>
      <c r="BX29" s="81">
        <v>3.2833333333333328</v>
      </c>
      <c r="BY29" s="81" t="s">
        <v>79</v>
      </c>
      <c r="BZ29" s="81">
        <v>-0.28786200284957902</v>
      </c>
      <c r="CA29" s="80">
        <v>35</v>
      </c>
      <c r="CB29" s="82">
        <v>30.535309999999999</v>
      </c>
      <c r="CC29" s="82">
        <v>15</v>
      </c>
      <c r="CD29" s="82">
        <v>25.2</v>
      </c>
      <c r="CE29" s="80">
        <v>9</v>
      </c>
      <c r="CF29" s="82">
        <v>100</v>
      </c>
      <c r="CG29" s="81">
        <v>60.9</v>
      </c>
      <c r="CH29" s="81">
        <v>112.99655679999999</v>
      </c>
      <c r="CI29" s="80">
        <v>900000</v>
      </c>
      <c r="CJ29" s="82">
        <v>88.293849999999992</v>
      </c>
      <c r="CK29" s="82">
        <v>98.193389999999994</v>
      </c>
      <c r="CL29" s="82">
        <v>83.228696267172381</v>
      </c>
      <c r="CM29" s="82">
        <v>95.35344159905344</v>
      </c>
      <c r="CN29" s="82" t="s">
        <v>79</v>
      </c>
      <c r="CO29" s="82" t="s">
        <v>79</v>
      </c>
      <c r="CP29" s="82">
        <v>57.570990000000002</v>
      </c>
      <c r="CQ29" s="82">
        <v>6.1308580575231799</v>
      </c>
      <c r="CR29" s="82">
        <v>20.22308</v>
      </c>
      <c r="CS29" s="80">
        <v>8920.7621046297918</v>
      </c>
      <c r="CT29" s="80">
        <v>211049519</v>
      </c>
      <c r="CU29" s="80">
        <v>207841876</v>
      </c>
      <c r="CV29" s="80">
        <v>8459420</v>
      </c>
      <c r="CW29" s="80"/>
    </row>
    <row r="30" spans="1:101" x14ac:dyDescent="0.25">
      <c r="A30" s="3" t="s">
        <v>102</v>
      </c>
      <c r="B30" s="94" t="s">
        <v>14</v>
      </c>
      <c r="C30" s="83" t="s">
        <v>13</v>
      </c>
      <c r="D30" s="80">
        <v>37295.065711789473</v>
      </c>
      <c r="E30" s="80">
        <v>36854.308565684209</v>
      </c>
      <c r="F30" s="80">
        <v>82456.862999999983</v>
      </c>
      <c r="G30" s="80">
        <v>1189.386</v>
      </c>
      <c r="H30" s="80">
        <v>0</v>
      </c>
      <c r="I30" s="80">
        <v>0</v>
      </c>
      <c r="J30" s="80">
        <v>0</v>
      </c>
      <c r="K30" s="80">
        <v>0</v>
      </c>
      <c r="L30" s="81">
        <v>2.9000000000000001E-2</v>
      </c>
      <c r="M30" s="81">
        <v>0.64784118456397821</v>
      </c>
      <c r="N30" s="80">
        <v>2097187</v>
      </c>
      <c r="O30" s="80">
        <v>1575305</v>
      </c>
      <c r="P30" s="82" t="s">
        <v>79</v>
      </c>
      <c r="Q30" s="80">
        <v>0</v>
      </c>
      <c r="R30" s="80">
        <v>0</v>
      </c>
      <c r="S30" s="80">
        <v>0</v>
      </c>
      <c r="T30" s="80">
        <v>0</v>
      </c>
      <c r="U30" s="80">
        <v>0</v>
      </c>
      <c r="V30" s="80">
        <v>563739.74293099996</v>
      </c>
      <c r="W30" s="80">
        <v>4122.7771797200003</v>
      </c>
      <c r="X30" s="81">
        <v>1.4755584468350913</v>
      </c>
      <c r="Y30" s="81">
        <v>87.563999999999993</v>
      </c>
      <c r="Z30" s="81">
        <v>0</v>
      </c>
      <c r="AA30" s="80">
        <v>0</v>
      </c>
      <c r="AB30" s="81" t="s">
        <v>79</v>
      </c>
      <c r="AC30" s="80">
        <v>100</v>
      </c>
      <c r="AD30" s="81">
        <v>6.242</v>
      </c>
      <c r="AE30" s="81">
        <v>0.17259504893482885</v>
      </c>
      <c r="AF30" s="81">
        <v>0.11709042584774207</v>
      </c>
      <c r="AG30" s="80">
        <v>0</v>
      </c>
      <c r="AH30" s="80">
        <v>0</v>
      </c>
      <c r="AI30" s="82">
        <v>4.3</v>
      </c>
      <c r="AJ30" s="80">
        <v>779</v>
      </c>
      <c r="AK30" s="80">
        <v>379</v>
      </c>
      <c r="AL30" s="81">
        <v>0.84285878076783016</v>
      </c>
      <c r="AM30" s="82" t="s">
        <v>79</v>
      </c>
      <c r="AN30" s="82" t="s">
        <v>79</v>
      </c>
      <c r="AO30" s="81">
        <v>8.6</v>
      </c>
      <c r="AP30" s="81">
        <v>46.101140217197297</v>
      </c>
      <c r="AQ30" s="81">
        <v>2.2162519537758E-2</v>
      </c>
      <c r="AR30" s="81">
        <v>24.070000171661398</v>
      </c>
      <c r="AS30" s="82">
        <v>7.4000000953674299</v>
      </c>
      <c r="AT30" s="82">
        <v>1.8</v>
      </c>
      <c r="AU30" s="82">
        <v>20</v>
      </c>
      <c r="AV30" s="82">
        <v>6.2466711999999998</v>
      </c>
      <c r="AW30" s="81">
        <v>10.8</v>
      </c>
      <c r="AX30" s="80">
        <v>90</v>
      </c>
      <c r="AY30" s="80">
        <v>93</v>
      </c>
      <c r="AZ30" s="80">
        <v>93</v>
      </c>
      <c r="BA30" s="80">
        <v>17</v>
      </c>
      <c r="BB30" s="82">
        <v>0.5</v>
      </c>
      <c r="BC30" s="81">
        <v>0.62</v>
      </c>
      <c r="BD30" s="82">
        <v>0.1</v>
      </c>
      <c r="BE30" s="80">
        <v>15</v>
      </c>
      <c r="BF30" s="81">
        <v>2002.00842285156</v>
      </c>
      <c r="BG30" s="82">
        <v>4.9057000000000004</v>
      </c>
      <c r="BH30" s="82">
        <v>32.24071</v>
      </c>
      <c r="BI30" s="81">
        <v>22</v>
      </c>
      <c r="BJ30" s="81">
        <v>0.319304875870974</v>
      </c>
      <c r="BK30" s="81">
        <v>46.6</v>
      </c>
      <c r="BL30" s="82">
        <v>9</v>
      </c>
      <c r="BM30" s="218">
        <v>14989</v>
      </c>
      <c r="BN30" s="218">
        <v>0</v>
      </c>
      <c r="BO30" s="80">
        <v>1380</v>
      </c>
      <c r="BP30" s="80">
        <v>0</v>
      </c>
      <c r="BQ30" s="80">
        <v>14045</v>
      </c>
      <c r="BR30" s="80">
        <v>0</v>
      </c>
      <c r="BS30" s="82">
        <v>33.4</v>
      </c>
      <c r="BT30" s="80">
        <v>14.701403789750399</v>
      </c>
      <c r="BU30" s="80">
        <v>126</v>
      </c>
      <c r="BV30" s="82">
        <v>2.7</v>
      </c>
      <c r="BW30" s="82">
        <v>15.0425</v>
      </c>
      <c r="BX30" s="81">
        <v>3.7166666666666672</v>
      </c>
      <c r="BY30" s="81">
        <v>41.67</v>
      </c>
      <c r="BZ30" s="81">
        <v>0.85137552022934004</v>
      </c>
      <c r="CA30" s="80">
        <v>67</v>
      </c>
      <c r="CB30" s="82">
        <v>44.912700000000001</v>
      </c>
      <c r="CC30" s="82">
        <v>18.399999999999999</v>
      </c>
      <c r="CD30" s="82">
        <v>30.4</v>
      </c>
      <c r="CE30" s="80">
        <v>6</v>
      </c>
      <c r="CF30" s="82">
        <v>100</v>
      </c>
      <c r="CG30" s="81">
        <v>66</v>
      </c>
      <c r="CH30" s="81">
        <v>127.46328579999999</v>
      </c>
      <c r="CI30" s="80">
        <v>150000</v>
      </c>
      <c r="CJ30" s="82">
        <v>100</v>
      </c>
      <c r="CK30" s="82">
        <v>99.832789999999989</v>
      </c>
      <c r="CL30" s="82">
        <v>96.371428571428623</v>
      </c>
      <c r="CM30" s="82">
        <v>96.3</v>
      </c>
      <c r="CN30" s="82">
        <v>99.545339999999996</v>
      </c>
      <c r="CO30" s="82">
        <v>99.259330000000006</v>
      </c>
      <c r="CP30" s="82">
        <v>78.530990000000003</v>
      </c>
      <c r="CQ30" s="82">
        <v>4.57</v>
      </c>
      <c r="CR30" s="82">
        <v>17.793579999999999</v>
      </c>
      <c r="CS30" s="80">
        <v>15923.359061989322</v>
      </c>
      <c r="CT30" s="80">
        <v>18952035</v>
      </c>
      <c r="CU30" s="80">
        <v>17946833</v>
      </c>
      <c r="CV30" s="80">
        <v>743532</v>
      </c>
      <c r="CW30" s="80"/>
    </row>
    <row r="31" spans="1:101" x14ac:dyDescent="0.25">
      <c r="A31" s="3" t="s">
        <v>102</v>
      </c>
      <c r="B31" s="94" t="s">
        <v>16</v>
      </c>
      <c r="C31" s="83" t="s">
        <v>15</v>
      </c>
      <c r="D31" s="80">
        <v>94515.14005431578</v>
      </c>
      <c r="E31" s="80">
        <v>37228.266338947367</v>
      </c>
      <c r="F31" s="80">
        <v>269719.66899999999</v>
      </c>
      <c r="G31" s="80">
        <v>513.178</v>
      </c>
      <c r="H31" s="80">
        <v>16475.826500000003</v>
      </c>
      <c r="I31" s="80">
        <v>84.069000000000003</v>
      </c>
      <c r="J31" s="80">
        <v>42889.378000000004</v>
      </c>
      <c r="K31" s="80">
        <v>2857</v>
      </c>
      <c r="L31" s="81">
        <v>5.7000000000000002E-2</v>
      </c>
      <c r="M31" s="81">
        <v>-0.36731049257183679</v>
      </c>
      <c r="N31" s="80">
        <v>1610393</v>
      </c>
      <c r="O31" s="80">
        <v>3208568</v>
      </c>
      <c r="P31" s="82">
        <v>0.27079999999999999</v>
      </c>
      <c r="Q31" s="80">
        <v>16972971</v>
      </c>
      <c r="R31" s="80">
        <v>11036444</v>
      </c>
      <c r="S31" s="80">
        <v>11157643</v>
      </c>
      <c r="T31" s="80">
        <v>6947463</v>
      </c>
      <c r="U31" s="80">
        <v>29298543</v>
      </c>
      <c r="V31" s="80">
        <v>30178999.169500001</v>
      </c>
      <c r="W31" s="80">
        <v>34173839.933700003</v>
      </c>
      <c r="X31" s="81">
        <v>1.929120267862773</v>
      </c>
      <c r="Y31" s="81">
        <v>80.778000000000006</v>
      </c>
      <c r="Z31" s="81">
        <v>3.06637</v>
      </c>
      <c r="AA31" s="80">
        <v>1504531</v>
      </c>
      <c r="AB31" s="81">
        <v>65.385760000000005</v>
      </c>
      <c r="AC31" s="80">
        <v>80</v>
      </c>
      <c r="AD31" s="81">
        <v>7.41</v>
      </c>
      <c r="AE31" s="81">
        <v>0.78817191687542676</v>
      </c>
      <c r="AF31" s="81">
        <v>0.36210558399230947</v>
      </c>
      <c r="AG31" s="80">
        <v>0</v>
      </c>
      <c r="AH31" s="80">
        <v>4</v>
      </c>
      <c r="AI31" s="82">
        <v>24.9</v>
      </c>
      <c r="AJ31" s="80">
        <v>12237</v>
      </c>
      <c r="AK31" s="80">
        <v>27629</v>
      </c>
      <c r="AL31" s="81">
        <v>0.74704538259088049</v>
      </c>
      <c r="AM31" s="82">
        <v>4.8462502699999996</v>
      </c>
      <c r="AN31" s="82">
        <v>6.2302872499999999</v>
      </c>
      <c r="AO31" s="81">
        <v>27</v>
      </c>
      <c r="AP31" s="81">
        <v>45.017840733771699</v>
      </c>
      <c r="AQ31" s="81">
        <v>1.9305248769222401</v>
      </c>
      <c r="AR31" s="81">
        <v>46.835999965667803</v>
      </c>
      <c r="AS31" s="82">
        <v>14.699999809265099</v>
      </c>
      <c r="AT31" s="82">
        <v>12.595283999999999</v>
      </c>
      <c r="AU31" s="82">
        <v>26.6</v>
      </c>
      <c r="AV31" s="82">
        <v>9.9555930999999998</v>
      </c>
      <c r="AW31" s="81">
        <v>20.835000000000001</v>
      </c>
      <c r="AX31" s="80">
        <v>89</v>
      </c>
      <c r="AY31" s="80">
        <v>92</v>
      </c>
      <c r="AZ31" s="80">
        <v>91</v>
      </c>
      <c r="BA31" s="80">
        <v>33</v>
      </c>
      <c r="BB31" s="82">
        <v>0.4</v>
      </c>
      <c r="BC31" s="81" t="s">
        <v>79</v>
      </c>
      <c r="BD31" s="82">
        <v>90.62</v>
      </c>
      <c r="BE31" s="80">
        <v>3391009</v>
      </c>
      <c r="BF31" s="81">
        <v>829.80291748046898</v>
      </c>
      <c r="BG31" s="82">
        <v>4.1343899999999998</v>
      </c>
      <c r="BH31" s="82">
        <v>18.294350000000001</v>
      </c>
      <c r="BI31" s="81">
        <v>64</v>
      </c>
      <c r="BJ31" s="81">
        <v>0.38340474397222202</v>
      </c>
      <c r="BK31" s="81">
        <v>49.7</v>
      </c>
      <c r="BL31" s="82">
        <v>28.1</v>
      </c>
      <c r="BM31" s="218">
        <v>76725</v>
      </c>
      <c r="BN31" s="218">
        <v>60000</v>
      </c>
      <c r="BO31" s="80">
        <v>90286</v>
      </c>
      <c r="BP31" s="80">
        <v>5761000</v>
      </c>
      <c r="BQ31" s="80">
        <v>3190</v>
      </c>
      <c r="BR31" s="80">
        <v>23897</v>
      </c>
      <c r="BS31" s="82">
        <v>74.599999999999994</v>
      </c>
      <c r="BT31" s="80">
        <v>43.331995139090203</v>
      </c>
      <c r="BU31" s="80">
        <v>132</v>
      </c>
      <c r="BV31" s="82">
        <v>4.8</v>
      </c>
      <c r="BW31" s="82">
        <v>21.1082</v>
      </c>
      <c r="BX31" s="81">
        <v>3.7833333333333328</v>
      </c>
      <c r="BY31" s="81">
        <v>45.7</v>
      </c>
      <c r="BZ31" s="81">
        <v>-6.7272700369358104E-2</v>
      </c>
      <c r="CA31" s="80">
        <v>36</v>
      </c>
      <c r="CB31" s="82">
        <v>9.2703199999999999</v>
      </c>
      <c r="CC31" s="82">
        <v>16.899999999999999</v>
      </c>
      <c r="CD31" s="82">
        <v>36.6</v>
      </c>
      <c r="CE31" s="80">
        <v>25</v>
      </c>
      <c r="CF31" s="82">
        <v>99.595237731933594</v>
      </c>
      <c r="CG31" s="81">
        <v>58.1</v>
      </c>
      <c r="CH31" s="81">
        <v>126.8138818</v>
      </c>
      <c r="CI31" s="80">
        <v>120000</v>
      </c>
      <c r="CJ31" s="82">
        <v>89.625360000000001</v>
      </c>
      <c r="CK31" s="82">
        <v>97.300110000000004</v>
      </c>
      <c r="CL31" s="82">
        <v>74.085446756425966</v>
      </c>
      <c r="CM31" s="82">
        <v>77.8</v>
      </c>
      <c r="CN31" s="82">
        <v>91.678629999999998</v>
      </c>
      <c r="CO31" s="82">
        <v>71.834990000000005</v>
      </c>
      <c r="CP31" s="82">
        <v>52.079349999999998</v>
      </c>
      <c r="CQ31" s="82">
        <v>3.4380797215378802</v>
      </c>
      <c r="CR31" s="82">
        <v>23.601320000000001</v>
      </c>
      <c r="CS31" s="80">
        <v>6651.2912926762056</v>
      </c>
      <c r="CT31" s="80">
        <v>50339443</v>
      </c>
      <c r="CU31" s="80">
        <v>48192215</v>
      </c>
      <c r="CV31" s="80">
        <v>1109500</v>
      </c>
      <c r="CW31" s="80"/>
    </row>
    <row r="32" spans="1:101" x14ac:dyDescent="0.25">
      <c r="A32" s="3" t="s">
        <v>102</v>
      </c>
      <c r="B32" s="94" t="s">
        <v>26</v>
      </c>
      <c r="C32" s="83" t="s">
        <v>25</v>
      </c>
      <c r="D32" s="80">
        <v>33655.723914736845</v>
      </c>
      <c r="E32" s="80">
        <v>32844.44412189474</v>
      </c>
      <c r="F32" s="80">
        <v>127310.45150000001</v>
      </c>
      <c r="G32" s="80">
        <v>1227.3779999999999</v>
      </c>
      <c r="H32" s="80">
        <v>0</v>
      </c>
      <c r="I32" s="80">
        <v>0</v>
      </c>
      <c r="J32" s="80">
        <v>0</v>
      </c>
      <c r="K32" s="80">
        <v>4133</v>
      </c>
      <c r="L32" s="81">
        <v>8.5999999999999993E-2</v>
      </c>
      <c r="M32" s="81">
        <v>-0.56947379738165527</v>
      </c>
      <c r="N32" s="80">
        <v>949683</v>
      </c>
      <c r="O32" s="80">
        <v>1652620</v>
      </c>
      <c r="P32" s="82" t="s">
        <v>79</v>
      </c>
      <c r="Q32" s="80">
        <v>2223346</v>
      </c>
      <c r="R32" s="80">
        <v>4414842</v>
      </c>
      <c r="S32" s="80">
        <v>3508830</v>
      </c>
      <c r="T32" s="80">
        <v>2171078</v>
      </c>
      <c r="U32" s="80">
        <v>7308385</v>
      </c>
      <c r="V32" s="80">
        <v>7361668.4911799999</v>
      </c>
      <c r="W32" s="80">
        <v>9514529.2942200005</v>
      </c>
      <c r="X32" s="81">
        <v>2.0024896290936458</v>
      </c>
      <c r="Y32" s="81">
        <v>63.820999999999998</v>
      </c>
      <c r="Z32" s="81">
        <v>2.09653</v>
      </c>
      <c r="AA32" s="80">
        <v>348545</v>
      </c>
      <c r="AB32" s="81">
        <v>80.634780000000006</v>
      </c>
      <c r="AC32" s="80">
        <v>60</v>
      </c>
      <c r="AD32" s="81">
        <v>9.5690000000000008</v>
      </c>
      <c r="AE32" s="81">
        <v>0.13531001527089379</v>
      </c>
      <c r="AF32" s="81">
        <v>5.2841420192997306E-3</v>
      </c>
      <c r="AG32" s="80">
        <v>0</v>
      </c>
      <c r="AH32" s="80">
        <v>0</v>
      </c>
      <c r="AI32" s="82">
        <v>5.8</v>
      </c>
      <c r="AJ32" s="80">
        <v>972</v>
      </c>
      <c r="AK32" s="80">
        <v>4750</v>
      </c>
      <c r="AL32" s="81">
        <v>0.75189975257563157</v>
      </c>
      <c r="AM32" s="82">
        <v>4.4891718799999998</v>
      </c>
      <c r="AN32" s="82">
        <v>7.5487911700000003</v>
      </c>
      <c r="AO32" s="81">
        <v>23.2</v>
      </c>
      <c r="AP32" s="81">
        <v>55.058041176107601</v>
      </c>
      <c r="AQ32" s="81">
        <v>2.8036281875826501</v>
      </c>
      <c r="AR32" s="81">
        <v>46.120999336242598</v>
      </c>
      <c r="AS32" s="82">
        <v>14.5</v>
      </c>
      <c r="AT32" s="82">
        <v>23.936786999999999</v>
      </c>
      <c r="AU32" s="82">
        <v>27.7</v>
      </c>
      <c r="AV32" s="82">
        <v>11.180641</v>
      </c>
      <c r="AW32" s="81">
        <v>20.5</v>
      </c>
      <c r="AX32" s="80">
        <v>73</v>
      </c>
      <c r="AY32" s="80">
        <v>85</v>
      </c>
      <c r="AZ32" s="80">
        <v>84</v>
      </c>
      <c r="BA32" s="80">
        <v>43</v>
      </c>
      <c r="BB32" s="82">
        <v>0.3</v>
      </c>
      <c r="BC32" s="81">
        <v>0.22</v>
      </c>
      <c r="BD32" s="82">
        <v>18.38</v>
      </c>
      <c r="BE32" s="80">
        <v>1848654</v>
      </c>
      <c r="BF32" s="81">
        <v>942.88665771484398</v>
      </c>
      <c r="BG32" s="82">
        <v>4.2430300000000001</v>
      </c>
      <c r="BH32" s="82">
        <v>43.712130000000002</v>
      </c>
      <c r="BI32" s="81">
        <v>64</v>
      </c>
      <c r="BJ32" s="81">
        <v>0.38488104225038899</v>
      </c>
      <c r="BK32" s="81">
        <v>44.7</v>
      </c>
      <c r="BL32" s="82">
        <v>20.3</v>
      </c>
      <c r="BM32" s="218">
        <v>0</v>
      </c>
      <c r="BN32" s="218">
        <v>0</v>
      </c>
      <c r="BO32" s="80">
        <v>3015</v>
      </c>
      <c r="BP32" s="80">
        <v>0</v>
      </c>
      <c r="BQ32" s="80">
        <v>118614</v>
      </c>
      <c r="BR32" s="80">
        <v>0</v>
      </c>
      <c r="BS32" s="82" t="s">
        <v>79</v>
      </c>
      <c r="BT32" s="80">
        <v>24.980153101452199</v>
      </c>
      <c r="BU32" s="80">
        <v>114</v>
      </c>
      <c r="BV32" s="82">
        <v>7.9</v>
      </c>
      <c r="BW32" s="82">
        <v>18.817599999999999</v>
      </c>
      <c r="BX32" s="81">
        <v>3.8166666666666673</v>
      </c>
      <c r="BY32" s="81">
        <v>37.340000000000003</v>
      </c>
      <c r="BZ32" s="81">
        <v>-0.320694088935852</v>
      </c>
      <c r="CA32" s="80">
        <v>34</v>
      </c>
      <c r="CB32" s="82">
        <v>10.93042</v>
      </c>
      <c r="CC32" s="82">
        <v>14.4</v>
      </c>
      <c r="CD32" s="82">
        <v>30.6</v>
      </c>
      <c r="CE32" s="80">
        <v>6</v>
      </c>
      <c r="CF32" s="82">
        <v>100</v>
      </c>
      <c r="CG32" s="81">
        <v>54.1</v>
      </c>
      <c r="CH32" s="81">
        <v>88.129498609999999</v>
      </c>
      <c r="CI32" s="80">
        <v>62000</v>
      </c>
      <c r="CJ32" s="82">
        <v>87.988720000000001</v>
      </c>
      <c r="CK32" s="82">
        <v>93.994529999999997</v>
      </c>
      <c r="CL32" s="82">
        <v>97.887213457683174</v>
      </c>
      <c r="CM32" s="82">
        <v>82.727272727272734</v>
      </c>
      <c r="CN32" s="82">
        <v>93.721850000000003</v>
      </c>
      <c r="CO32" s="82">
        <v>90.875540000000001</v>
      </c>
      <c r="CP32" s="82">
        <v>51.863959999999999</v>
      </c>
      <c r="CQ32" s="82">
        <v>3.93</v>
      </c>
      <c r="CR32" s="82">
        <v>24.480029999999999</v>
      </c>
      <c r="CS32" s="80">
        <v>6344.871978500566</v>
      </c>
      <c r="CT32" s="80">
        <v>17373657</v>
      </c>
      <c r="CU32" s="80">
        <v>16147651</v>
      </c>
      <c r="CV32" s="80">
        <v>248360</v>
      </c>
      <c r="CW32" s="80"/>
    </row>
    <row r="33" spans="1:101" x14ac:dyDescent="0.25">
      <c r="A33" s="3" t="s">
        <v>102</v>
      </c>
      <c r="B33" s="94" t="s">
        <v>34</v>
      </c>
      <c r="C33" s="83" t="s">
        <v>33</v>
      </c>
      <c r="D33" s="80">
        <v>0</v>
      </c>
      <c r="E33" s="80">
        <v>0</v>
      </c>
      <c r="F33" s="80">
        <v>5922.9529999999995</v>
      </c>
      <c r="G33" s="80">
        <v>9.1720000000000006</v>
      </c>
      <c r="H33" s="80">
        <v>0</v>
      </c>
      <c r="I33" s="80">
        <v>0</v>
      </c>
      <c r="J33" s="80">
        <v>0</v>
      </c>
      <c r="K33" s="80">
        <v>17348</v>
      </c>
      <c r="L33" s="81">
        <v>8.5999999999999993E-2</v>
      </c>
      <c r="M33" s="81">
        <v>-3.2172869147659065E-2</v>
      </c>
      <c r="N33" s="80">
        <v>32689</v>
      </c>
      <c r="O33" s="80">
        <v>137568</v>
      </c>
      <c r="P33" s="82">
        <v>0.503</v>
      </c>
      <c r="Q33" s="80">
        <v>89603</v>
      </c>
      <c r="R33" s="80">
        <v>601292</v>
      </c>
      <c r="S33" s="80">
        <v>89603</v>
      </c>
      <c r="T33" s="80">
        <v>601257</v>
      </c>
      <c r="U33" s="80">
        <v>541995</v>
      </c>
      <c r="V33" s="80">
        <v>752885.09091799997</v>
      </c>
      <c r="W33" s="80">
        <v>689256.39911200001</v>
      </c>
      <c r="X33" s="81">
        <v>0.74287854655703556</v>
      </c>
      <c r="Y33" s="81">
        <v>26.606000000000002</v>
      </c>
      <c r="Z33" s="81">
        <v>0.61221000000000003</v>
      </c>
      <c r="AA33" s="80">
        <v>4762</v>
      </c>
      <c r="AB33" s="81">
        <v>77.159409999999994</v>
      </c>
      <c r="AC33" s="80" t="s">
        <v>79</v>
      </c>
      <c r="AD33" s="81">
        <v>9.5280000000000005</v>
      </c>
      <c r="AE33" s="81">
        <v>9.5850360858282149E-2</v>
      </c>
      <c r="AF33" s="81">
        <v>1.530214950939613E-2</v>
      </c>
      <c r="AG33" s="80">
        <v>0</v>
      </c>
      <c r="AH33" s="80">
        <v>0</v>
      </c>
      <c r="AI33" s="82">
        <v>14.8</v>
      </c>
      <c r="AJ33" s="80">
        <v>115</v>
      </c>
      <c r="AK33" s="80">
        <v>293</v>
      </c>
      <c r="AL33" s="81">
        <v>0.65363724298193082</v>
      </c>
      <c r="AM33" s="82">
        <v>3.3662345299999998</v>
      </c>
      <c r="AN33" s="82">
        <v>5.84430695</v>
      </c>
      <c r="AO33" s="81" t="s">
        <v>79</v>
      </c>
      <c r="AP33" s="81">
        <v>51.6097014141084</v>
      </c>
      <c r="AQ33" s="81">
        <v>7.9076783969587998</v>
      </c>
      <c r="AR33" s="81">
        <v>56.826001167297399</v>
      </c>
      <c r="AS33" s="82">
        <v>31.299999237060501</v>
      </c>
      <c r="AT33" s="82">
        <v>11.270885</v>
      </c>
      <c r="AU33" s="82">
        <v>37.9</v>
      </c>
      <c r="AV33" s="82">
        <v>15.618451</v>
      </c>
      <c r="AW33" s="81">
        <v>7.99</v>
      </c>
      <c r="AX33" s="80">
        <v>93</v>
      </c>
      <c r="AY33" s="80">
        <v>97</v>
      </c>
      <c r="AZ33" s="80">
        <v>97</v>
      </c>
      <c r="BA33" s="80">
        <v>86</v>
      </c>
      <c r="BB33" s="82">
        <v>1.6</v>
      </c>
      <c r="BC33" s="81">
        <v>1.0900000000000001</v>
      </c>
      <c r="BD33" s="82">
        <v>36.57</v>
      </c>
      <c r="BE33" s="80">
        <v>730205</v>
      </c>
      <c r="BF33" s="81">
        <v>332.674560546875</v>
      </c>
      <c r="BG33" s="82">
        <v>2.3052700000000002</v>
      </c>
      <c r="BH33" s="82">
        <v>40.50667</v>
      </c>
      <c r="BI33" s="81">
        <v>229</v>
      </c>
      <c r="BJ33" s="81">
        <v>0.50390302424647904</v>
      </c>
      <c r="BK33" s="81" t="s">
        <v>79</v>
      </c>
      <c r="BL33" s="82">
        <v>32.6</v>
      </c>
      <c r="BM33" s="218">
        <v>3274</v>
      </c>
      <c r="BN33" s="218">
        <v>0</v>
      </c>
      <c r="BO33" s="80">
        <v>0</v>
      </c>
      <c r="BP33" s="80">
        <v>0</v>
      </c>
      <c r="BQ33" s="80">
        <v>40</v>
      </c>
      <c r="BR33" s="80">
        <v>0</v>
      </c>
      <c r="BS33" s="82">
        <v>73.7</v>
      </c>
      <c r="BT33" s="80">
        <v>29.951814436201499</v>
      </c>
      <c r="BU33" s="80">
        <v>119</v>
      </c>
      <c r="BV33" s="82">
        <v>8.1</v>
      </c>
      <c r="BW33" s="82">
        <v>32.320099999999996</v>
      </c>
      <c r="BX33" s="81" t="s">
        <v>79</v>
      </c>
      <c r="BY33" s="81" t="s">
        <v>79</v>
      </c>
      <c r="BZ33" s="81">
        <v>-0.29058489203453097</v>
      </c>
      <c r="CA33" s="80">
        <v>37</v>
      </c>
      <c r="CB33" s="82" t="s">
        <v>79</v>
      </c>
      <c r="CC33" s="82" t="s">
        <v>79</v>
      </c>
      <c r="CD33" s="82" t="s">
        <v>79</v>
      </c>
      <c r="CE33" s="80">
        <v>9</v>
      </c>
      <c r="CF33" s="82">
        <v>90.864875793457003</v>
      </c>
      <c r="CG33" s="81">
        <v>35.700000000000003</v>
      </c>
      <c r="CH33" s="81">
        <v>82.689793390000006</v>
      </c>
      <c r="CI33" s="80">
        <v>4200</v>
      </c>
      <c r="CJ33" s="82">
        <v>85.763099999999994</v>
      </c>
      <c r="CK33" s="82">
        <v>95.539749999999998</v>
      </c>
      <c r="CL33" s="82">
        <v>83</v>
      </c>
      <c r="CM33" s="82">
        <v>98</v>
      </c>
      <c r="CN33" s="82">
        <v>92.187190000000001</v>
      </c>
      <c r="CO33" s="82" t="s">
        <v>79</v>
      </c>
      <c r="CP33" s="82" t="s">
        <v>79</v>
      </c>
      <c r="CQ33" s="82">
        <v>2.92</v>
      </c>
      <c r="CR33" s="82" t="s">
        <v>79</v>
      </c>
      <c r="CS33" s="80">
        <v>4634.6813352308736</v>
      </c>
      <c r="CT33" s="80">
        <v>782775</v>
      </c>
      <c r="CU33" s="80">
        <v>765608</v>
      </c>
      <c r="CV33" s="80">
        <v>196850</v>
      </c>
      <c r="CW33" s="80"/>
    </row>
    <row r="34" spans="1:101" x14ac:dyDescent="0.25">
      <c r="A34" s="3" t="s">
        <v>102</v>
      </c>
      <c r="B34" s="94" t="s">
        <v>48</v>
      </c>
      <c r="C34" s="83" t="s">
        <v>47</v>
      </c>
      <c r="D34" s="80">
        <v>0.80564384058947369</v>
      </c>
      <c r="E34" s="80">
        <v>0</v>
      </c>
      <c r="F34" s="80">
        <v>29225.708500000001</v>
      </c>
      <c r="G34" s="80">
        <v>0</v>
      </c>
      <c r="H34" s="80">
        <v>0</v>
      </c>
      <c r="I34" s="80">
        <v>0</v>
      </c>
      <c r="J34" s="80">
        <v>0</v>
      </c>
      <c r="K34" s="80">
        <v>50796</v>
      </c>
      <c r="L34" s="81">
        <v>0.2</v>
      </c>
      <c r="M34" s="81">
        <v>-1.1029919175686536</v>
      </c>
      <c r="N34" s="80">
        <v>468593</v>
      </c>
      <c r="O34" s="80">
        <v>817260</v>
      </c>
      <c r="P34" s="82">
        <v>0.48920000000000002</v>
      </c>
      <c r="Q34" s="80">
        <v>140892</v>
      </c>
      <c r="R34" s="80">
        <v>964026</v>
      </c>
      <c r="S34" s="80">
        <v>5</v>
      </c>
      <c r="T34" s="80">
        <v>0</v>
      </c>
      <c r="U34" s="80">
        <v>5396645</v>
      </c>
      <c r="V34" s="80">
        <v>6580166.09571</v>
      </c>
      <c r="W34" s="80">
        <v>5730371.4868900003</v>
      </c>
      <c r="X34" s="81">
        <v>1.7516862099169954</v>
      </c>
      <c r="Y34" s="81">
        <v>61.585000000000001</v>
      </c>
      <c r="Z34" s="81">
        <v>0.66178999999999999</v>
      </c>
      <c r="AA34" s="80">
        <v>45077</v>
      </c>
      <c r="AB34" s="81">
        <v>79.601529999999997</v>
      </c>
      <c r="AC34" s="80">
        <v>80</v>
      </c>
      <c r="AD34" s="81">
        <v>9.9079999999999995</v>
      </c>
      <c r="AE34" s="81">
        <v>0.30482960802793163</v>
      </c>
      <c r="AF34" s="81">
        <v>3.7770894423658087E-2</v>
      </c>
      <c r="AG34" s="80">
        <v>0</v>
      </c>
      <c r="AH34" s="80">
        <v>0</v>
      </c>
      <c r="AI34" s="82">
        <v>8.9</v>
      </c>
      <c r="AJ34" s="80">
        <v>599</v>
      </c>
      <c r="AK34" s="80">
        <v>134</v>
      </c>
      <c r="AL34" s="81">
        <v>0.70166243405093431</v>
      </c>
      <c r="AM34" s="82">
        <v>4.5007452399999996</v>
      </c>
      <c r="AN34" s="82">
        <v>7.1814589199999999</v>
      </c>
      <c r="AO34" s="81">
        <v>26.4</v>
      </c>
      <c r="AP34" s="81">
        <v>55.5274161225908</v>
      </c>
      <c r="AQ34" s="81">
        <v>1.6719657496064</v>
      </c>
      <c r="AR34" s="81">
        <v>38.449999809265101</v>
      </c>
      <c r="AS34" s="82">
        <v>21</v>
      </c>
      <c r="AT34" s="82">
        <v>5.5974822</v>
      </c>
      <c r="AU34" s="82">
        <v>25.7</v>
      </c>
      <c r="AV34" s="82">
        <v>8.0900145000000006</v>
      </c>
      <c r="AW34" s="81">
        <v>13.66</v>
      </c>
      <c r="AX34" s="80">
        <v>82</v>
      </c>
      <c r="AY34" s="80">
        <v>92</v>
      </c>
      <c r="AZ34" s="80">
        <v>93</v>
      </c>
      <c r="BA34" s="80">
        <v>44</v>
      </c>
      <c r="BB34" s="82">
        <v>0.5</v>
      </c>
      <c r="BC34" s="81">
        <v>0.36</v>
      </c>
      <c r="BD34" s="82">
        <v>469.18</v>
      </c>
      <c r="BE34" s="80">
        <v>1974853</v>
      </c>
      <c r="BF34" s="81">
        <v>767.76708984375</v>
      </c>
      <c r="BG34" s="82">
        <v>4.1863099999999998</v>
      </c>
      <c r="BH34" s="82">
        <v>36.485750000000003</v>
      </c>
      <c r="BI34" s="81">
        <v>132</v>
      </c>
      <c r="BJ34" s="81">
        <v>0.467377380753357</v>
      </c>
      <c r="BK34" s="81">
        <v>48.8</v>
      </c>
      <c r="BL34" s="82">
        <v>17.600000000000001</v>
      </c>
      <c r="BM34" s="218">
        <v>0</v>
      </c>
      <c r="BN34" s="218">
        <v>46300</v>
      </c>
      <c r="BO34" s="80">
        <v>623190</v>
      </c>
      <c r="BP34" s="80">
        <v>0</v>
      </c>
      <c r="BQ34" s="80">
        <v>618</v>
      </c>
      <c r="BR34" s="80">
        <v>0</v>
      </c>
      <c r="BS34" s="82">
        <v>72</v>
      </c>
      <c r="BT34" s="80">
        <v>22.7135753151233</v>
      </c>
      <c r="BU34" s="80">
        <v>112</v>
      </c>
      <c r="BV34" s="82">
        <v>10.7</v>
      </c>
      <c r="BW34" s="82">
        <v>22.841999999999999</v>
      </c>
      <c r="BX34" s="81">
        <v>3.5166666666666671</v>
      </c>
      <c r="BY34" s="81">
        <v>34.869999999999997</v>
      </c>
      <c r="BZ34" s="81">
        <v>-0.81239241361617998</v>
      </c>
      <c r="CA34" s="80">
        <v>29</v>
      </c>
      <c r="CB34" s="82">
        <v>13.84257</v>
      </c>
      <c r="CC34" s="82">
        <v>18.399999999999999</v>
      </c>
      <c r="CD34" s="82">
        <v>25.3</v>
      </c>
      <c r="CE34" s="80">
        <v>5</v>
      </c>
      <c r="CF34" s="82">
        <v>99.300003051757798</v>
      </c>
      <c r="CG34" s="81">
        <v>51.3</v>
      </c>
      <c r="CH34" s="81">
        <v>109.64541699999999</v>
      </c>
      <c r="CI34" s="80">
        <v>74000</v>
      </c>
      <c r="CJ34" s="82">
        <v>89.783690000000007</v>
      </c>
      <c r="CK34" s="82">
        <v>99.610199999999992</v>
      </c>
      <c r="CL34" s="82">
        <v>96.565789235857665</v>
      </c>
      <c r="CM34" s="82">
        <v>76.590330788804067</v>
      </c>
      <c r="CN34" s="82">
        <v>84.146770000000004</v>
      </c>
      <c r="CO34" s="82">
        <v>84.080860000000001</v>
      </c>
      <c r="CP34" s="82">
        <v>47.796100000000003</v>
      </c>
      <c r="CQ34" s="82">
        <v>4.4246036117087399</v>
      </c>
      <c r="CR34" s="82" t="s">
        <v>79</v>
      </c>
      <c r="CS34" s="80">
        <v>5871.4670644173784</v>
      </c>
      <c r="CT34" s="80">
        <v>7044639</v>
      </c>
      <c r="CU34" s="80">
        <v>6620174</v>
      </c>
      <c r="CV34" s="80">
        <v>397300</v>
      </c>
      <c r="CW34" s="80"/>
    </row>
    <row r="35" spans="1:101" x14ac:dyDescent="0.25">
      <c r="A35" s="3" t="s">
        <v>102</v>
      </c>
      <c r="B35" s="94" t="s">
        <v>50</v>
      </c>
      <c r="C35" s="83" t="s">
        <v>49</v>
      </c>
      <c r="D35" s="80">
        <v>64186.410114526319</v>
      </c>
      <c r="E35" s="80">
        <v>55733.586458736841</v>
      </c>
      <c r="F35" s="80">
        <v>174814.49000000002</v>
      </c>
      <c r="G35" s="80">
        <v>2270.9360000000001</v>
      </c>
      <c r="H35" s="80">
        <v>0</v>
      </c>
      <c r="I35" s="80">
        <v>0</v>
      </c>
      <c r="J35" s="80">
        <v>0</v>
      </c>
      <c r="K35" s="80">
        <v>94900</v>
      </c>
      <c r="L35" s="81">
        <v>0.14299999999999999</v>
      </c>
      <c r="M35" s="81">
        <v>-0.20266680355744918</v>
      </c>
      <c r="N35" s="80">
        <v>4296394</v>
      </c>
      <c r="O35" s="80">
        <v>4372796</v>
      </c>
      <c r="P35" s="82">
        <v>0.64470000000000005</v>
      </c>
      <c r="Q35" s="80">
        <v>5914417</v>
      </c>
      <c r="R35" s="80">
        <v>4831830</v>
      </c>
      <c r="S35" s="80">
        <v>1844994</v>
      </c>
      <c r="T35" s="80">
        <v>1207839</v>
      </c>
      <c r="U35" s="80">
        <v>6365488</v>
      </c>
      <c r="V35" s="80">
        <v>15327273.142999999</v>
      </c>
      <c r="W35" s="80">
        <v>18522270.857700001</v>
      </c>
      <c r="X35" s="81">
        <v>1.9585646255546465</v>
      </c>
      <c r="Y35" s="81">
        <v>77.906999999999996</v>
      </c>
      <c r="Z35" s="81">
        <v>6.5294699999999999</v>
      </c>
      <c r="AA35" s="80">
        <v>2100237</v>
      </c>
      <c r="AB35" s="81" t="s">
        <v>79</v>
      </c>
      <c r="AC35" s="80">
        <v>40</v>
      </c>
      <c r="AD35" s="81">
        <v>8.6440000000000001</v>
      </c>
      <c r="AE35" s="81">
        <v>0.36925896123500418</v>
      </c>
      <c r="AF35" s="81">
        <v>2.0544613725293828E-2</v>
      </c>
      <c r="AG35" s="80">
        <v>0</v>
      </c>
      <c r="AH35" s="80">
        <v>0</v>
      </c>
      <c r="AI35" s="82">
        <v>7.7</v>
      </c>
      <c r="AJ35" s="80">
        <v>2487</v>
      </c>
      <c r="AK35" s="80">
        <v>2723</v>
      </c>
      <c r="AL35" s="81">
        <v>0.74977285457469078</v>
      </c>
      <c r="AM35" s="82">
        <v>12.65982389</v>
      </c>
      <c r="AN35" s="82">
        <v>12.53337711</v>
      </c>
      <c r="AO35" s="81">
        <v>21.7</v>
      </c>
      <c r="AP35" s="81">
        <v>52.509991925221001</v>
      </c>
      <c r="AQ35" s="81">
        <v>1.46220525648897</v>
      </c>
      <c r="AR35" s="81">
        <v>50.954998970031802</v>
      </c>
      <c r="AS35" s="82">
        <v>15</v>
      </c>
      <c r="AT35" s="82">
        <v>12.878624</v>
      </c>
      <c r="AU35" s="82">
        <v>31.9</v>
      </c>
      <c r="AV35" s="82">
        <v>9.4036293000000004</v>
      </c>
      <c r="AW35" s="81">
        <v>12.7</v>
      </c>
      <c r="AX35" s="80">
        <v>66</v>
      </c>
      <c r="AY35" s="80">
        <v>83</v>
      </c>
      <c r="AZ35" s="80">
        <v>80</v>
      </c>
      <c r="BA35" s="80">
        <v>116</v>
      </c>
      <c r="BB35" s="82">
        <v>0.3</v>
      </c>
      <c r="BC35" s="81">
        <v>0.16</v>
      </c>
      <c r="BD35" s="82">
        <v>21.29</v>
      </c>
      <c r="BE35" s="80">
        <v>2679217</v>
      </c>
      <c r="BF35" s="81">
        <v>680.99951171875</v>
      </c>
      <c r="BG35" s="82">
        <v>3.2483399999999998</v>
      </c>
      <c r="BH35" s="82">
        <v>30.91676</v>
      </c>
      <c r="BI35" s="81">
        <v>68</v>
      </c>
      <c r="BJ35" s="81">
        <v>0.367588629125503</v>
      </c>
      <c r="BK35" s="81">
        <v>43.3</v>
      </c>
      <c r="BL35" s="82">
        <v>33.799999999999997</v>
      </c>
      <c r="BM35" s="218">
        <v>2188505</v>
      </c>
      <c r="BN35" s="218">
        <v>9319</v>
      </c>
      <c r="BO35" s="80">
        <v>42679</v>
      </c>
      <c r="BP35" s="80">
        <v>59000</v>
      </c>
      <c r="BQ35" s="80">
        <v>233400</v>
      </c>
      <c r="BR35" s="80">
        <v>0</v>
      </c>
      <c r="BS35" s="82">
        <v>44</v>
      </c>
      <c r="BT35" s="80">
        <v>7.3165095161220401</v>
      </c>
      <c r="BU35" s="80">
        <v>117</v>
      </c>
      <c r="BV35" s="82">
        <v>9.6999999999999993</v>
      </c>
      <c r="BW35" s="82">
        <v>18.489100000000001</v>
      </c>
      <c r="BX35" s="81">
        <v>3.55</v>
      </c>
      <c r="BY35" s="81">
        <v>40.9</v>
      </c>
      <c r="BZ35" s="81">
        <v>-0.127888694405556</v>
      </c>
      <c r="CA35" s="80">
        <v>35</v>
      </c>
      <c r="CB35" s="82">
        <v>11.51586</v>
      </c>
      <c r="CC35" s="82">
        <v>22.6</v>
      </c>
      <c r="CD35" s="82">
        <v>41.1</v>
      </c>
      <c r="CE35" s="80">
        <v>6</v>
      </c>
      <c r="CF35" s="82">
        <v>96.362991333007798</v>
      </c>
      <c r="CG35" s="81">
        <v>45.5</v>
      </c>
      <c r="CH35" s="81">
        <v>120.9849191</v>
      </c>
      <c r="CI35" s="80">
        <v>84000</v>
      </c>
      <c r="CJ35" s="82">
        <v>74.342950000000002</v>
      </c>
      <c r="CK35" s="82">
        <v>91.127870000000001</v>
      </c>
      <c r="CL35" s="82">
        <v>78.171884941675557</v>
      </c>
      <c r="CM35" s="82">
        <v>96.175000000000182</v>
      </c>
      <c r="CN35" s="82">
        <v>93.093540000000004</v>
      </c>
      <c r="CO35" s="82">
        <v>94.387979999999999</v>
      </c>
      <c r="CP35" s="82">
        <v>62.296880000000002</v>
      </c>
      <c r="CQ35" s="82">
        <v>3.3413272317073699</v>
      </c>
      <c r="CR35" s="82">
        <v>17.387239999999998</v>
      </c>
      <c r="CS35" s="80">
        <v>6947.2566270937987</v>
      </c>
      <c r="CT35" s="80">
        <v>32510462</v>
      </c>
      <c r="CU35" s="80">
        <v>31372221</v>
      </c>
      <c r="CV35" s="80">
        <v>1280000</v>
      </c>
      <c r="CW35" s="80"/>
    </row>
    <row r="36" spans="1:101" x14ac:dyDescent="0.25">
      <c r="A36" s="3" t="s">
        <v>102</v>
      </c>
      <c r="B36" s="94" t="s">
        <v>58</v>
      </c>
      <c r="C36" s="83" t="s">
        <v>57</v>
      </c>
      <c r="D36" s="80">
        <v>0</v>
      </c>
      <c r="E36" s="80">
        <v>0</v>
      </c>
      <c r="F36" s="80">
        <v>14977.762499999997</v>
      </c>
      <c r="G36" s="80">
        <v>0.14199999999999999</v>
      </c>
      <c r="H36" s="80">
        <v>0</v>
      </c>
      <c r="I36" s="80">
        <v>0</v>
      </c>
      <c r="J36" s="80">
        <v>0</v>
      </c>
      <c r="K36" s="80">
        <v>0</v>
      </c>
      <c r="L36" s="81">
        <v>0</v>
      </c>
      <c r="M36" s="81">
        <v>-2.5405055087491895E-2</v>
      </c>
      <c r="N36" s="80">
        <v>186</v>
      </c>
      <c r="O36" s="80">
        <v>38711</v>
      </c>
      <c r="P36" s="82" t="s">
        <v>79</v>
      </c>
      <c r="Q36" s="80">
        <v>0</v>
      </c>
      <c r="R36" s="80">
        <v>45343</v>
      </c>
      <c r="S36" s="80">
        <v>0</v>
      </c>
      <c r="T36" s="80">
        <v>45343</v>
      </c>
      <c r="U36" s="80">
        <v>539669</v>
      </c>
      <c r="V36" s="80">
        <v>531429.42305400001</v>
      </c>
      <c r="W36" s="80">
        <v>541351.94094200002</v>
      </c>
      <c r="X36" s="81">
        <v>0.98751431410701185</v>
      </c>
      <c r="Y36" s="81">
        <v>66.06</v>
      </c>
      <c r="Z36" s="81">
        <v>2.8108</v>
      </c>
      <c r="AA36" s="80">
        <v>15836</v>
      </c>
      <c r="AB36" s="81">
        <v>67.778970000000001</v>
      </c>
      <c r="AC36" s="80">
        <v>80</v>
      </c>
      <c r="AD36" s="81">
        <v>9.0220000000000002</v>
      </c>
      <c r="AE36" s="81">
        <v>1.6028084253821739E-2</v>
      </c>
      <c r="AF36" s="81">
        <v>4.4774617319090475E-3</v>
      </c>
      <c r="AG36" s="80">
        <v>0</v>
      </c>
      <c r="AH36" s="80">
        <v>0</v>
      </c>
      <c r="AI36" s="82">
        <v>5.5</v>
      </c>
      <c r="AJ36" s="80">
        <v>31</v>
      </c>
      <c r="AK36" s="80">
        <v>28</v>
      </c>
      <c r="AL36" s="81">
        <v>0.71961242187116581</v>
      </c>
      <c r="AM36" s="82">
        <v>9.3831323100000006</v>
      </c>
      <c r="AN36" s="82">
        <v>4.4727660699999996</v>
      </c>
      <c r="AO36" s="81">
        <v>7.5</v>
      </c>
      <c r="AP36" s="81">
        <v>49.8072761698675</v>
      </c>
      <c r="AQ36" s="81">
        <v>1.5144827945638701E-2</v>
      </c>
      <c r="AR36" s="81">
        <v>12.0950002670288</v>
      </c>
      <c r="AS36" s="82">
        <v>19.600000381469702</v>
      </c>
      <c r="AT36" s="82">
        <v>8.7959299000000009</v>
      </c>
      <c r="AU36" s="82">
        <v>34.299999999999997</v>
      </c>
      <c r="AV36" s="82">
        <v>14.658528</v>
      </c>
      <c r="AW36" s="81">
        <v>12.265000000000001</v>
      </c>
      <c r="AX36" s="80">
        <v>44</v>
      </c>
      <c r="AY36" s="80">
        <v>81</v>
      </c>
      <c r="AZ36" s="80" t="s">
        <v>79</v>
      </c>
      <c r="BA36" s="80">
        <v>29</v>
      </c>
      <c r="BB36" s="82">
        <v>1.4</v>
      </c>
      <c r="BC36" s="81">
        <v>1</v>
      </c>
      <c r="BD36" s="82">
        <v>21.65</v>
      </c>
      <c r="BE36" s="80">
        <v>54467</v>
      </c>
      <c r="BF36" s="81">
        <v>907.60437011718795</v>
      </c>
      <c r="BG36" s="82">
        <v>3.30599</v>
      </c>
      <c r="BH36" s="82">
        <v>10.14791</v>
      </c>
      <c r="BI36" s="81">
        <v>155</v>
      </c>
      <c r="BJ36" s="81">
        <v>0.44106518681365398</v>
      </c>
      <c r="BK36" s="81" t="s">
        <v>79</v>
      </c>
      <c r="BL36" s="82">
        <v>5.9</v>
      </c>
      <c r="BM36" s="218">
        <v>0</v>
      </c>
      <c r="BN36" s="218">
        <v>0</v>
      </c>
      <c r="BO36" s="80">
        <v>0</v>
      </c>
      <c r="BP36" s="80">
        <v>0</v>
      </c>
      <c r="BQ36" s="80">
        <v>255</v>
      </c>
      <c r="BR36" s="80">
        <v>0</v>
      </c>
      <c r="BS36" s="82">
        <v>59.6</v>
      </c>
      <c r="BT36" s="80">
        <v>26.812910101482601</v>
      </c>
      <c r="BU36" s="80">
        <v>115</v>
      </c>
      <c r="BV36" s="82">
        <v>8.5</v>
      </c>
      <c r="BW36" s="82">
        <v>24.100300000000001</v>
      </c>
      <c r="BX36" s="81" t="s">
        <v>79</v>
      </c>
      <c r="BY36" s="81">
        <v>17.86</v>
      </c>
      <c r="BZ36" s="81">
        <v>-0.61669737100601196</v>
      </c>
      <c r="CA36" s="80">
        <v>43</v>
      </c>
      <c r="CB36" s="82" t="s">
        <v>79</v>
      </c>
      <c r="CC36" s="82" t="s">
        <v>79</v>
      </c>
      <c r="CD36" s="82" t="s">
        <v>79</v>
      </c>
      <c r="CE36" s="80" t="s">
        <v>79</v>
      </c>
      <c r="CF36" s="82">
        <v>96.783142089843807</v>
      </c>
      <c r="CG36" s="81">
        <v>45.4</v>
      </c>
      <c r="CH36" s="81">
        <v>141.26165689999999</v>
      </c>
      <c r="CI36" s="80">
        <v>6800</v>
      </c>
      <c r="CJ36" s="82">
        <v>84.457579999999993</v>
      </c>
      <c r="CK36" s="82">
        <v>95.42474</v>
      </c>
      <c r="CL36" s="82" t="s">
        <v>79</v>
      </c>
      <c r="CM36" s="82" t="s">
        <v>79</v>
      </c>
      <c r="CN36" s="82">
        <v>68.392780000000002</v>
      </c>
      <c r="CO36" s="82">
        <v>74.332620000000006</v>
      </c>
      <c r="CP36" s="82">
        <v>61.803789999999999</v>
      </c>
      <c r="CQ36" s="82">
        <v>3.4447781000000002</v>
      </c>
      <c r="CR36" s="82">
        <v>13.39335</v>
      </c>
      <c r="CS36" s="80">
        <v>5950.21394733953</v>
      </c>
      <c r="CT36" s="80">
        <v>581363</v>
      </c>
      <c r="CU36" s="80">
        <v>541749</v>
      </c>
      <c r="CV36" s="80">
        <v>156000</v>
      </c>
      <c r="CW36" s="80"/>
    </row>
    <row r="37" spans="1:101" x14ac:dyDescent="0.25">
      <c r="A37" s="3" t="s">
        <v>102</v>
      </c>
      <c r="B37" s="94" t="s">
        <v>62</v>
      </c>
      <c r="C37" s="83" t="s">
        <v>61</v>
      </c>
      <c r="D37" s="80">
        <v>28.182204410105264</v>
      </c>
      <c r="E37" s="80">
        <v>0</v>
      </c>
      <c r="F37" s="80">
        <v>12233.434000000003</v>
      </c>
      <c r="G37" s="80">
        <v>0</v>
      </c>
      <c r="H37" s="80">
        <v>0</v>
      </c>
      <c r="I37" s="80">
        <v>0</v>
      </c>
      <c r="J37" s="80">
        <v>0</v>
      </c>
      <c r="K37" s="80">
        <v>318</v>
      </c>
      <c r="L37" s="81">
        <v>5.7000000000000002E-2</v>
      </c>
      <c r="M37" s="81">
        <v>5.2504387064427185</v>
      </c>
      <c r="N37" s="80">
        <v>196120</v>
      </c>
      <c r="O37" s="80">
        <v>65646</v>
      </c>
      <c r="P37" s="82" t="s">
        <v>79</v>
      </c>
      <c r="Q37" s="80">
        <v>0</v>
      </c>
      <c r="R37" s="80">
        <v>0</v>
      </c>
      <c r="S37" s="80">
        <v>0</v>
      </c>
      <c r="T37" s="80">
        <v>0</v>
      </c>
      <c r="U37" s="80">
        <v>110518</v>
      </c>
      <c r="V37" s="80">
        <v>2392945.5347600002</v>
      </c>
      <c r="W37" s="80">
        <v>171044.412254</v>
      </c>
      <c r="X37" s="81">
        <v>0.4661501530096302</v>
      </c>
      <c r="Y37" s="81">
        <v>95.334000000000003</v>
      </c>
      <c r="Z37" s="81">
        <v>0.39860000000000001</v>
      </c>
      <c r="AA37" s="80">
        <v>13779</v>
      </c>
      <c r="AB37" s="81" t="s">
        <v>79</v>
      </c>
      <c r="AC37" s="80">
        <v>80</v>
      </c>
      <c r="AD37" s="81">
        <v>6.87</v>
      </c>
      <c r="AE37" s="81">
        <v>5.6337305973788781E-3</v>
      </c>
      <c r="AF37" s="81">
        <v>8.9231555943072652E-3</v>
      </c>
      <c r="AG37" s="80">
        <v>0</v>
      </c>
      <c r="AH37" s="80">
        <v>0</v>
      </c>
      <c r="AI37" s="82">
        <v>8.1999999999999993</v>
      </c>
      <c r="AJ37" s="80">
        <v>284</v>
      </c>
      <c r="AK37" s="80">
        <v>80</v>
      </c>
      <c r="AL37" s="81">
        <v>0.80394843313691133</v>
      </c>
      <c r="AM37" s="82" t="s">
        <v>79</v>
      </c>
      <c r="AN37" s="82" t="s">
        <v>79</v>
      </c>
      <c r="AO37" s="81">
        <v>7.9</v>
      </c>
      <c r="AP37" s="81">
        <v>55.432010811254102</v>
      </c>
      <c r="AQ37" s="81">
        <v>0.17495706940622899</v>
      </c>
      <c r="AR37" s="81">
        <v>23.904000401496901</v>
      </c>
      <c r="AS37" s="82">
        <v>8.1999998092651403</v>
      </c>
      <c r="AT37" s="82">
        <v>10.7</v>
      </c>
      <c r="AU37" s="82">
        <v>23.1</v>
      </c>
      <c r="AV37" s="82">
        <v>7.6167774000000001</v>
      </c>
      <c r="AW37" s="81">
        <v>50.499000000000002</v>
      </c>
      <c r="AX37" s="80">
        <v>92</v>
      </c>
      <c r="AY37" s="80">
        <v>95</v>
      </c>
      <c r="AZ37" s="80">
        <v>94</v>
      </c>
      <c r="BA37" s="80">
        <v>31</v>
      </c>
      <c r="BB37" s="82">
        <v>0.6</v>
      </c>
      <c r="BC37" s="81">
        <v>0.38</v>
      </c>
      <c r="BD37" s="82">
        <v>0</v>
      </c>
      <c r="BE37" s="80">
        <v>5</v>
      </c>
      <c r="BF37" s="81">
        <v>1958.90026855469</v>
      </c>
      <c r="BG37" s="82">
        <v>6.4399100000000002</v>
      </c>
      <c r="BH37" s="82">
        <v>16.19144</v>
      </c>
      <c r="BI37" s="81">
        <v>15</v>
      </c>
      <c r="BJ37" s="81">
        <v>0.27005023467241701</v>
      </c>
      <c r="BK37" s="81">
        <v>39.5</v>
      </c>
      <c r="BL37" s="82" t="s">
        <v>79</v>
      </c>
      <c r="BM37" s="218">
        <v>6639</v>
      </c>
      <c r="BN37" s="218">
        <v>11135</v>
      </c>
      <c r="BO37" s="80">
        <v>12833</v>
      </c>
      <c r="BP37" s="80">
        <v>0</v>
      </c>
      <c r="BQ37" s="80">
        <v>6816</v>
      </c>
      <c r="BR37" s="80">
        <v>0</v>
      </c>
      <c r="BS37" s="82">
        <v>35.824019999999997</v>
      </c>
      <c r="BT37" s="80">
        <v>20.735925112151801</v>
      </c>
      <c r="BU37" s="80">
        <v>131</v>
      </c>
      <c r="BV37" s="82">
        <v>2.4</v>
      </c>
      <c r="BW37" s="82">
        <v>20.7805</v>
      </c>
      <c r="BX37" s="81">
        <v>3.416666666666667</v>
      </c>
      <c r="BY37" s="81">
        <v>33.56</v>
      </c>
      <c r="BZ37" s="81">
        <v>0.41586691141128501</v>
      </c>
      <c r="CA37" s="80">
        <v>70</v>
      </c>
      <c r="CB37" s="82">
        <v>36.557040000000001</v>
      </c>
      <c r="CC37" s="82">
        <v>15.4</v>
      </c>
      <c r="CD37" s="82">
        <v>28.5</v>
      </c>
      <c r="CE37" s="80">
        <v>6</v>
      </c>
      <c r="CF37" s="82">
        <v>100</v>
      </c>
      <c r="CG37" s="81">
        <v>66.400000000000006</v>
      </c>
      <c r="CH37" s="81">
        <v>147.46710060000001</v>
      </c>
      <c r="CI37" s="80">
        <v>58000</v>
      </c>
      <c r="CJ37" s="82">
        <v>96.596190000000007</v>
      </c>
      <c r="CK37" s="82">
        <v>99.402360000000002</v>
      </c>
      <c r="CL37" s="82">
        <v>93.699139414802175</v>
      </c>
      <c r="CM37" s="82">
        <v>83.132530120481931</v>
      </c>
      <c r="CN37" s="82">
        <v>99.515839999999997</v>
      </c>
      <c r="CO37" s="82" t="s">
        <v>79</v>
      </c>
      <c r="CP37" s="82">
        <v>56.031480000000002</v>
      </c>
      <c r="CQ37" s="82">
        <v>4.2998752735231696</v>
      </c>
      <c r="CR37" s="82">
        <v>11.019299999999999</v>
      </c>
      <c r="CS37" s="80">
        <v>17277.97011054961</v>
      </c>
      <c r="CT37" s="80">
        <v>3461731</v>
      </c>
      <c r="CU37" s="80">
        <v>3428821</v>
      </c>
      <c r="CV37" s="80">
        <v>175020</v>
      </c>
      <c r="CW37" s="80"/>
    </row>
    <row r="38" spans="1:101" x14ac:dyDescent="0.25">
      <c r="A38" s="3" t="s">
        <v>102</v>
      </c>
      <c r="B38" s="94" t="s">
        <v>108</v>
      </c>
      <c r="C38" s="83" t="s">
        <v>63</v>
      </c>
      <c r="D38" s="80">
        <v>58290.058104421048</v>
      </c>
      <c r="E38" s="80">
        <v>20768.857066021053</v>
      </c>
      <c r="F38" s="80">
        <v>113901.955</v>
      </c>
      <c r="G38" s="80">
        <v>113.104</v>
      </c>
      <c r="H38" s="80">
        <v>37295.661</v>
      </c>
      <c r="I38" s="80">
        <v>23.084500000000002</v>
      </c>
      <c r="J38" s="80">
        <v>63812.089000000007</v>
      </c>
      <c r="K38" s="80">
        <v>0</v>
      </c>
      <c r="L38" s="81">
        <v>2.9000000000000001E-2</v>
      </c>
      <c r="M38" s="81">
        <v>-0.4107946026986507</v>
      </c>
      <c r="N38" s="80">
        <v>1250513</v>
      </c>
      <c r="O38" s="80">
        <v>2588376</v>
      </c>
      <c r="P38" s="82">
        <v>1.2609999999999999</v>
      </c>
      <c r="Q38" s="80">
        <v>20932385</v>
      </c>
      <c r="R38" s="80">
        <v>4801190</v>
      </c>
      <c r="S38" s="80">
        <v>74</v>
      </c>
      <c r="T38" s="80">
        <v>1187249</v>
      </c>
      <c r="U38" s="80">
        <v>22567551</v>
      </c>
      <c r="V38" s="80">
        <v>27796955.2947</v>
      </c>
      <c r="W38" s="80">
        <v>24844716.027100001</v>
      </c>
      <c r="X38" s="81">
        <v>-1.7575157682907845</v>
      </c>
      <c r="Y38" s="81">
        <v>88.207999999999998</v>
      </c>
      <c r="Z38" s="81">
        <v>3.0238499999999999</v>
      </c>
      <c r="AA38" s="80">
        <v>966937</v>
      </c>
      <c r="AB38" s="81" t="s">
        <v>79</v>
      </c>
      <c r="AC38" s="80">
        <v>80</v>
      </c>
      <c r="AD38" s="81">
        <v>8.484</v>
      </c>
      <c r="AE38" s="81">
        <v>0.83599391906620957</v>
      </c>
      <c r="AF38" s="81">
        <v>0.39082304221416109</v>
      </c>
      <c r="AG38" s="80">
        <v>0</v>
      </c>
      <c r="AH38" s="80">
        <v>0</v>
      </c>
      <c r="AI38" s="82">
        <v>56.3</v>
      </c>
      <c r="AJ38" s="80">
        <v>17778</v>
      </c>
      <c r="AK38" s="80">
        <v>348842</v>
      </c>
      <c r="AL38" s="81">
        <v>0.76077299007881205</v>
      </c>
      <c r="AM38" s="82" t="s">
        <v>79</v>
      </c>
      <c r="AN38" s="82" t="s">
        <v>79</v>
      </c>
      <c r="AO38" s="81">
        <v>33.1</v>
      </c>
      <c r="AP38" s="81">
        <v>51.7363870596173</v>
      </c>
      <c r="AQ38" s="81">
        <v>2.6536234508126699E-2</v>
      </c>
      <c r="AR38" s="81">
        <v>32.9320006370545</v>
      </c>
      <c r="AS38" s="82">
        <v>30.899999618530298</v>
      </c>
      <c r="AT38" s="82">
        <v>13.4</v>
      </c>
      <c r="AU38" s="82">
        <v>30</v>
      </c>
      <c r="AV38" s="82">
        <v>9.1047744999999995</v>
      </c>
      <c r="AW38" s="81" t="s">
        <v>79</v>
      </c>
      <c r="AX38" s="80">
        <v>59</v>
      </c>
      <c r="AY38" s="80">
        <v>84</v>
      </c>
      <c r="AZ38" s="80">
        <v>0</v>
      </c>
      <c r="BA38" s="80">
        <v>42</v>
      </c>
      <c r="BB38" s="82">
        <v>0.6</v>
      </c>
      <c r="BC38" s="81" t="s">
        <v>79</v>
      </c>
      <c r="BD38" s="82">
        <v>59.04</v>
      </c>
      <c r="BE38" s="80">
        <v>4454888</v>
      </c>
      <c r="BF38" s="81">
        <v>940</v>
      </c>
      <c r="BG38" s="82">
        <v>1.5073099999999999</v>
      </c>
      <c r="BH38" s="82">
        <v>45.82197</v>
      </c>
      <c r="BI38" s="81">
        <v>95</v>
      </c>
      <c r="BJ38" s="81">
        <v>0.45432271463507901</v>
      </c>
      <c r="BK38" s="81" t="s">
        <v>79</v>
      </c>
      <c r="BL38" s="82">
        <v>34.9</v>
      </c>
      <c r="BM38" s="218">
        <v>0</v>
      </c>
      <c r="BN38" s="218">
        <v>10700</v>
      </c>
      <c r="BO38" s="80">
        <v>0</v>
      </c>
      <c r="BP38" s="80">
        <v>0</v>
      </c>
      <c r="BQ38" s="80">
        <v>67431</v>
      </c>
      <c r="BR38" s="80">
        <v>3</v>
      </c>
      <c r="BS38" s="82">
        <v>94.5</v>
      </c>
      <c r="BT38" s="80">
        <v>96.606766680461604</v>
      </c>
      <c r="BU38" s="80">
        <v>99</v>
      </c>
      <c r="BV38" s="82">
        <v>21.2</v>
      </c>
      <c r="BW38" s="82">
        <v>23.8612</v>
      </c>
      <c r="BX38" s="81">
        <v>4</v>
      </c>
      <c r="BY38" s="81">
        <v>29.11</v>
      </c>
      <c r="BZ38" s="81">
        <v>-1.3990240097045901</v>
      </c>
      <c r="CA38" s="80">
        <v>18</v>
      </c>
      <c r="CB38" s="82" t="s">
        <v>433</v>
      </c>
      <c r="CC38" s="82">
        <v>56.2</v>
      </c>
      <c r="CD38" s="82">
        <v>58</v>
      </c>
      <c r="CE38" s="80">
        <v>30</v>
      </c>
      <c r="CF38" s="82">
        <v>100</v>
      </c>
      <c r="CG38" s="81">
        <v>60</v>
      </c>
      <c r="CH38" s="81">
        <v>78.463630100000003</v>
      </c>
      <c r="CI38" s="80">
        <v>70000</v>
      </c>
      <c r="CJ38" s="82">
        <v>93.935020000000009</v>
      </c>
      <c r="CK38" s="82">
        <v>95.723709999999997</v>
      </c>
      <c r="CL38" s="82">
        <v>97.49</v>
      </c>
      <c r="CM38" s="82">
        <v>90.41</v>
      </c>
      <c r="CN38" s="82">
        <v>82.959299999999999</v>
      </c>
      <c r="CO38" s="82">
        <v>74.599109999999996</v>
      </c>
      <c r="CP38" s="82">
        <v>74.430229999999995</v>
      </c>
      <c r="CQ38" s="82">
        <v>6.54</v>
      </c>
      <c r="CR38" s="82" t="s">
        <v>79</v>
      </c>
      <c r="CS38" s="80">
        <v>16054.490513096169</v>
      </c>
      <c r="CT38" s="80">
        <v>28515829</v>
      </c>
      <c r="CU38" s="80">
        <v>31144629</v>
      </c>
      <c r="CV38" s="80">
        <v>882050</v>
      </c>
      <c r="CW38" s="80"/>
    </row>
  </sheetData>
  <sortState ref="A5:BW194">
    <sortCondition ref="A5:A194"/>
    <sortCondition ref="B5:B194"/>
  </sortState>
  <printOptions gridLines="1"/>
  <pageMargins left="0.23622047244094491" right="0.23622047244094491" top="0.74803149606299213" bottom="0.74803149606299213" header="0.31496062992125984" footer="0.31496062992125984"/>
  <pageSetup scale="62" fitToWidth="0" orientation="landscape" horizontalDpi="4294967293" r:id="rId1"/>
  <headerFooter>
    <oddFooter>&amp;R&amp;P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CV36"/>
  <sheetViews>
    <sheetView showGridLines="0" zoomScale="98" zoomScaleNormal="98" workbookViewId="0">
      <pane xSplit="3" ySplit="3" topLeftCell="D4" activePane="bottomRight" state="frozen"/>
      <selection activeCell="AA35" sqref="AA35"/>
      <selection pane="topRight" activeCell="AA35" sqref="AA35"/>
      <selection pane="bottomLeft" activeCell="AA35" sqref="AA35"/>
      <selection pane="bottomRight" activeCell="B2" sqref="B2"/>
    </sheetView>
  </sheetViews>
  <sheetFormatPr defaultColWidth="9.140625" defaultRowHeight="15" x14ac:dyDescent="0.25"/>
  <cols>
    <col min="1" max="1" width="18.42578125" style="3" customWidth="1"/>
    <col min="2" max="2" width="25.140625" style="3" customWidth="1"/>
    <col min="3" max="3" width="5.5703125" style="3" bestFit="1" customWidth="1"/>
    <col min="4" max="99" width="11.42578125" style="3" customWidth="1"/>
    <col min="100" max="16384" width="9.140625" style="3"/>
  </cols>
  <sheetData>
    <row r="1" spans="1:100" x14ac:dyDescent="0.25">
      <c r="A1" s="121"/>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c r="BT1" s="121"/>
      <c r="BU1" s="121"/>
      <c r="BV1" s="121"/>
      <c r="BW1" s="121"/>
      <c r="BX1" s="121"/>
      <c r="BY1" s="121"/>
      <c r="BZ1" s="121"/>
      <c r="CA1" s="121"/>
      <c r="CB1" s="121"/>
      <c r="CC1" s="121"/>
      <c r="CD1" s="121"/>
      <c r="CE1" s="121"/>
      <c r="CF1" s="121"/>
      <c r="CG1" s="121"/>
      <c r="CH1" s="121"/>
      <c r="CI1" s="121"/>
      <c r="CJ1" s="121"/>
      <c r="CK1" s="121"/>
      <c r="CL1" s="121"/>
      <c r="CM1" s="121"/>
      <c r="CN1" s="121"/>
      <c r="CO1" s="121"/>
      <c r="CP1" s="121"/>
      <c r="CQ1" s="121"/>
      <c r="CR1" s="121"/>
      <c r="CS1" s="121"/>
      <c r="CT1" s="121"/>
      <c r="CU1" s="121"/>
    </row>
    <row r="2" spans="1:100" ht="126.75" customHeight="1" thickBot="1" x14ac:dyDescent="0.3">
      <c r="A2" s="92" t="s">
        <v>233</v>
      </c>
      <c r="B2" s="92" t="s">
        <v>234</v>
      </c>
      <c r="C2" s="190" t="s">
        <v>64</v>
      </c>
      <c r="D2" s="97" t="str">
        <f>'Indicador Datos'!D2</f>
        <v>Exposición física al terremoto MMI VI</v>
      </c>
      <c r="E2" s="97" t="str">
        <f>'Indicador Datos'!E2</f>
        <v>Exposición física al terremoto MMI VIII</v>
      </c>
      <c r="F2" s="97" t="str">
        <f>'Indicador Datos'!F2</f>
        <v>Proyección anual de personas expuestas a las inundaciones</v>
      </c>
      <c r="G2" s="97" t="str">
        <f>'Indicador Datos'!G2</f>
        <v>Proyección anual de personas expuestas a tsunamis</v>
      </c>
      <c r="H2" s="97" t="str">
        <f>'Indicador Datos'!H2</f>
        <v>Proyección anual de personas expuestas al viento del ciclón SS1</v>
      </c>
      <c r="I2" s="97" t="str">
        <f>'Indicador Datos'!I2</f>
        <v>Proyección anual de personas expuestas al viento del ciclón SS3</v>
      </c>
      <c r="J2" s="97" t="str">
        <f>'Indicador Datos'!J2</f>
        <v>Proyección anual de personas expuestas a la oleada ciclónica</v>
      </c>
      <c r="K2" s="97" t="str">
        <f>'Indicador Datos'!K2</f>
        <v>Total afectado por la sequía</v>
      </c>
      <c r="L2" s="97" t="str">
        <f>'Indicador Datos'!L2</f>
        <v>Frecuencia de los eventos de sequía</v>
      </c>
      <c r="M2" s="97" t="str">
        <f>'Indicador Datos'!M2</f>
        <v>Cambio anual del bosque</v>
      </c>
      <c r="N2" s="97" t="str">
        <f>'Indicador Datos'!N2</f>
        <v>Exposición física a la degradación del suelo en áreas de baja nivel biofísico</v>
      </c>
      <c r="O2" s="97" t="str">
        <f>'Indicador Datos'!O2</f>
        <v>Exposición física a la degradación del suelo en áreas de alto nivel biofísico</v>
      </c>
      <c r="P2" s="97" t="str">
        <f>'Indicador Datos'!P2</f>
        <v>Extracción de agua agrícola</v>
      </c>
      <c r="Q2" s="97" t="str">
        <f>'Indicador Datos'!Q2</f>
        <v>Personas en riesgo de malaria por Plasmodium vivax - Transmisión inestable</v>
      </c>
      <c r="R2" s="97" t="str">
        <f>'Indicador Datos'!R2</f>
        <v>Personas en riesgo de malaria por Plasmodium vivax - Transmisión estable</v>
      </c>
      <c r="S2" s="97" t="str">
        <f>'Indicador Datos'!S2</f>
        <v>Personas en riesgo de malaria por Plasmodium falciparum - Transmisión inestable</v>
      </c>
      <c r="T2" s="97" t="str">
        <f>'Indicador Datos'!T2</f>
        <v>Personas en riesgo de malaria por Plasmodium falciparum - Transmisión estable</v>
      </c>
      <c r="U2" s="97" t="str">
        <f>'Indicador Datos'!U2</f>
        <v>Personas expuestas a Zika</v>
      </c>
      <c r="V2" s="97" t="str">
        <f>'Indicador Datos'!V2</f>
        <v>Personas expuestas a Aedes</v>
      </c>
      <c r="W2" s="97" t="str">
        <f>'Indicador Datos'!W2</f>
        <v>Personas expuestas a Dengue</v>
      </c>
      <c r="X2" s="97" t="str">
        <f>'Indicador Datos'!X2</f>
        <v>Crecimiento de la población urbana</v>
      </c>
      <c r="Y2" s="97" t="str">
        <f>'Indicador Datos'!Y2</f>
        <v>Población urbana</v>
      </c>
      <c r="Z2" s="97" t="str">
        <f>'Indicador Datos'!Z2</f>
        <v>Personas practicando defecación al aire libre (% de la población)</v>
      </c>
      <c r="AA2" s="97" t="str">
        <f>'Indicador Datos'!AA2</f>
        <v>Personas practicando defecación al aire libre (número)</v>
      </c>
      <c r="AB2" s="97" t="str">
        <f>'Indicador Datos'!AB2</f>
        <v>Personas con instalaciones básicas para el lavado de manos</v>
      </c>
      <c r="AC2" s="97" t="str">
        <f>'Indicador Datos'!AC2</f>
        <v>Puntuación de capacidad del IHR: inocuidad de los alimentos</v>
      </c>
      <c r="AD2" s="97" t="str">
        <f>'Indicador Datos'!AD2</f>
        <v>Menores de 5 años</v>
      </c>
      <c r="AE2" s="97" t="str">
        <f>'Indicador Datos'!AE2</f>
        <v>GCRI Probabilidad de conflicto violento</v>
      </c>
      <c r="AF2" s="97" t="str">
        <f>'Indicador Datos'!AF2</f>
        <v>GCRI Probabilidad de conflicto altamente violento</v>
      </c>
      <c r="AG2" s="97" t="str">
        <f>'Indicador Datos'!AG2</f>
        <v>Intensidad del conflicto de poder nacional (altamente violenta)</v>
      </c>
      <c r="AH2" s="97" t="str">
        <f>'Indicador Datos'!AH2</f>
        <v>Intensidad del conflicto subnacional (altamente violenta)</v>
      </c>
      <c r="AI2" s="97" t="str">
        <f>'Indicador Datos'!AI2</f>
        <v>Tasa de homicidio intencional</v>
      </c>
      <c r="AJ2" s="97" t="str">
        <f>'Indicador Datos'!AJ2</f>
        <v>Homicidio intencional</v>
      </c>
      <c r="AK2" s="97" t="str">
        <f>'Indicador Datos'!AK2</f>
        <v>Solicitantes de asilo por país de origen</v>
      </c>
      <c r="AL2" s="97" t="str">
        <f>'Indicador Datos'!AL2</f>
        <v>Índice de Desarrollo Humano</v>
      </c>
      <c r="AM2" s="97" t="str">
        <f>'Indicador Datos'!AM2</f>
        <v>Población en pobreza multidimensional</v>
      </c>
      <c r="AN2" s="97" t="str">
        <f>'Indicador Datos'!AN2</f>
        <v>Población vulnerable a pobreza multidimensional</v>
      </c>
      <c r="AO2" s="97" t="str">
        <f>'Indicador Datos'!AO2</f>
        <v>Tasa de incidencia de la pobreza, sobre la base de las líneas de pobreza nacional</v>
      </c>
      <c r="AP2" s="97" t="str">
        <f>'Indicador Datos'!AP2</f>
        <v>Tasa de inactividad por edades</v>
      </c>
      <c r="AQ2" s="97" t="str">
        <f>'Indicador Datos'!AQ2</f>
        <v>Volumen de remesas</v>
      </c>
      <c r="AR2" s="97" t="str">
        <f>'Indicador Datos'!AR2</f>
        <v>Empleo vulnerable</v>
      </c>
      <c r="AS2" s="97" t="str">
        <f>'Indicador Datos'!AS2</f>
        <v>Tasa de mortalidad en menores de 5 años</v>
      </c>
      <c r="AT2" s="97" t="str">
        <f>'Indicador Datos'!AT2</f>
        <v>Desnutrición crónica en menores de 5 años</v>
      </c>
      <c r="AU2" s="97" t="str">
        <f>'Indicador Datos'!AU2</f>
        <v>Prevalencia de anemia en niños y niñas menores de 5 años</v>
      </c>
      <c r="AV2" s="97" t="str">
        <f>'Indicador Datos'!AV2</f>
        <v>Bajo peso al nacer</v>
      </c>
      <c r="AW2" s="97" t="str">
        <f>'Indicador Datos'!AW2</f>
        <v>Densidad de médicos</v>
      </c>
      <c r="AX2" s="97" t="str">
        <f>'Indicador Datos'!AX2</f>
        <v>Cobertura de inmunización MCV2</v>
      </c>
      <c r="AY2" s="97" t="str">
        <f>'Indicador Datos'!AY2</f>
        <v>Cobertura de inmunización DTP3</v>
      </c>
      <c r="AZ2" s="97" t="str">
        <f>'Indicador Datos'!AZ2</f>
        <v>Cobertura de inmunización PCV3</v>
      </c>
      <c r="BA2" s="97" t="str">
        <f>'Indicador Datos'!BA2</f>
        <v>Incidencia de la tuberculosis</v>
      </c>
      <c r="BB2" s="97" t="str">
        <f>'Indicador Datos'!BB2</f>
        <v>Prevalencia de VIH-SIDA entre adultos de 15 a 49 años</v>
      </c>
      <c r="BC2" s="97" t="str">
        <f>'Indicador Datos'!BC2</f>
        <v>Número de nuevas infecciones por VIH por 1,000 personas no infectados</v>
      </c>
      <c r="BD2" s="97" t="str">
        <f>'Indicador Datos'!BD2</f>
        <v>Incidencia del dengue</v>
      </c>
      <c r="BE2" s="97" t="str">
        <f>'Indicador Datos'!BE2</f>
        <v>Número de personas que requieren intervenciones contra enfermedades tropicales desatendidas</v>
      </c>
      <c r="BF2" s="97" t="str">
        <f>'Indicador Datos'!BF2</f>
        <v>Gasto corriente en salud per cápita</v>
      </c>
      <c r="BG2" s="97" t="str">
        <f>'Indicador Datos'!BG2</f>
        <v xml:space="preserve">Gasto público en salud </v>
      </c>
      <c r="BH2" s="97" t="str">
        <f>'Indicador Datos'!BH2</f>
        <v>Gastos de la salud desembolsados por paciente</v>
      </c>
      <c r="BI2" s="97" t="str">
        <f>'Indicador Datos'!BI2</f>
        <v>Tasa de mortalidad materna</v>
      </c>
      <c r="BJ2" s="97" t="str">
        <f>'Indicador Datos'!BJ2</f>
        <v>Índice de desigualdad de género</v>
      </c>
      <c r="BK2" s="97" t="str">
        <f>'Indicador Datos'!BK2</f>
        <v>Coeficiente Gini de ingresos</v>
      </c>
      <c r="BL2" s="97" t="str">
        <f>'Indicador Datos'!BL2</f>
        <v>Población urbana de asentamientos precarios</v>
      </c>
      <c r="BM2" s="97" t="str">
        <f>'Indicador Datos'!BM2</f>
        <v>Personas afectadas por desastres naturales</v>
      </c>
      <c r="BN2" s="97" t="str">
        <f>'Indicador Datos'!BN2</f>
        <v>Personas afectadas por desastres naturales</v>
      </c>
      <c r="BO2" s="97" t="str">
        <f>'Indicador Datos'!BO2</f>
        <v>Personas afectadas por desastres naturales</v>
      </c>
      <c r="BP2" s="97" t="str">
        <f>'Indicador Datos'!BP2</f>
        <v>Las personas internamente desplazadas (PDI)</v>
      </c>
      <c r="BQ2" s="97" t="str">
        <f>'Indicador Datos'!BQ2</f>
        <v>Refugiados y solicitantes de asilo por país de asilo</v>
      </c>
      <c r="BR2" s="97" t="str">
        <f>'Indicador Datos'!BR2</f>
        <v>Refugiados Regresados</v>
      </c>
      <c r="BS2" s="97" t="str">
        <f>'Indicador Datos'!BS2</f>
        <v>Tasa de fecundidad en adolescentes</v>
      </c>
      <c r="BT2" s="97" t="str">
        <f>'Indicador Datos'!BT2</f>
        <v>Mortalidad en adolescentes debido a la autolesión y a la violencia interpersonal</v>
      </c>
      <c r="BU2" s="97" t="str">
        <f>'Indicador Datos'!BU2</f>
        <v>Idoneidad (suficiencia) del suministro de energía dietética promedio</v>
      </c>
      <c r="BV2" s="97" t="str">
        <f>'Indicador Datos'!BV2</f>
        <v>Prevalencia de la subnutrición</v>
      </c>
      <c r="BW2" s="97" t="str">
        <f>'Indicador Datos'!BW2</f>
        <v>Prevalencia de anemia entre mujeres en edad reproductiva</v>
      </c>
      <c r="BX2" s="97" t="str">
        <f>'Indicador Datos'!BX2</f>
        <v>Puntaje HFA mas actual</v>
      </c>
      <c r="BY2" s="97" t="str">
        <f>'Indicador Datos'!BY2</f>
        <v>Índice de Gestión de Riesgos del BID</v>
      </c>
      <c r="BZ2" s="97" t="str">
        <f>'Indicador Datos'!BZ2</f>
        <v>Eficacia gubernamental</v>
      </c>
      <c r="CA2" s="97" t="str">
        <f>'Indicador Datos'!CA2</f>
        <v>Índice de Percepción de la Corrupción</v>
      </c>
      <c r="CB2" s="97" t="str">
        <f>'Indicador Datos'!CB2</f>
        <v>Cobertura de los Programas de Seguro Social</v>
      </c>
      <c r="CC2" s="97" t="str">
        <f>'Indicador Datos'!CC2</f>
        <v xml:space="preserve">Desconfianza en la policía </v>
      </c>
      <c r="CD2" s="97" t="str">
        <f>'Indicador Datos'!CD2</f>
        <v xml:space="preserve">Desconfianza en el sistema judicial 
</v>
      </c>
      <c r="CE2" s="97" t="str">
        <f>'Indicador Datos'!CE2</f>
        <v>Costos de contención de la violencia</v>
      </c>
      <c r="CF2" s="97" t="str">
        <f>'Indicador Datos'!CF2</f>
        <v>Acceso a electricidad</v>
      </c>
      <c r="CG2" s="97" t="str">
        <f>'Indicador Datos'!CG2</f>
        <v>Usuarios de internet</v>
      </c>
      <c r="CH2" s="97" t="str">
        <f>'Indicador Datos'!CH2</f>
        <v>Suscripciones de celulares móviles</v>
      </c>
      <c r="CI2" s="97" t="str">
        <f>'Indicador Datos'!CI2</f>
        <v>Longitud de vías</v>
      </c>
      <c r="CJ2" s="97" t="str">
        <f>'Indicador Datos'!CJ2</f>
        <v>Personas que utilizan al menos servicios básicos de saneamiento</v>
      </c>
      <c r="CK2" s="97" t="str">
        <f>'Indicador Datos'!CK2</f>
        <v>Personas que utilizan al menos servicios básicos de agua potable</v>
      </c>
      <c r="CL2" s="97" t="str">
        <f>'Indicador Datos'!CL2</f>
        <v>Cobertura de agua en las escuelas</v>
      </c>
      <c r="CM2" s="97" t="str">
        <f>'Indicador Datos'!CM2</f>
        <v>Cobertura de saneamiento escolar</v>
      </c>
      <c r="CN2" s="97" t="str">
        <f>'Indicador Datos'!CN2</f>
        <v>Tasa de supervivencia hasta el último grado de educación primaria</v>
      </c>
      <c r="CO2" s="97" t="str">
        <f>'Indicador Datos'!CO2</f>
        <v>Tasa de supervivencia hasta el último grado de educación secundaria inferior</v>
      </c>
      <c r="CP2" s="97" t="str">
        <f>'Indicador Datos'!CP2</f>
        <v>Nivel de estudios: al menos completado la secundaria inferior</v>
      </c>
      <c r="CQ2" s="97" t="str">
        <f>'Indicador Datos'!CQ2</f>
        <v>Gastos en educación</v>
      </c>
      <c r="CR2" s="97" t="str">
        <f>'Indicador Datos'!CR2</f>
        <v>Proporción alumno-maestro en educación primaria</v>
      </c>
      <c r="CS2" s="97" t="str">
        <f>'Indicador Datos'!CS2</f>
        <v>PIB per cápita</v>
      </c>
      <c r="CT2" s="97" t="str">
        <f>'Indicador Datos'!CT2</f>
        <v>Población total</v>
      </c>
      <c r="CU2" s="97" t="str">
        <f>'Indicador Datos'!CU2</f>
        <v>Población Total (GHS-POP)</v>
      </c>
    </row>
    <row r="3" spans="1:100" ht="15.75" thickTop="1" x14ac:dyDescent="0.25">
      <c r="B3" s="95" t="s">
        <v>673</v>
      </c>
      <c r="C3" s="83"/>
      <c r="D3" s="109">
        <f>'Indicador Datos'!D3</f>
        <v>2015</v>
      </c>
      <c r="E3" s="109">
        <f>'Indicador Datos'!E3</f>
        <v>2015</v>
      </c>
      <c r="F3" s="109">
        <f>'Indicador Datos'!F3</f>
        <v>2015</v>
      </c>
      <c r="G3" s="109">
        <f>'Indicador Datos'!G3</f>
        <v>2015</v>
      </c>
      <c r="H3" s="109">
        <f>'Indicador Datos'!H3</f>
        <v>2015</v>
      </c>
      <c r="I3" s="109">
        <f>'Indicador Datos'!I3</f>
        <v>2015</v>
      </c>
      <c r="J3" s="109">
        <f>'Indicador Datos'!J3</f>
        <v>2015</v>
      </c>
      <c r="K3" s="109" t="str">
        <f>'Indicador Datos'!K3</f>
        <v>1984-2018</v>
      </c>
      <c r="L3" s="109" t="str">
        <f>'Indicador Datos'!L3</f>
        <v>1984-2018</v>
      </c>
      <c r="M3" s="109" t="str">
        <f>'Indicador Datos'!M3</f>
        <v>1990-2015</v>
      </c>
      <c r="N3" s="109">
        <f>'Indicador Datos'!N3</f>
        <v>2011</v>
      </c>
      <c r="O3" s="109">
        <f>'Indicador Datos'!O3</f>
        <v>2011</v>
      </c>
      <c r="P3" s="109" t="str">
        <f>'Indicador Datos'!P3</f>
        <v>2008-17</v>
      </c>
      <c r="Q3" s="109">
        <f>'Indicador Datos'!Q3</f>
        <v>2010</v>
      </c>
      <c r="R3" s="109">
        <f>'Indicador Datos'!R3</f>
        <v>2010</v>
      </c>
      <c r="S3" s="109">
        <f>'Indicador Datos'!S3</f>
        <v>2010</v>
      </c>
      <c r="T3" s="109">
        <f>'Indicador Datos'!T3</f>
        <v>2010</v>
      </c>
      <c r="U3" s="109">
        <f>'Indicador Datos'!U3</f>
        <v>2015</v>
      </c>
      <c r="V3" s="109">
        <f>'Indicador Datos'!V3</f>
        <v>2015</v>
      </c>
      <c r="W3" s="109">
        <f>'Indicador Datos'!W3</f>
        <v>2015</v>
      </c>
      <c r="X3" s="109">
        <f>'Indicador Datos'!X3</f>
        <v>2018</v>
      </c>
      <c r="Y3" s="109">
        <f>'Indicador Datos'!Y3</f>
        <v>2018</v>
      </c>
      <c r="Z3" s="109" t="str">
        <f>'Indicador Datos'!Z3</f>
        <v>2013-2017</v>
      </c>
      <c r="AA3" s="109" t="str">
        <f>'Indicador Datos'!AA3</f>
        <v>2013-2017</v>
      </c>
      <c r="AB3" s="109" t="str">
        <f>'Indicador Datos'!AB3</f>
        <v>2014-2017</v>
      </c>
      <c r="AC3" s="109">
        <f>'Indicador Datos'!AC3</f>
        <v>2018</v>
      </c>
      <c r="AD3" s="109">
        <f>'Indicador Datos'!AD3</f>
        <v>2019</v>
      </c>
      <c r="AE3" s="109">
        <f>'Indicador Datos'!AE3</f>
        <v>2019</v>
      </c>
      <c r="AF3" s="109">
        <f>'Indicador Datos'!AF3</f>
        <v>2019</v>
      </c>
      <c r="AG3" s="109">
        <f>'Indicador Datos'!AG3</f>
        <v>2018</v>
      </c>
      <c r="AH3" s="109">
        <f>'Indicador Datos'!AH3</f>
        <v>2018</v>
      </c>
      <c r="AI3" s="109" t="str">
        <f>'Indicador Datos'!AI3</f>
        <v>2015-17</v>
      </c>
      <c r="AJ3" s="109" t="str">
        <f>'Indicador Datos'!AJ3</f>
        <v>2015-17</v>
      </c>
      <c r="AK3" s="109">
        <f>'Indicador Datos'!AK3</f>
        <v>2018</v>
      </c>
      <c r="AL3" s="109">
        <f>'Indicador Datos'!AL3</f>
        <v>2017</v>
      </c>
      <c r="AM3" s="109" t="str">
        <f>'Indicador Datos'!AM3</f>
        <v>2008-17</v>
      </c>
      <c r="AN3" s="109" t="str">
        <f>'Indicador Datos'!AN3</f>
        <v>2008-17</v>
      </c>
      <c r="AO3" s="109" t="str">
        <f>'Indicador Datos'!AO3</f>
        <v>2008-18</v>
      </c>
      <c r="AP3" s="109">
        <f>'Indicador Datos'!AP3</f>
        <v>2018</v>
      </c>
      <c r="AQ3" s="109" t="str">
        <f>'Indicador Datos'!AQ3</f>
        <v>2014-18</v>
      </c>
      <c r="AR3" s="109">
        <f>'Indicador Datos'!AR3</f>
        <v>2018</v>
      </c>
      <c r="AS3" s="109">
        <f>'Indicador Datos'!AS3</f>
        <v>2017</v>
      </c>
      <c r="AT3" s="109" t="str">
        <f>'Indicador Datos'!AT3</f>
        <v>2006-17</v>
      </c>
      <c r="AU3" s="109">
        <f>'Indicador Datos'!AU3</f>
        <v>2016</v>
      </c>
      <c r="AV3" s="109">
        <f>'Indicador Datos'!AV3</f>
        <v>2015</v>
      </c>
      <c r="AW3" s="109" t="str">
        <f>'Indicador Datos'!AW3</f>
        <v>2011-18</v>
      </c>
      <c r="AX3" s="109">
        <f>'Indicador Datos'!AX3</f>
        <v>2017</v>
      </c>
      <c r="AY3" s="109">
        <f>'Indicador Datos'!AY3</f>
        <v>2017</v>
      </c>
      <c r="AZ3" s="109">
        <f>'Indicador Datos'!AZ3</f>
        <v>2017</v>
      </c>
      <c r="BA3" s="109">
        <f>'Indicador Datos'!BA3</f>
        <v>2017</v>
      </c>
      <c r="BB3" s="109">
        <f>'Indicador Datos'!BB3</f>
        <v>2017</v>
      </c>
      <c r="BC3" s="109">
        <f>'Indicador Datos'!BC3</f>
        <v>2017</v>
      </c>
      <c r="BD3" s="109">
        <f>'Indicador Datos'!BD3</f>
        <v>2018</v>
      </c>
      <c r="BE3" s="109">
        <f>'Indicador Datos'!BE3</f>
        <v>2017</v>
      </c>
      <c r="BF3" s="109" t="str">
        <f>'Indicador Datos'!BF3</f>
        <v>2011-2016</v>
      </c>
      <c r="BG3" s="109">
        <f>'Indicador Datos'!BG3</f>
        <v>2015</v>
      </c>
      <c r="BH3" s="109">
        <f>'Indicador Datos'!BH3</f>
        <v>2015</v>
      </c>
      <c r="BI3" s="109">
        <f>'Indicador Datos'!BI3</f>
        <v>2015</v>
      </c>
      <c r="BJ3" s="109">
        <f>'Indicador Datos'!BJ3</f>
        <v>2017</v>
      </c>
      <c r="BK3" s="109" t="str">
        <f>'Indicador Datos'!BK3</f>
        <v>2005-17</v>
      </c>
      <c r="BL3" s="109" t="str">
        <f>'Indicador Datos'!BL3</f>
        <v>2014-2016</v>
      </c>
      <c r="BM3" s="109">
        <f>'Indicador Datos'!BM3</f>
        <v>2017</v>
      </c>
      <c r="BN3" s="109">
        <f>'Indicador Datos'!BN3</f>
        <v>2018</v>
      </c>
      <c r="BO3" s="109">
        <f>'Indicador Datos'!BO3</f>
        <v>2019</v>
      </c>
      <c r="BP3" s="109">
        <f>'Indicador Datos'!BP3</f>
        <v>2019</v>
      </c>
      <c r="BQ3" s="109">
        <f>'Indicador Datos'!BQ3</f>
        <v>2019</v>
      </c>
      <c r="BR3" s="109">
        <f>'Indicador Datos'!BR3</f>
        <v>2018</v>
      </c>
      <c r="BS3" s="109" t="s">
        <v>523</v>
      </c>
      <c r="BT3" s="109">
        <f>'Indicador Datos'!BT3</f>
        <v>2017</v>
      </c>
      <c r="BU3" s="109" t="str">
        <f>'Indicador Datos'!BU3</f>
        <v>2016-18</v>
      </c>
      <c r="BV3" s="109" t="str">
        <f>'Indicador Datos'!BV3</f>
        <v>2016-18</v>
      </c>
      <c r="BW3" s="109">
        <f>'Indicador Datos'!BW3</f>
        <v>2016</v>
      </c>
      <c r="BX3" s="109" t="str">
        <f>'Indicador Datos'!BX3</f>
        <v>2007-15</v>
      </c>
      <c r="BY3" s="109" t="str">
        <f>'Indicador Datos'!BY3</f>
        <v>2008-13</v>
      </c>
      <c r="BZ3" s="109">
        <f>'Indicador Datos'!BZ3</f>
        <v>2017</v>
      </c>
      <c r="CA3" s="109">
        <f>'Indicador Datos'!CA3</f>
        <v>2018</v>
      </c>
      <c r="CB3" s="109" t="str">
        <f>'Indicador Datos'!CB3</f>
        <v>2010-15</v>
      </c>
      <c r="CC3" s="109">
        <f>'Indicador Datos'!CC3</f>
        <v>2018</v>
      </c>
      <c r="CD3" s="109">
        <f>'Indicador Datos'!CD3</f>
        <v>2018</v>
      </c>
      <c r="CE3" s="109">
        <f>'Indicador Datos'!CE3</f>
        <v>2019</v>
      </c>
      <c r="CF3" s="109">
        <f>'Indicador Datos'!CF3</f>
        <v>2017</v>
      </c>
      <c r="CG3" s="109">
        <f>'Indicador Datos'!CG3</f>
        <v>2016</v>
      </c>
      <c r="CH3" s="109">
        <f>'Indicador Datos'!CH3</f>
        <v>2017</v>
      </c>
      <c r="CI3" s="109">
        <f>'Indicador Datos'!CI3</f>
        <v>2014</v>
      </c>
      <c r="CJ3" s="109" t="str">
        <f>'Indicador Datos'!CJ3</f>
        <v>2013-2017</v>
      </c>
      <c r="CK3" s="109" t="str">
        <f>'Indicador Datos'!CK3</f>
        <v>2013-2017</v>
      </c>
      <c r="CL3" s="109">
        <f>'Indicador Datos'!CL3</f>
        <v>2016</v>
      </c>
      <c r="CM3" s="109">
        <f>'Indicador Datos'!CM3</f>
        <v>2016</v>
      </c>
      <c r="CN3" s="109" t="str">
        <f>'Indicador Datos'!CN3</f>
        <v>2011-16</v>
      </c>
      <c r="CO3" s="109" t="str">
        <f>'Indicador Datos'!CO3</f>
        <v>2011-17</v>
      </c>
      <c r="CP3" s="109" t="str">
        <f>'Indicador Datos'!CP3</f>
        <v>2011-17</v>
      </c>
      <c r="CQ3" s="109">
        <f>'Indicador Datos'!CQ3</f>
        <v>2017</v>
      </c>
      <c r="CR3" s="109" t="str">
        <f>'Indicador Datos'!CR3</f>
        <v>2016-18</v>
      </c>
      <c r="CS3" s="109">
        <f>'Indicador Datos'!CS3</f>
        <v>2018</v>
      </c>
      <c r="CT3" s="109">
        <f>'Indicador Datos'!CT3</f>
        <v>2019</v>
      </c>
      <c r="CU3" s="109">
        <v>2015</v>
      </c>
      <c r="CV3" s="109"/>
    </row>
    <row r="4" spans="1:100" x14ac:dyDescent="0.25">
      <c r="A4" s="3" t="str">
        <f>VLOOKUP(C4,Regions!B$3:H$35,7,FALSE)</f>
        <v>Caribbean</v>
      </c>
      <c r="B4" s="94" t="s">
        <v>1</v>
      </c>
      <c r="C4" s="83" t="s">
        <v>0</v>
      </c>
      <c r="D4" s="110">
        <v>2015</v>
      </c>
      <c r="E4" s="110">
        <v>2015</v>
      </c>
      <c r="F4" s="110">
        <v>2015</v>
      </c>
      <c r="G4" s="110">
        <v>2015</v>
      </c>
      <c r="H4" s="110">
        <v>2015</v>
      </c>
      <c r="I4" s="110">
        <v>2015</v>
      </c>
      <c r="J4" s="110">
        <v>2015</v>
      </c>
      <c r="K4" s="110">
        <v>2018</v>
      </c>
      <c r="L4" s="110">
        <v>2018</v>
      </c>
      <c r="M4" s="110">
        <v>2015</v>
      </c>
      <c r="N4" s="219">
        <v>2011</v>
      </c>
      <c r="O4" s="219">
        <v>2011</v>
      </c>
      <c r="P4" s="110">
        <v>2012</v>
      </c>
      <c r="Q4" s="110">
        <v>2010</v>
      </c>
      <c r="R4" s="110">
        <v>2010</v>
      </c>
      <c r="S4" s="110">
        <v>2010</v>
      </c>
      <c r="T4" s="110">
        <v>2010</v>
      </c>
      <c r="U4" s="110">
        <v>2015</v>
      </c>
      <c r="V4" s="110">
        <v>2015</v>
      </c>
      <c r="W4" s="110">
        <v>2015</v>
      </c>
      <c r="X4" s="80">
        <v>2018</v>
      </c>
      <c r="Y4" s="80">
        <v>2018</v>
      </c>
      <c r="Z4" s="80">
        <v>2017</v>
      </c>
      <c r="AA4" s="80">
        <v>2017</v>
      </c>
      <c r="AB4" s="80" t="s">
        <v>111</v>
      </c>
      <c r="AC4" s="80">
        <v>2018</v>
      </c>
      <c r="AD4" s="80">
        <v>2019</v>
      </c>
      <c r="AE4" s="110">
        <v>2019</v>
      </c>
      <c r="AF4" s="110">
        <v>2019</v>
      </c>
      <c r="AG4" s="110">
        <v>2018</v>
      </c>
      <c r="AH4" s="110">
        <v>2018</v>
      </c>
      <c r="AI4" s="112" t="s">
        <v>111</v>
      </c>
      <c r="AJ4" s="112" t="s">
        <v>111</v>
      </c>
      <c r="AK4" s="127">
        <v>2018</v>
      </c>
      <c r="AL4" s="112">
        <v>2017</v>
      </c>
      <c r="AM4" s="112" t="s">
        <v>111</v>
      </c>
      <c r="AN4" s="112" t="s">
        <v>111</v>
      </c>
      <c r="AO4" s="127"/>
      <c r="AP4" s="127">
        <v>2018</v>
      </c>
      <c r="AQ4" s="127">
        <v>2018</v>
      </c>
      <c r="AR4" s="112" t="s">
        <v>111</v>
      </c>
      <c r="AS4" s="110">
        <v>2017</v>
      </c>
      <c r="AT4" s="112" t="s">
        <v>111</v>
      </c>
      <c r="AU4" s="112">
        <v>2016</v>
      </c>
      <c r="AV4" s="112" t="s">
        <v>439</v>
      </c>
      <c r="AW4" s="110">
        <v>2017</v>
      </c>
      <c r="AX4" s="110">
        <v>2017</v>
      </c>
      <c r="AY4" s="112">
        <v>2017</v>
      </c>
      <c r="AZ4" s="112" t="s">
        <v>111</v>
      </c>
      <c r="BA4" s="110">
        <v>2017</v>
      </c>
      <c r="BB4" s="110" t="s">
        <v>111</v>
      </c>
      <c r="BC4" s="110" t="s">
        <v>111</v>
      </c>
      <c r="BD4" s="127">
        <v>2018</v>
      </c>
      <c r="BE4" s="127">
        <v>2017</v>
      </c>
      <c r="BF4" s="110">
        <v>2016</v>
      </c>
      <c r="BG4" s="112">
        <v>2015</v>
      </c>
      <c r="BH4" s="112">
        <v>2015</v>
      </c>
      <c r="BI4" s="110" t="s">
        <v>111</v>
      </c>
      <c r="BJ4" s="110" t="s">
        <v>111</v>
      </c>
      <c r="BK4" s="110" t="s">
        <v>111</v>
      </c>
      <c r="BL4" s="111" t="s">
        <v>111</v>
      </c>
      <c r="BM4" s="110">
        <v>2017</v>
      </c>
      <c r="BN4" s="110">
        <v>2018</v>
      </c>
      <c r="BO4" s="110">
        <v>2019</v>
      </c>
      <c r="BP4" s="110" t="s">
        <v>111</v>
      </c>
      <c r="BQ4" s="110" t="s">
        <v>454</v>
      </c>
      <c r="BR4" s="110" t="s">
        <v>454</v>
      </c>
      <c r="BS4" s="127" t="s">
        <v>111</v>
      </c>
      <c r="BT4" s="112">
        <v>2017</v>
      </c>
      <c r="BU4" s="110">
        <v>2018</v>
      </c>
      <c r="BV4" s="110">
        <v>2018</v>
      </c>
      <c r="BW4" s="112">
        <v>2016</v>
      </c>
      <c r="BX4" s="110">
        <v>2013</v>
      </c>
      <c r="BY4" s="112"/>
      <c r="BZ4" s="110">
        <v>2017</v>
      </c>
      <c r="CA4" s="110" t="s">
        <v>111</v>
      </c>
      <c r="CB4" s="80" t="s">
        <v>111</v>
      </c>
      <c r="CC4" s="80" t="s">
        <v>111</v>
      </c>
      <c r="CD4" s="80" t="s">
        <v>111</v>
      </c>
      <c r="CE4" s="80" t="s">
        <v>111</v>
      </c>
      <c r="CF4" s="110">
        <v>2017</v>
      </c>
      <c r="CG4" s="110">
        <v>2016</v>
      </c>
      <c r="CH4" s="110">
        <v>2017</v>
      </c>
      <c r="CI4" s="110">
        <v>2014</v>
      </c>
      <c r="CJ4" s="110">
        <v>2017</v>
      </c>
      <c r="CK4" s="110">
        <v>2017</v>
      </c>
      <c r="CL4" s="118" t="s">
        <v>111</v>
      </c>
      <c r="CM4" s="118" t="s">
        <v>111</v>
      </c>
      <c r="CN4" s="118" t="s">
        <v>111</v>
      </c>
      <c r="CO4" s="114" t="s">
        <v>435</v>
      </c>
      <c r="CP4" s="118" t="s">
        <v>111</v>
      </c>
      <c r="CQ4" s="131">
        <v>2017</v>
      </c>
      <c r="CR4" s="131">
        <v>2018</v>
      </c>
      <c r="CS4" s="219">
        <v>2018</v>
      </c>
      <c r="CT4" s="110">
        <v>2019</v>
      </c>
      <c r="CU4" s="110">
        <v>2015</v>
      </c>
      <c r="CV4" s="80"/>
    </row>
    <row r="5" spans="1:100" x14ac:dyDescent="0.25">
      <c r="A5" s="3" t="str">
        <f>VLOOKUP(C5,Regions!B$3:H$35,7,FALSE)</f>
        <v>Caribbean</v>
      </c>
      <c r="B5" s="94" t="s">
        <v>5</v>
      </c>
      <c r="C5" s="83" t="s">
        <v>4</v>
      </c>
      <c r="D5" s="110">
        <v>2015</v>
      </c>
      <c r="E5" s="110">
        <v>2015</v>
      </c>
      <c r="F5" s="110">
        <v>2015</v>
      </c>
      <c r="G5" s="110">
        <v>2015</v>
      </c>
      <c r="H5" s="110">
        <v>2015</v>
      </c>
      <c r="I5" s="110">
        <v>2015</v>
      </c>
      <c r="J5" s="110">
        <v>2015</v>
      </c>
      <c r="K5" s="110">
        <v>2018</v>
      </c>
      <c r="L5" s="110">
        <v>2018</v>
      </c>
      <c r="M5" s="110">
        <v>2015</v>
      </c>
      <c r="N5" s="219">
        <v>2011</v>
      </c>
      <c r="O5" s="219">
        <v>2011</v>
      </c>
      <c r="P5" s="110" t="s">
        <v>111</v>
      </c>
      <c r="Q5" s="110">
        <v>2010</v>
      </c>
      <c r="R5" s="110">
        <v>2010</v>
      </c>
      <c r="S5" s="110">
        <v>2010</v>
      </c>
      <c r="T5" s="110">
        <v>2010</v>
      </c>
      <c r="U5" s="110">
        <v>2015</v>
      </c>
      <c r="V5" s="110">
        <v>2015</v>
      </c>
      <c r="W5" s="110">
        <v>2015</v>
      </c>
      <c r="X5" s="80">
        <v>2018</v>
      </c>
      <c r="Y5" s="80">
        <v>2018</v>
      </c>
      <c r="Z5" s="80">
        <v>2017</v>
      </c>
      <c r="AA5" s="80">
        <v>2017</v>
      </c>
      <c r="AB5" s="80" t="s">
        <v>111</v>
      </c>
      <c r="AC5" s="80">
        <v>2018</v>
      </c>
      <c r="AD5" s="80">
        <v>2019</v>
      </c>
      <c r="AE5" s="110">
        <v>2019</v>
      </c>
      <c r="AF5" s="110">
        <v>2019</v>
      </c>
      <c r="AG5" s="110">
        <v>2018</v>
      </c>
      <c r="AH5" s="110">
        <v>2018</v>
      </c>
      <c r="AI5" s="112">
        <v>2017</v>
      </c>
      <c r="AJ5" s="112">
        <v>2017</v>
      </c>
      <c r="AK5" s="127">
        <v>2018</v>
      </c>
      <c r="AL5" s="112">
        <v>2017</v>
      </c>
      <c r="AM5" s="112" t="s">
        <v>111</v>
      </c>
      <c r="AN5" s="112" t="s">
        <v>111</v>
      </c>
      <c r="AO5" s="127">
        <v>2013</v>
      </c>
      <c r="AP5" s="127">
        <v>2018</v>
      </c>
      <c r="AQ5" s="127" t="s">
        <v>111</v>
      </c>
      <c r="AR5" s="127">
        <v>2018</v>
      </c>
      <c r="AS5" s="112">
        <v>2017</v>
      </c>
      <c r="AT5" s="112" t="s">
        <v>111</v>
      </c>
      <c r="AU5" s="112">
        <v>2016</v>
      </c>
      <c r="AV5" s="112" t="s">
        <v>439</v>
      </c>
      <c r="AW5" s="110">
        <v>2017</v>
      </c>
      <c r="AX5" s="110">
        <v>2017</v>
      </c>
      <c r="AY5" s="112">
        <v>2017</v>
      </c>
      <c r="AZ5" s="112">
        <v>2017</v>
      </c>
      <c r="BA5" s="110">
        <v>2017</v>
      </c>
      <c r="BB5" s="110">
        <v>2017</v>
      </c>
      <c r="BC5" s="110">
        <v>2017</v>
      </c>
      <c r="BD5" s="127">
        <v>2018</v>
      </c>
      <c r="BE5" s="127">
        <v>2017</v>
      </c>
      <c r="BF5" s="110">
        <v>2016</v>
      </c>
      <c r="BG5" s="112">
        <v>2015</v>
      </c>
      <c r="BH5" s="112">
        <v>2015</v>
      </c>
      <c r="BI5" s="112">
        <v>2015</v>
      </c>
      <c r="BJ5" s="110">
        <v>2017</v>
      </c>
      <c r="BK5" s="110" t="s">
        <v>111</v>
      </c>
      <c r="BL5" s="111" t="s">
        <v>111</v>
      </c>
      <c r="BM5" s="110">
        <v>2017</v>
      </c>
      <c r="BN5" s="110">
        <v>2018</v>
      </c>
      <c r="BO5" s="110">
        <v>2019</v>
      </c>
      <c r="BP5" s="110" t="s">
        <v>111</v>
      </c>
      <c r="BQ5" s="110" t="s">
        <v>454</v>
      </c>
      <c r="BR5" s="110" t="s">
        <v>454</v>
      </c>
      <c r="BS5" s="127">
        <v>2012</v>
      </c>
      <c r="BT5" s="112">
        <v>2017</v>
      </c>
      <c r="BU5" s="110">
        <v>2018</v>
      </c>
      <c r="BV5" s="110">
        <v>2018</v>
      </c>
      <c r="BW5" s="112">
        <v>2016</v>
      </c>
      <c r="BX5" s="110" t="s">
        <v>111</v>
      </c>
      <c r="BY5" s="112">
        <v>2010</v>
      </c>
      <c r="BZ5" s="112">
        <v>2017</v>
      </c>
      <c r="CA5" s="112">
        <v>2018</v>
      </c>
      <c r="CB5" s="80" t="s">
        <v>111</v>
      </c>
      <c r="CC5" s="80" t="s">
        <v>111</v>
      </c>
      <c r="CD5" s="80" t="s">
        <v>111</v>
      </c>
      <c r="CE5" s="80" t="s">
        <v>111</v>
      </c>
      <c r="CF5" s="110">
        <v>2017</v>
      </c>
      <c r="CG5" s="110">
        <v>2016</v>
      </c>
      <c r="CH5" s="110">
        <v>2017</v>
      </c>
      <c r="CI5" s="110">
        <v>2014</v>
      </c>
      <c r="CJ5" s="110">
        <v>2017</v>
      </c>
      <c r="CK5" s="110">
        <v>2017</v>
      </c>
      <c r="CL5" s="118" t="s">
        <v>111</v>
      </c>
      <c r="CM5" s="118" t="s">
        <v>111</v>
      </c>
      <c r="CN5" s="118" t="s">
        <v>111</v>
      </c>
      <c r="CO5" s="184" t="s">
        <v>111</v>
      </c>
      <c r="CP5" s="131" t="s">
        <v>111</v>
      </c>
      <c r="CQ5" s="131">
        <v>2017</v>
      </c>
      <c r="CR5" s="131">
        <v>2016</v>
      </c>
      <c r="CS5" s="219">
        <v>2017</v>
      </c>
      <c r="CT5" s="110">
        <v>2019</v>
      </c>
      <c r="CU5" s="110">
        <v>2015</v>
      </c>
      <c r="CV5" s="80"/>
    </row>
    <row r="6" spans="1:100" x14ac:dyDescent="0.25">
      <c r="A6" s="3" t="str">
        <f>VLOOKUP(C6,Regions!B$3:H$35,7,FALSE)</f>
        <v>Caribbean</v>
      </c>
      <c r="B6" s="94" t="s">
        <v>7</v>
      </c>
      <c r="C6" s="83" t="s">
        <v>6</v>
      </c>
      <c r="D6" s="110">
        <v>2015</v>
      </c>
      <c r="E6" s="110">
        <v>2015</v>
      </c>
      <c r="F6" s="110">
        <v>2015</v>
      </c>
      <c r="G6" s="110">
        <v>2015</v>
      </c>
      <c r="H6" s="110">
        <v>2015</v>
      </c>
      <c r="I6" s="110">
        <v>2015</v>
      </c>
      <c r="J6" s="110">
        <v>2015</v>
      </c>
      <c r="K6" s="110">
        <v>2018</v>
      </c>
      <c r="L6" s="110">
        <v>2018</v>
      </c>
      <c r="M6" s="110">
        <v>2015</v>
      </c>
      <c r="N6" s="110" t="s">
        <v>111</v>
      </c>
      <c r="O6" s="110" t="s">
        <v>111</v>
      </c>
      <c r="P6" s="110" t="s">
        <v>111</v>
      </c>
      <c r="Q6" s="110">
        <v>2010</v>
      </c>
      <c r="R6" s="110">
        <v>2010</v>
      </c>
      <c r="S6" s="110">
        <v>2010</v>
      </c>
      <c r="T6" s="110">
        <v>2010</v>
      </c>
      <c r="U6" s="110">
        <v>2015</v>
      </c>
      <c r="V6" s="110">
        <v>2015</v>
      </c>
      <c r="W6" s="110">
        <v>2015</v>
      </c>
      <c r="X6" s="80">
        <v>2018</v>
      </c>
      <c r="Y6" s="80">
        <v>2018</v>
      </c>
      <c r="Z6" s="80">
        <v>2017</v>
      </c>
      <c r="AA6" s="80">
        <v>2017</v>
      </c>
      <c r="AB6" s="80">
        <v>2016</v>
      </c>
      <c r="AC6" s="80">
        <v>2018</v>
      </c>
      <c r="AD6" s="80">
        <v>2019</v>
      </c>
      <c r="AE6" s="110">
        <v>2019</v>
      </c>
      <c r="AF6" s="110">
        <v>2019</v>
      </c>
      <c r="AG6" s="110">
        <v>2018</v>
      </c>
      <c r="AH6" s="110">
        <v>2018</v>
      </c>
      <c r="AI6" s="112">
        <v>2017</v>
      </c>
      <c r="AJ6" s="112">
        <v>2017</v>
      </c>
      <c r="AK6" s="127">
        <v>2018</v>
      </c>
      <c r="AL6" s="112">
        <v>2017</v>
      </c>
      <c r="AM6" s="112" t="s">
        <v>434</v>
      </c>
      <c r="AN6" s="112" t="s">
        <v>434</v>
      </c>
      <c r="AO6" s="127">
        <v>2010</v>
      </c>
      <c r="AP6" s="127">
        <v>2018</v>
      </c>
      <c r="AQ6" s="127">
        <v>2017</v>
      </c>
      <c r="AR6" s="127">
        <v>2018</v>
      </c>
      <c r="AS6" s="112">
        <v>2017</v>
      </c>
      <c r="AT6" s="112">
        <v>2012</v>
      </c>
      <c r="AU6" s="112">
        <v>2016</v>
      </c>
      <c r="AV6" s="112" t="s">
        <v>111</v>
      </c>
      <c r="AW6" s="110">
        <v>2017</v>
      </c>
      <c r="AX6" s="110">
        <v>2017</v>
      </c>
      <c r="AY6" s="112">
        <v>2017</v>
      </c>
      <c r="AZ6" s="112">
        <v>2017</v>
      </c>
      <c r="BA6" s="110">
        <v>2017</v>
      </c>
      <c r="BB6" s="110">
        <v>2017</v>
      </c>
      <c r="BC6" s="110">
        <v>2017</v>
      </c>
      <c r="BD6" s="127">
        <v>2018</v>
      </c>
      <c r="BE6" s="127">
        <v>2017</v>
      </c>
      <c r="BF6" s="110">
        <v>2016</v>
      </c>
      <c r="BG6" s="112">
        <v>2015</v>
      </c>
      <c r="BH6" s="112">
        <v>2015</v>
      </c>
      <c r="BI6" s="112">
        <v>2015</v>
      </c>
      <c r="BJ6" s="110">
        <v>2017</v>
      </c>
      <c r="BK6" s="110" t="s">
        <v>111</v>
      </c>
      <c r="BL6" s="111" t="s">
        <v>111</v>
      </c>
      <c r="BM6" s="110">
        <v>2017</v>
      </c>
      <c r="BN6" s="110">
        <v>2018</v>
      </c>
      <c r="BO6" s="110">
        <v>2019</v>
      </c>
      <c r="BP6" s="110" t="s">
        <v>111</v>
      </c>
      <c r="BQ6" s="110" t="s">
        <v>454</v>
      </c>
      <c r="BR6" s="110" t="s">
        <v>454</v>
      </c>
      <c r="BS6" s="127" t="s">
        <v>111</v>
      </c>
      <c r="BT6" s="112">
        <v>2017</v>
      </c>
      <c r="BU6" s="110">
        <v>2018</v>
      </c>
      <c r="BV6" s="110">
        <v>2018</v>
      </c>
      <c r="BW6" s="112">
        <v>2016</v>
      </c>
      <c r="BX6" s="110">
        <v>2013</v>
      </c>
      <c r="BY6" s="112">
        <v>2008</v>
      </c>
      <c r="BZ6" s="112">
        <v>2017</v>
      </c>
      <c r="CA6" s="112">
        <v>2018</v>
      </c>
      <c r="CB6" s="80" t="s">
        <v>111</v>
      </c>
      <c r="CC6" s="80" t="s">
        <v>111</v>
      </c>
      <c r="CD6" s="80" t="s">
        <v>111</v>
      </c>
      <c r="CE6" s="80" t="s">
        <v>111</v>
      </c>
      <c r="CF6" s="110">
        <v>2017</v>
      </c>
      <c r="CG6" s="110">
        <v>2016</v>
      </c>
      <c r="CH6" s="110">
        <v>2017</v>
      </c>
      <c r="CI6" s="110">
        <v>2014</v>
      </c>
      <c r="CJ6" s="110">
        <v>2017</v>
      </c>
      <c r="CK6" s="110">
        <v>2017</v>
      </c>
      <c r="CL6" s="118">
        <v>2016</v>
      </c>
      <c r="CM6" s="118">
        <v>2016</v>
      </c>
      <c r="CN6" s="131" t="s">
        <v>111</v>
      </c>
      <c r="CO6" s="184" t="s">
        <v>111</v>
      </c>
      <c r="CP6" s="118">
        <v>2012</v>
      </c>
      <c r="CQ6" s="131">
        <v>2017</v>
      </c>
      <c r="CR6" s="131">
        <v>2018</v>
      </c>
      <c r="CS6" s="219">
        <v>2017</v>
      </c>
      <c r="CT6" s="110">
        <v>2019</v>
      </c>
      <c r="CU6" s="110">
        <v>2015</v>
      </c>
      <c r="CV6" s="80"/>
    </row>
    <row r="7" spans="1:100" x14ac:dyDescent="0.25">
      <c r="A7" s="3" t="str">
        <f>VLOOKUP(C7,Regions!B$3:H$35,7,FALSE)</f>
        <v>Caribbean</v>
      </c>
      <c r="B7" s="94" t="s">
        <v>20</v>
      </c>
      <c r="C7" s="83" t="s">
        <v>19</v>
      </c>
      <c r="D7" s="110">
        <v>2015</v>
      </c>
      <c r="E7" s="110">
        <v>2015</v>
      </c>
      <c r="F7" s="110">
        <v>2015</v>
      </c>
      <c r="G7" s="110">
        <v>2015</v>
      </c>
      <c r="H7" s="110">
        <v>2015</v>
      </c>
      <c r="I7" s="110">
        <v>2015</v>
      </c>
      <c r="J7" s="110">
        <v>2015</v>
      </c>
      <c r="K7" s="110">
        <v>2018</v>
      </c>
      <c r="L7" s="110">
        <v>2018</v>
      </c>
      <c r="M7" s="110">
        <v>2015</v>
      </c>
      <c r="N7" s="219">
        <v>2011</v>
      </c>
      <c r="O7" s="219">
        <v>2011</v>
      </c>
      <c r="P7" s="110">
        <v>2013</v>
      </c>
      <c r="Q7" s="110">
        <v>2010</v>
      </c>
      <c r="R7" s="110">
        <v>2010</v>
      </c>
      <c r="S7" s="110">
        <v>2010</v>
      </c>
      <c r="T7" s="110">
        <v>2010</v>
      </c>
      <c r="U7" s="110">
        <v>2015</v>
      </c>
      <c r="V7" s="110">
        <v>2015</v>
      </c>
      <c r="W7" s="110">
        <v>2015</v>
      </c>
      <c r="X7" s="80">
        <v>2018</v>
      </c>
      <c r="Y7" s="80">
        <v>2018</v>
      </c>
      <c r="Z7" s="80">
        <v>2017</v>
      </c>
      <c r="AA7" s="80">
        <v>2017</v>
      </c>
      <c r="AB7" s="80">
        <v>2017</v>
      </c>
      <c r="AC7" s="80">
        <v>2018</v>
      </c>
      <c r="AD7" s="80">
        <v>2019</v>
      </c>
      <c r="AE7" s="110">
        <v>2019</v>
      </c>
      <c r="AF7" s="110">
        <v>2019</v>
      </c>
      <c r="AG7" s="110">
        <v>2018</v>
      </c>
      <c r="AH7" s="110">
        <v>2018</v>
      </c>
      <c r="AI7" s="112">
        <v>2016</v>
      </c>
      <c r="AJ7" s="112">
        <v>2016</v>
      </c>
      <c r="AK7" s="127">
        <v>2018</v>
      </c>
      <c r="AL7" s="112">
        <v>2017</v>
      </c>
      <c r="AM7" s="112" t="s">
        <v>111</v>
      </c>
      <c r="AN7" s="112" t="s">
        <v>111</v>
      </c>
      <c r="AO7" s="127"/>
      <c r="AP7" s="127">
        <v>2018</v>
      </c>
      <c r="AQ7" s="127" t="s">
        <v>111</v>
      </c>
      <c r="AR7" s="127">
        <v>2018</v>
      </c>
      <c r="AS7" s="112">
        <v>2017</v>
      </c>
      <c r="AT7" s="112"/>
      <c r="AU7" s="112">
        <v>2016</v>
      </c>
      <c r="AV7" s="112" t="s">
        <v>439</v>
      </c>
      <c r="AW7" s="110">
        <v>2017</v>
      </c>
      <c r="AX7" s="110">
        <v>2017</v>
      </c>
      <c r="AY7" s="112">
        <v>2017</v>
      </c>
      <c r="AZ7" s="112" t="s">
        <v>111</v>
      </c>
      <c r="BA7" s="110">
        <v>2017</v>
      </c>
      <c r="BB7" s="110">
        <v>2017</v>
      </c>
      <c r="BC7" s="110">
        <v>2017</v>
      </c>
      <c r="BD7" s="127">
        <v>2018</v>
      </c>
      <c r="BE7" s="127">
        <v>2017</v>
      </c>
      <c r="BF7" s="110">
        <v>2016</v>
      </c>
      <c r="BG7" s="112">
        <v>2015</v>
      </c>
      <c r="BH7" s="112">
        <v>2015</v>
      </c>
      <c r="BI7" s="112">
        <v>2015</v>
      </c>
      <c r="BJ7" s="110">
        <v>2017</v>
      </c>
      <c r="BK7" s="110" t="s">
        <v>111</v>
      </c>
      <c r="BL7" s="111">
        <v>2016</v>
      </c>
      <c r="BM7" s="110">
        <v>2017</v>
      </c>
      <c r="BN7" s="110">
        <v>2018</v>
      </c>
      <c r="BO7" s="110">
        <v>2019</v>
      </c>
      <c r="BP7" s="110" t="s">
        <v>111</v>
      </c>
      <c r="BQ7" s="110" t="s">
        <v>454</v>
      </c>
      <c r="BR7" s="110" t="s">
        <v>454</v>
      </c>
      <c r="BS7" s="127">
        <v>2017</v>
      </c>
      <c r="BT7" s="112">
        <v>2017</v>
      </c>
      <c r="BU7" s="110">
        <v>2018</v>
      </c>
      <c r="BV7" s="110">
        <v>2018</v>
      </c>
      <c r="BW7" s="112">
        <v>2016</v>
      </c>
      <c r="BX7" s="110">
        <v>2013</v>
      </c>
      <c r="BY7" s="112"/>
      <c r="BZ7" s="112">
        <v>2017</v>
      </c>
      <c r="CA7" s="112">
        <v>2018</v>
      </c>
      <c r="CB7" s="80" t="s">
        <v>111</v>
      </c>
      <c r="CC7" s="80" t="s">
        <v>111</v>
      </c>
      <c r="CD7" s="80" t="s">
        <v>111</v>
      </c>
      <c r="CE7" s="223">
        <v>2019</v>
      </c>
      <c r="CF7" s="110">
        <v>2017</v>
      </c>
      <c r="CG7" s="110">
        <v>2016</v>
      </c>
      <c r="CH7" s="110">
        <v>2017</v>
      </c>
      <c r="CI7" s="110">
        <v>2014</v>
      </c>
      <c r="CJ7" s="110">
        <v>2017</v>
      </c>
      <c r="CK7" s="110">
        <v>2017</v>
      </c>
      <c r="CL7" s="118" t="s">
        <v>111</v>
      </c>
      <c r="CM7" s="118" t="s">
        <v>111</v>
      </c>
      <c r="CN7" s="131">
        <v>2016</v>
      </c>
      <c r="CO7" s="114" t="s">
        <v>438</v>
      </c>
      <c r="CP7" s="131">
        <v>2012</v>
      </c>
      <c r="CQ7" s="131">
        <v>2017</v>
      </c>
      <c r="CR7" s="131">
        <v>2018</v>
      </c>
      <c r="CS7" s="219">
        <v>2017</v>
      </c>
      <c r="CT7" s="110">
        <v>2019</v>
      </c>
      <c r="CU7" s="110">
        <v>2015</v>
      </c>
      <c r="CV7" s="80"/>
    </row>
    <row r="8" spans="1:100" x14ac:dyDescent="0.25">
      <c r="A8" s="3" t="str">
        <f>VLOOKUP(C8,Regions!B$3:H$35,7,FALSE)</f>
        <v>Caribbean</v>
      </c>
      <c r="B8" s="94" t="s">
        <v>22</v>
      </c>
      <c r="C8" s="83" t="s">
        <v>21</v>
      </c>
      <c r="D8" s="110">
        <v>2015</v>
      </c>
      <c r="E8" s="110">
        <v>2015</v>
      </c>
      <c r="F8" s="110">
        <v>2015</v>
      </c>
      <c r="G8" s="110">
        <v>2015</v>
      </c>
      <c r="H8" s="110">
        <v>2015</v>
      </c>
      <c r="I8" s="110">
        <v>2015</v>
      </c>
      <c r="J8" s="110">
        <v>2015</v>
      </c>
      <c r="K8" s="110">
        <v>2018</v>
      </c>
      <c r="L8" s="110">
        <v>2018</v>
      </c>
      <c r="M8" s="110">
        <v>2015</v>
      </c>
      <c r="N8" s="219">
        <v>2011</v>
      </c>
      <c r="O8" s="219">
        <v>2011</v>
      </c>
      <c r="P8" s="110">
        <v>2010</v>
      </c>
      <c r="Q8" s="110">
        <v>2010</v>
      </c>
      <c r="R8" s="110">
        <v>2010</v>
      </c>
      <c r="S8" s="110">
        <v>2010</v>
      </c>
      <c r="T8" s="110">
        <v>2010</v>
      </c>
      <c r="U8" s="110">
        <v>2015</v>
      </c>
      <c r="V8" s="110">
        <v>2015</v>
      </c>
      <c r="W8" s="110">
        <v>2015</v>
      </c>
      <c r="X8" s="80">
        <v>2018</v>
      </c>
      <c r="Y8" s="80">
        <v>2018</v>
      </c>
      <c r="Z8" s="80">
        <v>2015</v>
      </c>
      <c r="AA8" s="80">
        <v>2015</v>
      </c>
      <c r="AB8" s="80" t="s">
        <v>111</v>
      </c>
      <c r="AC8" s="80">
        <v>2018</v>
      </c>
      <c r="AD8" s="80">
        <v>2019</v>
      </c>
      <c r="AE8" s="110">
        <v>2019</v>
      </c>
      <c r="AF8" s="110">
        <v>2019</v>
      </c>
      <c r="AG8" s="110">
        <v>2018</v>
      </c>
      <c r="AH8" s="110">
        <v>2018</v>
      </c>
      <c r="AI8" s="112">
        <v>2017</v>
      </c>
      <c r="AJ8" s="112">
        <v>2017</v>
      </c>
      <c r="AK8" s="127">
        <v>2018</v>
      </c>
      <c r="AL8" s="112">
        <v>2017</v>
      </c>
      <c r="AM8" s="112" t="s">
        <v>111</v>
      </c>
      <c r="AN8" s="112" t="s">
        <v>111</v>
      </c>
      <c r="AO8" s="127">
        <v>2009</v>
      </c>
      <c r="AP8" s="112" t="s">
        <v>111</v>
      </c>
      <c r="AQ8" s="127">
        <v>2018</v>
      </c>
      <c r="AR8" s="112" t="s">
        <v>111</v>
      </c>
      <c r="AS8" s="112">
        <v>2017</v>
      </c>
      <c r="AT8" s="112" t="s">
        <v>111</v>
      </c>
      <c r="AU8" s="112">
        <v>2016</v>
      </c>
      <c r="AV8" s="112" t="s">
        <v>111</v>
      </c>
      <c r="AW8" s="110">
        <v>2017</v>
      </c>
      <c r="AX8" s="110">
        <v>2017</v>
      </c>
      <c r="AY8" s="112">
        <v>2017</v>
      </c>
      <c r="AZ8" s="112" t="s">
        <v>111</v>
      </c>
      <c r="BA8" s="110">
        <v>2017</v>
      </c>
      <c r="BB8" s="110" t="s">
        <v>111</v>
      </c>
      <c r="BC8" s="110" t="s">
        <v>111</v>
      </c>
      <c r="BD8" s="127">
        <v>2018</v>
      </c>
      <c r="BE8" s="127">
        <v>2017</v>
      </c>
      <c r="BF8" s="110">
        <v>2016</v>
      </c>
      <c r="BG8" s="112">
        <v>2015</v>
      </c>
      <c r="BH8" s="112">
        <v>2015</v>
      </c>
      <c r="BI8" s="112" t="s">
        <v>111</v>
      </c>
      <c r="BJ8" s="110" t="s">
        <v>111</v>
      </c>
      <c r="BK8" s="110" t="s">
        <v>111</v>
      </c>
      <c r="BL8" s="111" t="s">
        <v>111</v>
      </c>
      <c r="BM8" s="110">
        <v>2017</v>
      </c>
      <c r="BN8" s="110">
        <v>2018</v>
      </c>
      <c r="BO8" s="110">
        <v>2019</v>
      </c>
      <c r="BP8" s="110" t="s">
        <v>111</v>
      </c>
      <c r="BQ8" s="110" t="s">
        <v>454</v>
      </c>
      <c r="BR8" s="110" t="s">
        <v>454</v>
      </c>
      <c r="BS8" s="112" t="s">
        <v>111</v>
      </c>
      <c r="BT8" s="112">
        <v>2017</v>
      </c>
      <c r="BU8" s="110">
        <v>2018</v>
      </c>
      <c r="BV8" s="110">
        <v>2018</v>
      </c>
      <c r="BW8" s="112">
        <v>2016</v>
      </c>
      <c r="BX8" s="110" t="s">
        <v>111</v>
      </c>
      <c r="BY8" s="112"/>
      <c r="BZ8" s="112">
        <v>2017</v>
      </c>
      <c r="CA8" s="112">
        <v>2018</v>
      </c>
      <c r="CB8" s="80" t="s">
        <v>111</v>
      </c>
      <c r="CC8" s="80" t="s">
        <v>111</v>
      </c>
      <c r="CD8" s="80" t="s">
        <v>111</v>
      </c>
      <c r="CE8" s="80" t="s">
        <v>111</v>
      </c>
      <c r="CF8" s="110">
        <v>2017</v>
      </c>
      <c r="CG8" s="110">
        <v>2016</v>
      </c>
      <c r="CH8" s="110">
        <v>2017</v>
      </c>
      <c r="CI8" s="110">
        <v>2014</v>
      </c>
      <c r="CJ8" s="110">
        <v>2015</v>
      </c>
      <c r="CK8" s="110">
        <v>2015</v>
      </c>
      <c r="CL8" s="118">
        <v>2016</v>
      </c>
      <c r="CM8" s="118">
        <v>2016</v>
      </c>
      <c r="CN8" s="131">
        <v>2014</v>
      </c>
      <c r="CO8" s="114" t="s">
        <v>435</v>
      </c>
      <c r="CP8" s="118" t="s">
        <v>111</v>
      </c>
      <c r="CQ8" s="131">
        <v>2017</v>
      </c>
      <c r="CR8" s="131">
        <v>2016</v>
      </c>
      <c r="CS8" s="219">
        <v>2018</v>
      </c>
      <c r="CT8" s="110">
        <v>2019</v>
      </c>
      <c r="CU8" s="110">
        <v>2015</v>
      </c>
      <c r="CV8" s="80"/>
    </row>
    <row r="9" spans="1:100" x14ac:dyDescent="0.25">
      <c r="A9" s="3" t="str">
        <f>VLOOKUP(C9,Regions!B$3:H$35,7,FALSE)</f>
        <v>Caribbean</v>
      </c>
      <c r="B9" s="94" t="s">
        <v>24</v>
      </c>
      <c r="C9" s="83" t="s">
        <v>23</v>
      </c>
      <c r="D9" s="110">
        <v>2015</v>
      </c>
      <c r="E9" s="110">
        <v>2015</v>
      </c>
      <c r="F9" s="110">
        <v>2015</v>
      </c>
      <c r="G9" s="110">
        <v>2015</v>
      </c>
      <c r="H9" s="110">
        <v>2015</v>
      </c>
      <c r="I9" s="110">
        <v>2015</v>
      </c>
      <c r="J9" s="110">
        <v>2015</v>
      </c>
      <c r="K9" s="110">
        <v>2018</v>
      </c>
      <c r="L9" s="110">
        <v>2018</v>
      </c>
      <c r="M9" s="110">
        <v>2015</v>
      </c>
      <c r="N9" s="219">
        <v>2011</v>
      </c>
      <c r="O9" s="219">
        <v>2011</v>
      </c>
      <c r="P9" s="110">
        <v>2015</v>
      </c>
      <c r="Q9" s="110">
        <v>2010</v>
      </c>
      <c r="R9" s="110">
        <v>2010</v>
      </c>
      <c r="S9" s="110">
        <v>2010</v>
      </c>
      <c r="T9" s="110">
        <v>2010</v>
      </c>
      <c r="U9" s="110">
        <v>2015</v>
      </c>
      <c r="V9" s="110">
        <v>2015</v>
      </c>
      <c r="W9" s="110">
        <v>2015</v>
      </c>
      <c r="X9" s="80">
        <v>2018</v>
      </c>
      <c r="Y9" s="80">
        <v>2018</v>
      </c>
      <c r="Z9" s="80">
        <v>2017</v>
      </c>
      <c r="AA9" s="80">
        <v>2017</v>
      </c>
      <c r="AB9" s="80">
        <v>2017</v>
      </c>
      <c r="AC9" s="80">
        <v>2018</v>
      </c>
      <c r="AD9" s="80">
        <v>2019</v>
      </c>
      <c r="AE9" s="110">
        <v>2019</v>
      </c>
      <c r="AF9" s="110">
        <v>2019</v>
      </c>
      <c r="AG9" s="110">
        <v>2018</v>
      </c>
      <c r="AH9" s="110">
        <v>2018</v>
      </c>
      <c r="AI9" s="112">
        <v>2017</v>
      </c>
      <c r="AJ9" s="112">
        <v>2017</v>
      </c>
      <c r="AK9" s="127">
        <v>2018</v>
      </c>
      <c r="AL9" s="112">
        <v>2017</v>
      </c>
      <c r="AM9" s="112" t="s">
        <v>435</v>
      </c>
      <c r="AN9" s="112" t="s">
        <v>435</v>
      </c>
      <c r="AO9" s="127" t="s">
        <v>438</v>
      </c>
      <c r="AP9" s="127">
        <v>2018</v>
      </c>
      <c r="AQ9" s="127">
        <v>2018</v>
      </c>
      <c r="AR9" s="127">
        <v>2018</v>
      </c>
      <c r="AS9" s="112">
        <v>2017</v>
      </c>
      <c r="AT9" s="112">
        <v>2013</v>
      </c>
      <c r="AU9" s="112">
        <v>2016</v>
      </c>
      <c r="AV9" s="112" t="s">
        <v>439</v>
      </c>
      <c r="AW9" s="110">
        <v>2017</v>
      </c>
      <c r="AX9" s="110" t="s">
        <v>111</v>
      </c>
      <c r="AY9" s="112">
        <v>2017</v>
      </c>
      <c r="AZ9" s="112">
        <v>2017</v>
      </c>
      <c r="BA9" s="110">
        <v>2017</v>
      </c>
      <c r="BB9" s="110">
        <v>2017</v>
      </c>
      <c r="BC9" s="110">
        <v>2017</v>
      </c>
      <c r="BD9" s="127">
        <v>2018</v>
      </c>
      <c r="BE9" s="127">
        <v>2017</v>
      </c>
      <c r="BF9" s="110">
        <v>2016</v>
      </c>
      <c r="BG9" s="112">
        <v>2015</v>
      </c>
      <c r="BH9" s="112">
        <v>2015</v>
      </c>
      <c r="BI9" s="112">
        <v>2015</v>
      </c>
      <c r="BJ9" s="110">
        <v>2017</v>
      </c>
      <c r="BK9" s="219">
        <v>2016</v>
      </c>
      <c r="BL9" s="111">
        <v>2016</v>
      </c>
      <c r="BM9" s="110">
        <v>2017</v>
      </c>
      <c r="BN9" s="110">
        <v>2018</v>
      </c>
      <c r="BO9" s="110">
        <v>2019</v>
      </c>
      <c r="BP9" s="110" t="s">
        <v>111</v>
      </c>
      <c r="BQ9" s="110" t="s">
        <v>454</v>
      </c>
      <c r="BR9" s="110" t="s">
        <v>454</v>
      </c>
      <c r="BS9" s="127">
        <v>2013</v>
      </c>
      <c r="BT9" s="112">
        <v>2017</v>
      </c>
      <c r="BU9" s="110">
        <v>2018</v>
      </c>
      <c r="BV9" s="110">
        <v>2018</v>
      </c>
      <c r="BW9" s="112">
        <v>2016</v>
      </c>
      <c r="BX9" s="110">
        <v>2015</v>
      </c>
      <c r="BY9" s="112">
        <v>2013</v>
      </c>
      <c r="BZ9" s="112">
        <v>2017</v>
      </c>
      <c r="CA9" s="112">
        <v>2018</v>
      </c>
      <c r="CB9" s="80">
        <v>2014</v>
      </c>
      <c r="CC9" s="223">
        <v>2018</v>
      </c>
      <c r="CD9" s="223">
        <v>2018</v>
      </c>
      <c r="CE9" s="223">
        <v>2019</v>
      </c>
      <c r="CF9" s="110">
        <v>2017</v>
      </c>
      <c r="CG9" s="110">
        <v>2016</v>
      </c>
      <c r="CH9" s="110">
        <v>2017</v>
      </c>
      <c r="CI9" s="110">
        <v>2014</v>
      </c>
      <c r="CJ9" s="110">
        <v>2017</v>
      </c>
      <c r="CK9" s="110">
        <v>2017</v>
      </c>
      <c r="CL9" s="118">
        <v>2016</v>
      </c>
      <c r="CM9" s="118">
        <v>2016</v>
      </c>
      <c r="CN9" s="131">
        <v>2015</v>
      </c>
      <c r="CO9" s="114" t="s">
        <v>438</v>
      </c>
      <c r="CP9" s="131">
        <v>2015</v>
      </c>
      <c r="CQ9" s="131">
        <v>2017</v>
      </c>
      <c r="CR9" s="131">
        <v>2017</v>
      </c>
      <c r="CS9" s="219">
        <v>2018</v>
      </c>
      <c r="CT9" s="110">
        <v>2019</v>
      </c>
      <c r="CU9" s="110">
        <v>2015</v>
      </c>
      <c r="CV9" s="80"/>
    </row>
    <row r="10" spans="1:100" x14ac:dyDescent="0.25">
      <c r="A10" s="3" t="str">
        <f>VLOOKUP(C10,Regions!B$3:H$35,7,FALSE)</f>
        <v>Caribbean</v>
      </c>
      <c r="B10" s="94" t="s">
        <v>30</v>
      </c>
      <c r="C10" s="83" t="s">
        <v>29</v>
      </c>
      <c r="D10" s="110">
        <v>2015</v>
      </c>
      <c r="E10" s="110">
        <v>2015</v>
      </c>
      <c r="F10" s="110">
        <v>2015</v>
      </c>
      <c r="G10" s="110">
        <v>2015</v>
      </c>
      <c r="H10" s="110">
        <v>2015</v>
      </c>
      <c r="I10" s="110">
        <v>2015</v>
      </c>
      <c r="J10" s="110">
        <v>2015</v>
      </c>
      <c r="K10" s="110">
        <v>2018</v>
      </c>
      <c r="L10" s="110">
        <v>2018</v>
      </c>
      <c r="M10" s="110">
        <v>2015</v>
      </c>
      <c r="N10" s="110" t="s">
        <v>111</v>
      </c>
      <c r="O10" s="110" t="s">
        <v>111</v>
      </c>
      <c r="P10" s="110">
        <v>2014</v>
      </c>
      <c r="Q10" s="110">
        <v>2010</v>
      </c>
      <c r="R10" s="110">
        <v>2010</v>
      </c>
      <c r="S10" s="110">
        <v>2010</v>
      </c>
      <c r="T10" s="110">
        <v>2010</v>
      </c>
      <c r="U10" s="110">
        <v>2015</v>
      </c>
      <c r="V10" s="110">
        <v>2015</v>
      </c>
      <c r="W10" s="110">
        <v>2015</v>
      </c>
      <c r="X10" s="80">
        <v>2018</v>
      </c>
      <c r="Y10" s="80">
        <v>2018</v>
      </c>
      <c r="Z10" s="80">
        <v>2017</v>
      </c>
      <c r="AA10" s="80">
        <v>2017</v>
      </c>
      <c r="AB10" s="80" t="s">
        <v>111</v>
      </c>
      <c r="AC10" s="80">
        <v>2018</v>
      </c>
      <c r="AD10" s="80">
        <v>2019</v>
      </c>
      <c r="AE10" s="110">
        <v>2019</v>
      </c>
      <c r="AF10" s="110">
        <v>2019</v>
      </c>
      <c r="AG10" s="110">
        <v>2018</v>
      </c>
      <c r="AH10" s="110">
        <v>2018</v>
      </c>
      <c r="AI10" s="112">
        <v>2017</v>
      </c>
      <c r="AJ10" s="112">
        <v>2017</v>
      </c>
      <c r="AK10" s="127">
        <v>2018</v>
      </c>
      <c r="AL10" s="112">
        <v>2017</v>
      </c>
      <c r="AM10" s="112" t="s">
        <v>111</v>
      </c>
      <c r="AN10" s="112" t="s">
        <v>111</v>
      </c>
      <c r="AO10" s="127">
        <v>2008</v>
      </c>
      <c r="AP10" s="127">
        <v>2018</v>
      </c>
      <c r="AQ10" s="127">
        <v>2018</v>
      </c>
      <c r="AR10" s="112" t="s">
        <v>111</v>
      </c>
      <c r="AS10" s="112">
        <v>2017</v>
      </c>
      <c r="AT10" s="112" t="s">
        <v>111</v>
      </c>
      <c r="AU10" s="112">
        <v>2016</v>
      </c>
      <c r="AV10" s="112" t="s">
        <v>111</v>
      </c>
      <c r="AW10" s="110">
        <v>2017</v>
      </c>
      <c r="AX10" s="110">
        <v>2017</v>
      </c>
      <c r="AY10" s="112">
        <v>2017</v>
      </c>
      <c r="AZ10" s="112" t="s">
        <v>111</v>
      </c>
      <c r="BA10" s="110">
        <v>2017</v>
      </c>
      <c r="BB10" s="110" t="s">
        <v>111</v>
      </c>
      <c r="BC10" s="110" t="s">
        <v>111</v>
      </c>
      <c r="BD10" s="127">
        <v>2018</v>
      </c>
      <c r="BE10" s="127">
        <v>2017</v>
      </c>
      <c r="BF10" s="110">
        <v>2016</v>
      </c>
      <c r="BG10" s="112">
        <v>2015</v>
      </c>
      <c r="BH10" s="112">
        <v>2015</v>
      </c>
      <c r="BI10" s="112">
        <v>2015</v>
      </c>
      <c r="BJ10" s="110" t="s">
        <v>111</v>
      </c>
      <c r="BK10" s="110" t="s">
        <v>111</v>
      </c>
      <c r="BL10" s="111">
        <v>2014</v>
      </c>
      <c r="BM10" s="110">
        <v>2017</v>
      </c>
      <c r="BN10" s="110">
        <v>2018</v>
      </c>
      <c r="BO10" s="110">
        <v>2019</v>
      </c>
      <c r="BP10" s="110"/>
      <c r="BQ10" s="110" t="s">
        <v>454</v>
      </c>
      <c r="BR10" s="110" t="s">
        <v>454</v>
      </c>
      <c r="BS10" s="127">
        <v>2014</v>
      </c>
      <c r="BT10" s="112">
        <v>2017</v>
      </c>
      <c r="BU10" s="110">
        <v>2018</v>
      </c>
      <c r="BV10" s="110">
        <v>2018</v>
      </c>
      <c r="BW10" s="112">
        <v>2016</v>
      </c>
      <c r="BX10" s="110">
        <v>2013</v>
      </c>
      <c r="BY10" s="112"/>
      <c r="BZ10" s="112">
        <v>2017</v>
      </c>
      <c r="CA10" s="112">
        <v>2018</v>
      </c>
      <c r="CB10" s="80" t="s">
        <v>111</v>
      </c>
      <c r="CC10" s="80" t="s">
        <v>111</v>
      </c>
      <c r="CD10" s="80" t="s">
        <v>111</v>
      </c>
      <c r="CE10" s="80" t="s">
        <v>111</v>
      </c>
      <c r="CF10" s="110">
        <v>2017</v>
      </c>
      <c r="CG10" s="110">
        <v>2016</v>
      </c>
      <c r="CH10" s="110">
        <v>2017</v>
      </c>
      <c r="CI10" s="110">
        <v>2014</v>
      </c>
      <c r="CJ10" s="110">
        <v>2017</v>
      </c>
      <c r="CK10" s="110">
        <v>2017</v>
      </c>
      <c r="CL10" s="118">
        <v>2016</v>
      </c>
      <c r="CM10" s="118" t="s">
        <v>111</v>
      </c>
      <c r="CN10" s="118" t="s">
        <v>111</v>
      </c>
      <c r="CO10" s="114" t="s">
        <v>438</v>
      </c>
      <c r="CP10" s="118" t="s">
        <v>111</v>
      </c>
      <c r="CQ10" s="131">
        <v>2017</v>
      </c>
      <c r="CR10" s="131">
        <v>2017</v>
      </c>
      <c r="CS10" s="219">
        <v>2018</v>
      </c>
      <c r="CT10" s="110">
        <v>2019</v>
      </c>
      <c r="CU10" s="110">
        <v>2015</v>
      </c>
      <c r="CV10" s="80"/>
    </row>
    <row r="11" spans="1:100" x14ac:dyDescent="0.25">
      <c r="A11" s="3" t="str">
        <f>VLOOKUP(C11,Regions!B$3:H$35,7,FALSE)</f>
        <v>Caribbean</v>
      </c>
      <c r="B11" s="94" t="s">
        <v>36</v>
      </c>
      <c r="C11" s="83" t="s">
        <v>35</v>
      </c>
      <c r="D11" s="110">
        <v>2015</v>
      </c>
      <c r="E11" s="110">
        <v>2015</v>
      </c>
      <c r="F11" s="110">
        <v>2015</v>
      </c>
      <c r="G11" s="110">
        <v>2015</v>
      </c>
      <c r="H11" s="110">
        <v>2015</v>
      </c>
      <c r="I11" s="110">
        <v>2015</v>
      </c>
      <c r="J11" s="110">
        <v>2015</v>
      </c>
      <c r="K11" s="110">
        <v>2018</v>
      </c>
      <c r="L11" s="110">
        <v>2018</v>
      </c>
      <c r="M11" s="110">
        <v>2015</v>
      </c>
      <c r="N11" s="219">
        <v>2011</v>
      </c>
      <c r="O11" s="219">
        <v>2011</v>
      </c>
      <c r="P11" s="110">
        <v>2009</v>
      </c>
      <c r="Q11" s="110">
        <v>2010</v>
      </c>
      <c r="R11" s="110">
        <v>2010</v>
      </c>
      <c r="S11" s="110">
        <v>2010</v>
      </c>
      <c r="T11" s="110">
        <v>2010</v>
      </c>
      <c r="U11" s="110">
        <v>2015</v>
      </c>
      <c r="V11" s="110">
        <v>2015</v>
      </c>
      <c r="W11" s="110">
        <v>2015</v>
      </c>
      <c r="X11" s="80">
        <v>2018</v>
      </c>
      <c r="Y11" s="80">
        <v>2018</v>
      </c>
      <c r="Z11" s="80">
        <v>2017</v>
      </c>
      <c r="AA11" s="80">
        <v>2017</v>
      </c>
      <c r="AB11" s="80">
        <v>2017</v>
      </c>
      <c r="AC11" s="80">
        <v>2018</v>
      </c>
      <c r="AD11" s="80">
        <v>2019</v>
      </c>
      <c r="AE11" s="110">
        <v>2019</v>
      </c>
      <c r="AF11" s="110">
        <v>2019</v>
      </c>
      <c r="AG11" s="110">
        <v>2018</v>
      </c>
      <c r="AH11" s="110">
        <v>2018</v>
      </c>
      <c r="AI11" s="112">
        <v>2016</v>
      </c>
      <c r="AJ11" s="112">
        <v>2016</v>
      </c>
      <c r="AK11" s="127">
        <v>2018</v>
      </c>
      <c r="AL11" s="112">
        <v>2017</v>
      </c>
      <c r="AM11" s="112" t="s">
        <v>436</v>
      </c>
      <c r="AN11" s="112" t="s">
        <v>436</v>
      </c>
      <c r="AO11" s="127" t="s">
        <v>434</v>
      </c>
      <c r="AP11" s="127">
        <v>2018</v>
      </c>
      <c r="AQ11" s="127">
        <v>2018</v>
      </c>
      <c r="AR11" s="127">
        <v>2018</v>
      </c>
      <c r="AS11" s="112">
        <v>2017</v>
      </c>
      <c r="AT11" s="112">
        <v>2017</v>
      </c>
      <c r="AU11" s="112">
        <v>2016</v>
      </c>
      <c r="AV11" s="112" t="s">
        <v>111</v>
      </c>
      <c r="AW11" s="110">
        <v>2018</v>
      </c>
      <c r="AX11" s="110">
        <v>2017</v>
      </c>
      <c r="AY11" s="112">
        <v>2017</v>
      </c>
      <c r="AZ11" s="112" t="s">
        <v>111</v>
      </c>
      <c r="BA11" s="110">
        <v>2017</v>
      </c>
      <c r="BB11" s="110">
        <v>2017</v>
      </c>
      <c r="BC11" s="110">
        <v>2017</v>
      </c>
      <c r="BD11" s="127">
        <v>2018</v>
      </c>
      <c r="BE11" s="127">
        <v>2017</v>
      </c>
      <c r="BF11" s="110">
        <v>2016</v>
      </c>
      <c r="BG11" s="112">
        <v>2015</v>
      </c>
      <c r="BH11" s="112">
        <v>2015</v>
      </c>
      <c r="BI11" s="112">
        <v>2015</v>
      </c>
      <c r="BJ11" s="110">
        <v>2017</v>
      </c>
      <c r="BK11" s="219">
        <v>2012</v>
      </c>
      <c r="BL11" s="111">
        <v>2016</v>
      </c>
      <c r="BM11" s="110">
        <v>2017</v>
      </c>
      <c r="BN11" s="110">
        <v>2018</v>
      </c>
      <c r="BO11" s="110">
        <v>2019</v>
      </c>
      <c r="BP11" s="224">
        <v>43496</v>
      </c>
      <c r="BQ11" s="110" t="s">
        <v>454</v>
      </c>
      <c r="BR11" s="110" t="s">
        <v>454</v>
      </c>
      <c r="BS11" s="127">
        <v>2015</v>
      </c>
      <c r="BT11" s="112">
        <v>2017</v>
      </c>
      <c r="BU11" s="110">
        <v>2018</v>
      </c>
      <c r="BV11" s="110">
        <v>2018</v>
      </c>
      <c r="BW11" s="112">
        <v>2016</v>
      </c>
      <c r="BX11" s="110">
        <v>2013</v>
      </c>
      <c r="BY11" s="112">
        <v>2010</v>
      </c>
      <c r="BZ11" s="112">
        <v>2017</v>
      </c>
      <c r="CA11" s="112">
        <v>2018</v>
      </c>
      <c r="CB11" s="80">
        <v>2012</v>
      </c>
      <c r="CC11" s="80" t="s">
        <v>111</v>
      </c>
      <c r="CD11" s="80" t="s">
        <v>111</v>
      </c>
      <c r="CE11" s="223">
        <v>2019</v>
      </c>
      <c r="CF11" s="110">
        <v>2017</v>
      </c>
      <c r="CG11" s="110">
        <v>2016</v>
      </c>
      <c r="CH11" s="110">
        <v>2017</v>
      </c>
      <c r="CI11" s="110">
        <v>2014</v>
      </c>
      <c r="CJ11" s="110">
        <v>2017</v>
      </c>
      <c r="CK11" s="110">
        <v>2017</v>
      </c>
      <c r="CL11" s="118">
        <v>2016</v>
      </c>
      <c r="CM11" s="118">
        <v>2016</v>
      </c>
      <c r="CN11" s="118">
        <v>2012</v>
      </c>
      <c r="CO11" s="184" t="s">
        <v>111</v>
      </c>
      <c r="CP11" s="118">
        <v>2012</v>
      </c>
      <c r="CQ11" s="131">
        <v>2017</v>
      </c>
      <c r="CR11" s="118" t="s">
        <v>111</v>
      </c>
      <c r="CS11" s="219">
        <v>2018</v>
      </c>
      <c r="CT11" s="110">
        <v>2019</v>
      </c>
      <c r="CU11" s="110">
        <v>2015</v>
      </c>
      <c r="CV11" s="80"/>
    </row>
    <row r="12" spans="1:100" x14ac:dyDescent="0.25">
      <c r="A12" s="3" t="str">
        <f>VLOOKUP(C12,Regions!B$3:H$35,7,FALSE)</f>
        <v>Caribbean</v>
      </c>
      <c r="B12" s="94" t="s">
        <v>40</v>
      </c>
      <c r="C12" s="83" t="s">
        <v>39</v>
      </c>
      <c r="D12" s="110">
        <v>2015</v>
      </c>
      <c r="E12" s="110">
        <v>2015</v>
      </c>
      <c r="F12" s="110">
        <v>2015</v>
      </c>
      <c r="G12" s="110">
        <v>2015</v>
      </c>
      <c r="H12" s="110">
        <v>2015</v>
      </c>
      <c r="I12" s="110">
        <v>2015</v>
      </c>
      <c r="J12" s="110">
        <v>2015</v>
      </c>
      <c r="K12" s="110">
        <v>2018</v>
      </c>
      <c r="L12" s="110">
        <v>2018</v>
      </c>
      <c r="M12" s="110">
        <v>2015</v>
      </c>
      <c r="N12" s="219">
        <v>2011</v>
      </c>
      <c r="O12" s="219">
        <v>2011</v>
      </c>
      <c r="P12" s="110">
        <v>2016</v>
      </c>
      <c r="Q12" s="110">
        <v>2010</v>
      </c>
      <c r="R12" s="110">
        <v>2010</v>
      </c>
      <c r="S12" s="110">
        <v>2010</v>
      </c>
      <c r="T12" s="110">
        <v>2010</v>
      </c>
      <c r="U12" s="110">
        <v>2015</v>
      </c>
      <c r="V12" s="110">
        <v>2015</v>
      </c>
      <c r="W12" s="110">
        <v>2015</v>
      </c>
      <c r="X12" s="80">
        <v>2018</v>
      </c>
      <c r="Y12" s="80">
        <v>2018</v>
      </c>
      <c r="Z12" s="80">
        <v>2017</v>
      </c>
      <c r="AA12" s="80">
        <v>2017</v>
      </c>
      <c r="AB12" s="80">
        <v>2015</v>
      </c>
      <c r="AC12" s="80">
        <v>2018</v>
      </c>
      <c r="AD12" s="80">
        <v>2019</v>
      </c>
      <c r="AE12" s="110">
        <v>2019</v>
      </c>
      <c r="AF12" s="110">
        <v>2019</v>
      </c>
      <c r="AG12" s="110">
        <v>2018</v>
      </c>
      <c r="AH12" s="110">
        <v>2018</v>
      </c>
      <c r="AI12" s="112">
        <v>2017</v>
      </c>
      <c r="AJ12" s="112">
        <v>2017</v>
      </c>
      <c r="AK12" s="127">
        <v>2018</v>
      </c>
      <c r="AL12" s="112">
        <v>2017</v>
      </c>
      <c r="AM12" s="112" t="s">
        <v>435</v>
      </c>
      <c r="AN12" s="112" t="s">
        <v>435</v>
      </c>
      <c r="AO12" s="127" t="s">
        <v>434</v>
      </c>
      <c r="AP12" s="127">
        <v>2018</v>
      </c>
      <c r="AQ12" s="127">
        <v>2018</v>
      </c>
      <c r="AR12" s="127">
        <v>2018</v>
      </c>
      <c r="AS12" s="112">
        <v>2017</v>
      </c>
      <c r="AT12" s="112">
        <v>2014</v>
      </c>
      <c r="AU12" s="112">
        <v>2016</v>
      </c>
      <c r="AV12" s="112" t="s">
        <v>439</v>
      </c>
      <c r="AW12" s="110">
        <v>2017</v>
      </c>
      <c r="AX12" s="110">
        <v>2017</v>
      </c>
      <c r="AY12" s="112">
        <v>2017</v>
      </c>
      <c r="AZ12" s="112" t="s">
        <v>111</v>
      </c>
      <c r="BA12" s="110">
        <v>2017</v>
      </c>
      <c r="BB12" s="110">
        <v>2017</v>
      </c>
      <c r="BC12" s="110">
        <v>2017</v>
      </c>
      <c r="BD12" s="127">
        <v>2018</v>
      </c>
      <c r="BE12" s="127">
        <v>2017</v>
      </c>
      <c r="BF12" s="110">
        <v>2016</v>
      </c>
      <c r="BG12" s="112">
        <v>2015</v>
      </c>
      <c r="BH12" s="112">
        <v>2015</v>
      </c>
      <c r="BI12" s="112">
        <v>2015</v>
      </c>
      <c r="BJ12" s="110">
        <v>2017</v>
      </c>
      <c r="BK12" s="110" t="s">
        <v>111</v>
      </c>
      <c r="BL12" s="111">
        <v>2016</v>
      </c>
      <c r="BM12" s="110">
        <v>2017</v>
      </c>
      <c r="BN12" s="110">
        <v>2018</v>
      </c>
      <c r="BO12" s="110">
        <v>2019</v>
      </c>
      <c r="BP12" s="110" t="s">
        <v>111</v>
      </c>
      <c r="BQ12" s="110" t="s">
        <v>454</v>
      </c>
      <c r="BR12" s="110" t="s">
        <v>454</v>
      </c>
      <c r="BS12" s="127" t="s">
        <v>111</v>
      </c>
      <c r="BT12" s="112">
        <v>2017</v>
      </c>
      <c r="BU12" s="110">
        <v>2018</v>
      </c>
      <c r="BV12" s="110">
        <v>2018</v>
      </c>
      <c r="BW12" s="112">
        <v>2016</v>
      </c>
      <c r="BX12" s="110">
        <v>2013</v>
      </c>
      <c r="BY12" s="112">
        <v>2013</v>
      </c>
      <c r="BZ12" s="112">
        <v>2017</v>
      </c>
      <c r="CA12" s="112">
        <v>2018</v>
      </c>
      <c r="CB12" s="80">
        <v>2010</v>
      </c>
      <c r="CC12" s="80" t="s">
        <v>111</v>
      </c>
      <c r="CD12" s="80" t="s">
        <v>111</v>
      </c>
      <c r="CE12" s="223">
        <v>2019</v>
      </c>
      <c r="CF12" s="110">
        <v>2017</v>
      </c>
      <c r="CG12" s="110">
        <v>2016</v>
      </c>
      <c r="CH12" s="110">
        <v>2017</v>
      </c>
      <c r="CI12" s="110">
        <v>2014</v>
      </c>
      <c r="CJ12" s="110">
        <v>2017</v>
      </c>
      <c r="CK12" s="110">
        <v>2017</v>
      </c>
      <c r="CL12" s="118">
        <v>2016</v>
      </c>
      <c r="CM12" s="118">
        <v>2016</v>
      </c>
      <c r="CN12" s="131">
        <v>2016</v>
      </c>
      <c r="CO12" s="114" t="s">
        <v>438</v>
      </c>
      <c r="CP12" s="131">
        <v>2011</v>
      </c>
      <c r="CQ12" s="131">
        <v>2017</v>
      </c>
      <c r="CR12" s="131">
        <v>2018</v>
      </c>
      <c r="CS12" s="219">
        <v>2018</v>
      </c>
      <c r="CT12" s="110">
        <v>2019</v>
      </c>
      <c r="CU12" s="110">
        <v>2015</v>
      </c>
      <c r="CV12" s="80"/>
    </row>
    <row r="13" spans="1:100" x14ac:dyDescent="0.25">
      <c r="A13" s="3" t="str">
        <f>VLOOKUP(C13,Regions!B$3:H$35,7,FALSE)</f>
        <v>Caribbean</v>
      </c>
      <c r="B13" s="94" t="s">
        <v>52</v>
      </c>
      <c r="C13" s="83" t="s">
        <v>51</v>
      </c>
      <c r="D13" s="110">
        <v>2015</v>
      </c>
      <c r="E13" s="110">
        <v>2015</v>
      </c>
      <c r="F13" s="110">
        <v>2015</v>
      </c>
      <c r="G13" s="110">
        <v>2015</v>
      </c>
      <c r="H13" s="110">
        <v>2015</v>
      </c>
      <c r="I13" s="110">
        <v>2015</v>
      </c>
      <c r="J13" s="110">
        <v>2015</v>
      </c>
      <c r="K13" s="110">
        <v>2018</v>
      </c>
      <c r="L13" s="110">
        <v>2018</v>
      </c>
      <c r="M13" s="110">
        <v>2015</v>
      </c>
      <c r="N13" s="110" t="s">
        <v>111</v>
      </c>
      <c r="O13" s="110" t="s">
        <v>111</v>
      </c>
      <c r="P13" s="110">
        <v>2012</v>
      </c>
      <c r="Q13" s="110">
        <v>2010</v>
      </c>
      <c r="R13" s="110">
        <v>2010</v>
      </c>
      <c r="S13" s="110">
        <v>2010</v>
      </c>
      <c r="T13" s="110">
        <v>2010</v>
      </c>
      <c r="U13" s="110">
        <v>2015</v>
      </c>
      <c r="V13" s="110">
        <v>2015</v>
      </c>
      <c r="W13" s="110">
        <v>2015</v>
      </c>
      <c r="X13" s="80">
        <v>2018</v>
      </c>
      <c r="Y13" s="80">
        <v>2018</v>
      </c>
      <c r="Z13" s="80">
        <v>2013</v>
      </c>
      <c r="AA13" s="80">
        <v>2013</v>
      </c>
      <c r="AB13" s="80" t="s">
        <v>111</v>
      </c>
      <c r="AC13" s="80">
        <v>2018</v>
      </c>
      <c r="AD13" s="80">
        <v>2019</v>
      </c>
      <c r="AE13" s="110">
        <v>2019</v>
      </c>
      <c r="AF13" s="110">
        <v>2019</v>
      </c>
      <c r="AG13" s="110">
        <v>2018</v>
      </c>
      <c r="AH13" s="110">
        <v>2018</v>
      </c>
      <c r="AI13" s="112" t="s">
        <v>111</v>
      </c>
      <c r="AJ13" s="112" t="s">
        <v>111</v>
      </c>
      <c r="AK13" s="127">
        <v>2018</v>
      </c>
      <c r="AL13" s="112">
        <v>2017</v>
      </c>
      <c r="AM13" s="112" t="s">
        <v>111</v>
      </c>
      <c r="AN13" s="112" t="s">
        <v>111</v>
      </c>
      <c r="AO13" s="127">
        <v>2008</v>
      </c>
      <c r="AP13" s="112" t="s">
        <v>111</v>
      </c>
      <c r="AQ13" s="127">
        <v>2018</v>
      </c>
      <c r="AR13" s="112" t="s">
        <v>111</v>
      </c>
      <c r="AS13" s="112">
        <v>2015</v>
      </c>
      <c r="AT13" s="112" t="s">
        <v>111</v>
      </c>
      <c r="AU13" s="112"/>
      <c r="AV13" s="112" t="s">
        <v>111</v>
      </c>
      <c r="AW13" s="110">
        <v>2015</v>
      </c>
      <c r="AX13" s="110">
        <v>2017</v>
      </c>
      <c r="AY13" s="112">
        <v>2017</v>
      </c>
      <c r="AZ13" s="112" t="s">
        <v>111</v>
      </c>
      <c r="BA13" s="110">
        <v>2017</v>
      </c>
      <c r="BB13" s="110" t="s">
        <v>111</v>
      </c>
      <c r="BC13" s="110" t="s">
        <v>111</v>
      </c>
      <c r="BD13" s="112" t="s">
        <v>111</v>
      </c>
      <c r="BE13" s="112">
        <v>2017</v>
      </c>
      <c r="BF13" s="110">
        <v>2016</v>
      </c>
      <c r="BG13" s="112">
        <v>2015</v>
      </c>
      <c r="BH13" s="112">
        <v>2015</v>
      </c>
      <c r="BI13" s="112" t="s">
        <v>111</v>
      </c>
      <c r="BJ13" s="110" t="s">
        <v>111</v>
      </c>
      <c r="BK13" s="110" t="s">
        <v>111</v>
      </c>
      <c r="BL13" s="111" t="s">
        <v>111</v>
      </c>
      <c r="BM13" s="110">
        <v>2017</v>
      </c>
      <c r="BN13" s="110">
        <v>2018</v>
      </c>
      <c r="BO13" s="110">
        <v>2019</v>
      </c>
      <c r="BP13" s="110" t="s">
        <v>111</v>
      </c>
      <c r="BQ13" s="110" t="s">
        <v>454</v>
      </c>
      <c r="BR13" s="110" t="s">
        <v>454</v>
      </c>
      <c r="BS13" s="112" t="s">
        <v>111</v>
      </c>
      <c r="BT13" s="113"/>
      <c r="BU13" s="110">
        <v>2018</v>
      </c>
      <c r="BV13" s="110">
        <v>2018</v>
      </c>
      <c r="BW13" s="112"/>
      <c r="BX13" s="110">
        <v>2015</v>
      </c>
      <c r="BY13" s="112"/>
      <c r="BZ13" s="112">
        <v>2017</v>
      </c>
      <c r="CA13" s="112" t="s">
        <v>111</v>
      </c>
      <c r="CB13" s="80" t="s">
        <v>111</v>
      </c>
      <c r="CC13" s="80" t="s">
        <v>111</v>
      </c>
      <c r="CD13" s="80" t="s">
        <v>111</v>
      </c>
      <c r="CE13" s="80" t="s">
        <v>111</v>
      </c>
      <c r="CF13" s="110">
        <v>2017</v>
      </c>
      <c r="CG13" s="110">
        <v>2016</v>
      </c>
      <c r="CH13" s="110">
        <v>2017</v>
      </c>
      <c r="CI13" s="110">
        <v>2014</v>
      </c>
      <c r="CJ13" s="110">
        <v>2013</v>
      </c>
      <c r="CK13" s="110">
        <v>2013</v>
      </c>
      <c r="CL13" s="118">
        <v>2016</v>
      </c>
      <c r="CM13" s="118" t="s">
        <v>111</v>
      </c>
      <c r="CN13" s="131">
        <v>2014</v>
      </c>
      <c r="CO13" s="114" t="s">
        <v>439</v>
      </c>
      <c r="CP13" s="118" t="s">
        <v>111</v>
      </c>
      <c r="CQ13" s="131">
        <v>2017</v>
      </c>
      <c r="CR13" s="131">
        <v>2016</v>
      </c>
      <c r="CS13" s="219">
        <v>2018</v>
      </c>
      <c r="CT13" s="110">
        <v>2019</v>
      </c>
      <c r="CU13" s="110">
        <v>2015</v>
      </c>
      <c r="CV13" s="80"/>
    </row>
    <row r="14" spans="1:100" x14ac:dyDescent="0.25">
      <c r="A14" s="3" t="str">
        <f>VLOOKUP(C14,Regions!B$3:H$35,7,FALSE)</f>
        <v>Caribbean</v>
      </c>
      <c r="B14" s="94" t="s">
        <v>54</v>
      </c>
      <c r="C14" s="83" t="s">
        <v>53</v>
      </c>
      <c r="D14" s="110">
        <v>2015</v>
      </c>
      <c r="E14" s="110">
        <v>2015</v>
      </c>
      <c r="F14" s="110">
        <v>2015</v>
      </c>
      <c r="G14" s="110">
        <v>2015</v>
      </c>
      <c r="H14" s="110">
        <v>2015</v>
      </c>
      <c r="I14" s="110">
        <v>2015</v>
      </c>
      <c r="J14" s="110">
        <v>2015</v>
      </c>
      <c r="K14" s="110">
        <v>2018</v>
      </c>
      <c r="L14" s="110">
        <v>2018</v>
      </c>
      <c r="M14" s="110">
        <v>2015</v>
      </c>
      <c r="N14" s="219">
        <v>2011</v>
      </c>
      <c r="O14" s="219">
        <v>2011</v>
      </c>
      <c r="P14" s="110" t="s">
        <v>111</v>
      </c>
      <c r="Q14" s="110">
        <v>2010</v>
      </c>
      <c r="R14" s="110">
        <v>2010</v>
      </c>
      <c r="S14" s="110">
        <v>2010</v>
      </c>
      <c r="T14" s="110">
        <v>2010</v>
      </c>
      <c r="U14" s="110">
        <v>2015</v>
      </c>
      <c r="V14" s="110">
        <v>2015</v>
      </c>
      <c r="W14" s="110">
        <v>2015</v>
      </c>
      <c r="X14" s="80">
        <v>2018</v>
      </c>
      <c r="Y14" s="80">
        <v>2018</v>
      </c>
      <c r="Z14" s="80">
        <v>2017</v>
      </c>
      <c r="AA14" s="80">
        <v>2017</v>
      </c>
      <c r="AB14" s="80">
        <v>2016</v>
      </c>
      <c r="AC14" s="80">
        <v>2018</v>
      </c>
      <c r="AD14" s="80">
        <v>2019</v>
      </c>
      <c r="AE14" s="110">
        <v>2019</v>
      </c>
      <c r="AF14" s="110">
        <v>2019</v>
      </c>
      <c r="AG14" s="110">
        <v>2018</v>
      </c>
      <c r="AH14" s="110">
        <v>2018</v>
      </c>
      <c r="AI14" s="112">
        <v>2017</v>
      </c>
      <c r="AJ14" s="112">
        <v>2017</v>
      </c>
      <c r="AK14" s="127">
        <v>2018</v>
      </c>
      <c r="AL14" s="112">
        <v>2017</v>
      </c>
      <c r="AM14" s="112" t="s">
        <v>434</v>
      </c>
      <c r="AN14" s="112" t="s">
        <v>434</v>
      </c>
      <c r="AO14" s="127" t="s">
        <v>438</v>
      </c>
      <c r="AP14" s="127">
        <v>2018</v>
      </c>
      <c r="AQ14" s="127">
        <v>2018</v>
      </c>
      <c r="AR14" s="127">
        <v>2018</v>
      </c>
      <c r="AS14" s="112">
        <v>2015</v>
      </c>
      <c r="AT14" s="112">
        <v>2012</v>
      </c>
      <c r="AU14" s="112">
        <v>2016</v>
      </c>
      <c r="AV14" s="112" t="s">
        <v>111</v>
      </c>
      <c r="AW14" s="110" t="s">
        <v>111</v>
      </c>
      <c r="AX14" s="110">
        <v>2017</v>
      </c>
      <c r="AY14" s="112">
        <v>2017</v>
      </c>
      <c r="AZ14" s="112" t="s">
        <v>111</v>
      </c>
      <c r="BA14" s="110">
        <v>2017</v>
      </c>
      <c r="BB14" s="110" t="s">
        <v>111</v>
      </c>
      <c r="BC14" s="110" t="s">
        <v>111</v>
      </c>
      <c r="BD14" s="127">
        <v>2018</v>
      </c>
      <c r="BE14" s="127">
        <v>2017</v>
      </c>
      <c r="BF14" s="110">
        <v>2016</v>
      </c>
      <c r="BG14" s="112">
        <v>2015</v>
      </c>
      <c r="BH14" s="112">
        <v>2015</v>
      </c>
      <c r="BI14" s="112">
        <v>2015</v>
      </c>
      <c r="BJ14" s="110">
        <v>2017</v>
      </c>
      <c r="BK14" s="219">
        <v>2016</v>
      </c>
      <c r="BL14" s="111">
        <v>2016</v>
      </c>
      <c r="BM14" s="110">
        <v>2017</v>
      </c>
      <c r="BN14" s="110">
        <v>2018</v>
      </c>
      <c r="BO14" s="110">
        <v>2019</v>
      </c>
      <c r="BP14" s="110" t="s">
        <v>111</v>
      </c>
      <c r="BQ14" s="110" t="s">
        <v>454</v>
      </c>
      <c r="BR14" s="110" t="s">
        <v>454</v>
      </c>
      <c r="BS14" s="127" t="s">
        <v>111</v>
      </c>
      <c r="BT14" s="112">
        <v>2017</v>
      </c>
      <c r="BU14" s="110">
        <v>2018</v>
      </c>
      <c r="BV14" s="110">
        <v>2018</v>
      </c>
      <c r="BW14" s="112">
        <v>2016</v>
      </c>
      <c r="BX14" s="110">
        <v>2013</v>
      </c>
      <c r="BY14" s="112"/>
      <c r="BZ14" s="112">
        <v>2017</v>
      </c>
      <c r="CA14" s="112">
        <v>2018</v>
      </c>
      <c r="CB14" s="80" t="s">
        <v>111</v>
      </c>
      <c r="CC14" s="80" t="s">
        <v>111</v>
      </c>
      <c r="CD14" s="80" t="s">
        <v>111</v>
      </c>
      <c r="CE14" s="80" t="s">
        <v>111</v>
      </c>
      <c r="CF14" s="110">
        <v>2017</v>
      </c>
      <c r="CG14" s="110">
        <v>2016</v>
      </c>
      <c r="CH14" s="110">
        <v>2017</v>
      </c>
      <c r="CI14" s="110">
        <v>2014</v>
      </c>
      <c r="CJ14" s="110">
        <v>2017</v>
      </c>
      <c r="CK14" s="110">
        <v>2017</v>
      </c>
      <c r="CL14" s="118">
        <v>2016</v>
      </c>
      <c r="CM14" s="118">
        <v>2016</v>
      </c>
      <c r="CN14" s="131">
        <v>2016</v>
      </c>
      <c r="CO14" s="114" t="s">
        <v>438</v>
      </c>
      <c r="CP14" s="131">
        <v>2013</v>
      </c>
      <c r="CQ14" s="131">
        <v>2017</v>
      </c>
      <c r="CR14" s="131">
        <v>2018</v>
      </c>
      <c r="CS14" s="219">
        <v>2018</v>
      </c>
      <c r="CT14" s="110">
        <v>2019</v>
      </c>
      <c r="CU14" s="110">
        <v>2015</v>
      </c>
      <c r="CV14" s="80"/>
    </row>
    <row r="15" spans="1:100" x14ac:dyDescent="0.25">
      <c r="A15" s="3" t="str">
        <f>VLOOKUP(C15,Regions!B$3:H$35,7,FALSE)</f>
        <v>Caribbean</v>
      </c>
      <c r="B15" s="94" t="s">
        <v>56</v>
      </c>
      <c r="C15" s="83" t="s">
        <v>55</v>
      </c>
      <c r="D15" s="110">
        <v>2015</v>
      </c>
      <c r="E15" s="110">
        <v>2015</v>
      </c>
      <c r="F15" s="110">
        <v>2015</v>
      </c>
      <c r="G15" s="110">
        <v>2015</v>
      </c>
      <c r="H15" s="110">
        <v>2015</v>
      </c>
      <c r="I15" s="110">
        <v>2015</v>
      </c>
      <c r="J15" s="110">
        <v>2015</v>
      </c>
      <c r="K15" s="110">
        <v>2018</v>
      </c>
      <c r="L15" s="110">
        <v>2018</v>
      </c>
      <c r="M15" s="110">
        <v>2015</v>
      </c>
      <c r="N15" s="110" t="s">
        <v>111</v>
      </c>
      <c r="O15" s="110" t="s">
        <v>111</v>
      </c>
      <c r="P15" s="110">
        <v>2013</v>
      </c>
      <c r="Q15" s="110">
        <v>2010</v>
      </c>
      <c r="R15" s="110">
        <v>2010</v>
      </c>
      <c r="S15" s="110">
        <v>2010</v>
      </c>
      <c r="T15" s="110">
        <v>2010</v>
      </c>
      <c r="U15" s="110">
        <v>2015</v>
      </c>
      <c r="V15" s="110">
        <v>2015</v>
      </c>
      <c r="W15" s="110">
        <v>2015</v>
      </c>
      <c r="X15" s="80">
        <v>2018</v>
      </c>
      <c r="Y15" s="80">
        <v>2018</v>
      </c>
      <c r="Z15" s="80">
        <v>2017</v>
      </c>
      <c r="AA15" s="80">
        <v>2017</v>
      </c>
      <c r="AB15" s="80" t="s">
        <v>111</v>
      </c>
      <c r="AC15" s="80">
        <v>2018</v>
      </c>
      <c r="AD15" s="80">
        <v>2019</v>
      </c>
      <c r="AE15" s="110">
        <v>2019</v>
      </c>
      <c r="AF15" s="110">
        <v>2019</v>
      </c>
      <c r="AG15" s="110">
        <v>2018</v>
      </c>
      <c r="AH15" s="110">
        <v>2018</v>
      </c>
      <c r="AI15" s="112">
        <v>2016</v>
      </c>
      <c r="AJ15" s="112">
        <v>2016</v>
      </c>
      <c r="AK15" s="127">
        <v>2018</v>
      </c>
      <c r="AL15" s="112">
        <v>2017</v>
      </c>
      <c r="AM15" s="112" t="s">
        <v>111</v>
      </c>
      <c r="AN15" s="112" t="s">
        <v>111</v>
      </c>
      <c r="AO15" s="127"/>
      <c r="AP15" s="127">
        <v>2018</v>
      </c>
      <c r="AQ15" s="127">
        <v>2018</v>
      </c>
      <c r="AR15" s="127">
        <v>2018</v>
      </c>
      <c r="AS15" s="112">
        <v>2015</v>
      </c>
      <c r="AT15" s="112" t="s">
        <v>111</v>
      </c>
      <c r="AU15" s="112">
        <v>2016</v>
      </c>
      <c r="AV15" s="112" t="s">
        <v>111</v>
      </c>
      <c r="AW15" s="110" t="s">
        <v>111</v>
      </c>
      <c r="AX15" s="110">
        <v>2017</v>
      </c>
      <c r="AY15" s="112">
        <v>2017</v>
      </c>
      <c r="AZ15" s="112" t="s">
        <v>111</v>
      </c>
      <c r="BA15" s="110">
        <v>2017</v>
      </c>
      <c r="BB15" s="110" t="s">
        <v>111</v>
      </c>
      <c r="BC15" s="110" t="s">
        <v>111</v>
      </c>
      <c r="BD15" s="127">
        <v>2018</v>
      </c>
      <c r="BE15" s="127">
        <v>2017</v>
      </c>
      <c r="BF15" s="110">
        <v>2016</v>
      </c>
      <c r="BG15" s="112">
        <v>2015</v>
      </c>
      <c r="BH15" s="112">
        <v>2015</v>
      </c>
      <c r="BI15" s="112">
        <v>2015</v>
      </c>
      <c r="BJ15" s="110" t="s">
        <v>111</v>
      </c>
      <c r="BK15" s="110" t="s">
        <v>111</v>
      </c>
      <c r="BL15" s="111" t="s">
        <v>111</v>
      </c>
      <c r="BM15" s="110">
        <v>2017</v>
      </c>
      <c r="BN15" s="110">
        <v>2018</v>
      </c>
      <c r="BO15" s="110">
        <v>2019</v>
      </c>
      <c r="BP15" s="110" t="s">
        <v>111</v>
      </c>
      <c r="BQ15" s="110" t="s">
        <v>454</v>
      </c>
      <c r="BR15" s="110" t="s">
        <v>454</v>
      </c>
      <c r="BS15" s="127">
        <v>2014</v>
      </c>
      <c r="BT15" s="112">
        <v>2017</v>
      </c>
      <c r="BU15" s="110">
        <v>2018</v>
      </c>
      <c r="BV15" s="110">
        <v>2018</v>
      </c>
      <c r="BW15" s="112">
        <v>2016</v>
      </c>
      <c r="BX15" s="110" t="s">
        <v>111</v>
      </c>
      <c r="BY15" s="112"/>
      <c r="BZ15" s="112">
        <v>2017</v>
      </c>
      <c r="CA15" s="112">
        <v>2018</v>
      </c>
      <c r="CB15" s="80" t="s">
        <v>111</v>
      </c>
      <c r="CC15" s="80" t="s">
        <v>111</v>
      </c>
      <c r="CD15" s="80" t="s">
        <v>111</v>
      </c>
      <c r="CE15" s="80" t="s">
        <v>111</v>
      </c>
      <c r="CF15" s="110">
        <v>2017</v>
      </c>
      <c r="CG15" s="110">
        <v>2016</v>
      </c>
      <c r="CH15" s="110">
        <v>2017</v>
      </c>
      <c r="CI15" s="110">
        <v>2014</v>
      </c>
      <c r="CJ15" s="110">
        <v>2017</v>
      </c>
      <c r="CK15" s="110">
        <v>2017</v>
      </c>
      <c r="CL15" s="118">
        <v>2016</v>
      </c>
      <c r="CM15" s="118">
        <v>2016</v>
      </c>
      <c r="CN15" s="131">
        <v>2016</v>
      </c>
      <c r="CO15" s="114" t="s">
        <v>438</v>
      </c>
      <c r="CP15" s="118" t="s">
        <v>111</v>
      </c>
      <c r="CQ15" s="131">
        <v>2017</v>
      </c>
      <c r="CR15" s="131">
        <v>2018</v>
      </c>
      <c r="CS15" s="219">
        <v>2018</v>
      </c>
      <c r="CT15" s="110">
        <v>2019</v>
      </c>
      <c r="CU15" s="110">
        <v>2015</v>
      </c>
      <c r="CV15" s="80"/>
    </row>
    <row r="16" spans="1:100" x14ac:dyDescent="0.25">
      <c r="A16" s="3" t="str">
        <f>VLOOKUP(C16,Regions!B$3:H$35,7,FALSE)</f>
        <v>Caribbean</v>
      </c>
      <c r="B16" s="94" t="s">
        <v>60</v>
      </c>
      <c r="C16" s="83" t="s">
        <v>59</v>
      </c>
      <c r="D16" s="110">
        <v>2015</v>
      </c>
      <c r="E16" s="110">
        <v>2015</v>
      </c>
      <c r="F16" s="110">
        <v>2015</v>
      </c>
      <c r="G16" s="110">
        <v>2015</v>
      </c>
      <c r="H16" s="110">
        <v>2015</v>
      </c>
      <c r="I16" s="110">
        <v>2015</v>
      </c>
      <c r="J16" s="110">
        <v>2015</v>
      </c>
      <c r="K16" s="110">
        <v>2018</v>
      </c>
      <c r="L16" s="110">
        <v>2018</v>
      </c>
      <c r="M16" s="110">
        <v>2015</v>
      </c>
      <c r="N16" s="219">
        <v>2011</v>
      </c>
      <c r="O16" s="219">
        <v>2011</v>
      </c>
      <c r="P16" s="110">
        <v>2011</v>
      </c>
      <c r="Q16" s="110">
        <v>2010</v>
      </c>
      <c r="R16" s="110">
        <v>2010</v>
      </c>
      <c r="S16" s="110">
        <v>2010</v>
      </c>
      <c r="T16" s="110">
        <v>2010</v>
      </c>
      <c r="U16" s="110">
        <v>2015</v>
      </c>
      <c r="V16" s="110">
        <v>2015</v>
      </c>
      <c r="W16" s="110">
        <v>2015</v>
      </c>
      <c r="X16" s="80">
        <v>2018</v>
      </c>
      <c r="Y16" s="80">
        <v>2018</v>
      </c>
      <c r="Z16" s="80">
        <v>2017</v>
      </c>
      <c r="AA16" s="80">
        <v>2017</v>
      </c>
      <c r="AB16" s="80">
        <v>2015</v>
      </c>
      <c r="AC16" s="80">
        <v>2018</v>
      </c>
      <c r="AD16" s="80">
        <v>2019</v>
      </c>
      <c r="AE16" s="110">
        <v>2019</v>
      </c>
      <c r="AF16" s="110">
        <v>2019</v>
      </c>
      <c r="AG16" s="110">
        <v>2018</v>
      </c>
      <c r="AH16" s="110">
        <v>2018</v>
      </c>
      <c r="AI16" s="112">
        <v>2015</v>
      </c>
      <c r="AJ16" s="112">
        <v>2015</v>
      </c>
      <c r="AK16" s="127">
        <v>2018</v>
      </c>
      <c r="AL16" s="112">
        <v>2017</v>
      </c>
      <c r="AM16" s="112" t="s">
        <v>437</v>
      </c>
      <c r="AN16" s="112" t="s">
        <v>437</v>
      </c>
      <c r="AO16" s="127"/>
      <c r="AP16" s="127">
        <v>2018</v>
      </c>
      <c r="AQ16" s="127">
        <v>2018</v>
      </c>
      <c r="AR16" s="127">
        <v>2018</v>
      </c>
      <c r="AS16" s="112">
        <v>2015</v>
      </c>
      <c r="AT16" s="112">
        <v>2011</v>
      </c>
      <c r="AU16" s="112">
        <v>2016</v>
      </c>
      <c r="AV16" s="112" t="s">
        <v>439</v>
      </c>
      <c r="AW16" s="110">
        <v>2015</v>
      </c>
      <c r="AX16" s="110">
        <v>2017</v>
      </c>
      <c r="AY16" s="112">
        <v>2017</v>
      </c>
      <c r="AZ16" s="112">
        <v>2017</v>
      </c>
      <c r="BA16" s="110">
        <v>2017</v>
      </c>
      <c r="BB16" s="110">
        <v>2017</v>
      </c>
      <c r="BC16" s="110">
        <v>2017</v>
      </c>
      <c r="BD16" s="127">
        <v>2018</v>
      </c>
      <c r="BE16" s="127">
        <v>2017</v>
      </c>
      <c r="BF16" s="110">
        <v>2016</v>
      </c>
      <c r="BG16" s="112">
        <v>2015</v>
      </c>
      <c r="BH16" s="112">
        <v>2015</v>
      </c>
      <c r="BI16" s="112">
        <v>2015</v>
      </c>
      <c r="BJ16" s="110">
        <v>2017</v>
      </c>
      <c r="BK16" s="110" t="s">
        <v>111</v>
      </c>
      <c r="BL16" s="111">
        <v>2016</v>
      </c>
      <c r="BM16" s="110">
        <v>2017</v>
      </c>
      <c r="BN16" s="110">
        <v>2018</v>
      </c>
      <c r="BO16" s="110">
        <v>2019</v>
      </c>
      <c r="BP16" s="110" t="s">
        <v>111</v>
      </c>
      <c r="BQ16" s="110" t="s">
        <v>454</v>
      </c>
      <c r="BR16" s="110" t="s">
        <v>454</v>
      </c>
      <c r="BS16" s="127" t="s">
        <v>111</v>
      </c>
      <c r="BT16" s="112">
        <v>2017</v>
      </c>
      <c r="BU16" s="110">
        <v>2018</v>
      </c>
      <c r="BV16" s="110">
        <v>2018</v>
      </c>
      <c r="BW16" s="112">
        <v>2016</v>
      </c>
      <c r="BX16" s="110">
        <v>2013</v>
      </c>
      <c r="BY16" s="112">
        <v>2008</v>
      </c>
      <c r="BZ16" s="112">
        <v>2017</v>
      </c>
      <c r="CA16" s="112">
        <v>2018</v>
      </c>
      <c r="CB16" s="80" t="s">
        <v>111</v>
      </c>
      <c r="CC16" s="80" t="s">
        <v>111</v>
      </c>
      <c r="CD16" s="80" t="s">
        <v>111</v>
      </c>
      <c r="CE16" s="223">
        <v>2019</v>
      </c>
      <c r="CF16" s="110">
        <v>2017</v>
      </c>
      <c r="CG16" s="110">
        <v>2016</v>
      </c>
      <c r="CH16" s="110">
        <v>2017</v>
      </c>
      <c r="CI16" s="110">
        <v>2014</v>
      </c>
      <c r="CJ16" s="110">
        <v>2017</v>
      </c>
      <c r="CK16" s="110">
        <v>2017</v>
      </c>
      <c r="CL16" s="118" t="s">
        <v>111</v>
      </c>
      <c r="CM16" s="118" t="s">
        <v>111</v>
      </c>
      <c r="CN16" s="118" t="s">
        <v>111</v>
      </c>
      <c r="CO16" s="184" t="s">
        <v>111</v>
      </c>
      <c r="CP16" s="131" t="s">
        <v>111</v>
      </c>
      <c r="CQ16" s="131">
        <v>2017</v>
      </c>
      <c r="CR16" s="118" t="s">
        <v>111</v>
      </c>
      <c r="CS16" s="219">
        <v>2018</v>
      </c>
      <c r="CT16" s="110">
        <v>2019</v>
      </c>
      <c r="CU16" s="110">
        <v>2015</v>
      </c>
      <c r="CV16" s="80"/>
    </row>
    <row r="17" spans="1:100" x14ac:dyDescent="0.25">
      <c r="A17" s="3" t="str">
        <f>VLOOKUP(C17,Regions!B$3:H$35,7,FALSE)</f>
        <v>Central America</v>
      </c>
      <c r="B17" s="94" t="s">
        <v>9</v>
      </c>
      <c r="C17" s="83" t="s">
        <v>8</v>
      </c>
      <c r="D17" s="110">
        <v>2015</v>
      </c>
      <c r="E17" s="110">
        <v>2015</v>
      </c>
      <c r="F17" s="110">
        <v>2015</v>
      </c>
      <c r="G17" s="110">
        <v>2015</v>
      </c>
      <c r="H17" s="110">
        <v>2015</v>
      </c>
      <c r="I17" s="110">
        <v>2015</v>
      </c>
      <c r="J17" s="110">
        <v>2015</v>
      </c>
      <c r="K17" s="110">
        <v>2018</v>
      </c>
      <c r="L17" s="110">
        <v>2018</v>
      </c>
      <c r="M17" s="110">
        <v>2015</v>
      </c>
      <c r="N17" s="219">
        <v>2011</v>
      </c>
      <c r="O17" s="219">
        <v>2011</v>
      </c>
      <c r="P17" s="110" t="s">
        <v>111</v>
      </c>
      <c r="Q17" s="110">
        <v>2010</v>
      </c>
      <c r="R17" s="110">
        <v>2010</v>
      </c>
      <c r="S17" s="110">
        <v>2010</v>
      </c>
      <c r="T17" s="110">
        <v>2010</v>
      </c>
      <c r="U17" s="110">
        <v>2015</v>
      </c>
      <c r="V17" s="110">
        <v>2015</v>
      </c>
      <c r="W17" s="110">
        <v>2015</v>
      </c>
      <c r="X17" s="80">
        <v>2018</v>
      </c>
      <c r="Y17" s="80">
        <v>2018</v>
      </c>
      <c r="Z17" s="80">
        <v>2017</v>
      </c>
      <c r="AA17" s="80">
        <v>2017</v>
      </c>
      <c r="AB17" s="80">
        <v>2017</v>
      </c>
      <c r="AC17" s="80">
        <v>2018</v>
      </c>
      <c r="AD17" s="80">
        <v>2019</v>
      </c>
      <c r="AE17" s="110">
        <v>2019</v>
      </c>
      <c r="AF17" s="110">
        <v>2019</v>
      </c>
      <c r="AG17" s="110">
        <v>2018</v>
      </c>
      <c r="AH17" s="110">
        <v>2018</v>
      </c>
      <c r="AI17" s="112">
        <v>2017</v>
      </c>
      <c r="AJ17" s="112">
        <v>2017</v>
      </c>
      <c r="AK17" s="127">
        <v>2018</v>
      </c>
      <c r="AL17" s="112">
        <v>2017</v>
      </c>
      <c r="AM17" s="112" t="s">
        <v>438</v>
      </c>
      <c r="AN17" s="112" t="s">
        <v>438</v>
      </c>
      <c r="AO17" s="127">
        <v>2009</v>
      </c>
      <c r="AP17" s="127">
        <v>2018</v>
      </c>
      <c r="AQ17" s="127">
        <v>2018</v>
      </c>
      <c r="AR17" s="127">
        <v>2018</v>
      </c>
      <c r="AS17" s="112">
        <v>2017</v>
      </c>
      <c r="AT17" s="112">
        <v>2015</v>
      </c>
      <c r="AU17" s="112">
        <v>2016</v>
      </c>
      <c r="AV17" s="112" t="s">
        <v>439</v>
      </c>
      <c r="AW17" s="110">
        <v>2017</v>
      </c>
      <c r="AX17" s="110">
        <v>2017</v>
      </c>
      <c r="AY17" s="112">
        <v>2017</v>
      </c>
      <c r="AZ17" s="112" t="s">
        <v>111</v>
      </c>
      <c r="BA17" s="110">
        <v>2017</v>
      </c>
      <c r="BB17" s="110">
        <v>2017</v>
      </c>
      <c r="BC17" s="110">
        <v>2017</v>
      </c>
      <c r="BD17" s="127">
        <v>2018</v>
      </c>
      <c r="BE17" s="127">
        <v>2017</v>
      </c>
      <c r="BF17" s="110">
        <v>2016</v>
      </c>
      <c r="BG17" s="112">
        <v>2015</v>
      </c>
      <c r="BH17" s="112">
        <v>2015</v>
      </c>
      <c r="BI17" s="112">
        <v>2015</v>
      </c>
      <c r="BJ17" s="110">
        <v>2017</v>
      </c>
      <c r="BK17" s="110" t="s">
        <v>111</v>
      </c>
      <c r="BL17" s="111">
        <v>2016</v>
      </c>
      <c r="BM17" s="110">
        <v>2017</v>
      </c>
      <c r="BN17" s="110">
        <v>2018</v>
      </c>
      <c r="BO17" s="110">
        <v>2019</v>
      </c>
      <c r="BP17" s="110" t="s">
        <v>111</v>
      </c>
      <c r="BQ17" s="110" t="s">
        <v>454</v>
      </c>
      <c r="BR17" s="110" t="s">
        <v>454</v>
      </c>
      <c r="BS17" s="127">
        <v>2017</v>
      </c>
      <c r="BT17" s="112">
        <v>2017</v>
      </c>
      <c r="BU17" s="110">
        <v>2018</v>
      </c>
      <c r="BV17" s="110">
        <v>2018</v>
      </c>
      <c r="BW17" s="112">
        <v>2016</v>
      </c>
      <c r="BX17" s="110" t="s">
        <v>111</v>
      </c>
      <c r="BY17" s="112">
        <v>2010</v>
      </c>
      <c r="BZ17" s="112">
        <v>2017</v>
      </c>
      <c r="CA17" s="112" t="s">
        <v>111</v>
      </c>
      <c r="CB17" s="80" t="s">
        <v>111</v>
      </c>
      <c r="CC17" s="80" t="s">
        <v>111</v>
      </c>
      <c r="CD17" s="80" t="s">
        <v>111</v>
      </c>
      <c r="CE17" s="80" t="s">
        <v>111</v>
      </c>
      <c r="CF17" s="110">
        <v>2017</v>
      </c>
      <c r="CG17" s="110">
        <v>2016</v>
      </c>
      <c r="CH17" s="110">
        <v>2017</v>
      </c>
      <c r="CI17" s="110">
        <v>2014</v>
      </c>
      <c r="CJ17" s="110">
        <v>2017</v>
      </c>
      <c r="CK17" s="110">
        <v>2017</v>
      </c>
      <c r="CL17" s="118">
        <v>2013</v>
      </c>
      <c r="CM17" s="118">
        <v>2013</v>
      </c>
      <c r="CN17" s="131">
        <v>2016</v>
      </c>
      <c r="CO17" s="114" t="s">
        <v>438</v>
      </c>
      <c r="CP17" s="131" t="s">
        <v>111</v>
      </c>
      <c r="CQ17" s="131">
        <v>2017</v>
      </c>
      <c r="CR17" s="131">
        <v>2018</v>
      </c>
      <c r="CS17" s="219">
        <v>2018</v>
      </c>
      <c r="CT17" s="110">
        <v>2019</v>
      </c>
      <c r="CU17" s="110">
        <v>2015</v>
      </c>
      <c r="CV17" s="80"/>
    </row>
    <row r="18" spans="1:100" x14ac:dyDescent="0.25">
      <c r="A18" s="3" t="str">
        <f>VLOOKUP(C18,Regions!B$3:H$35,7,FALSE)</f>
        <v>Central America</v>
      </c>
      <c r="B18" s="94" t="s">
        <v>18</v>
      </c>
      <c r="C18" s="83" t="s">
        <v>17</v>
      </c>
      <c r="D18" s="110">
        <v>2015</v>
      </c>
      <c r="E18" s="110">
        <v>2015</v>
      </c>
      <c r="F18" s="110">
        <v>2015</v>
      </c>
      <c r="G18" s="110">
        <v>2015</v>
      </c>
      <c r="H18" s="110">
        <v>2015</v>
      </c>
      <c r="I18" s="110">
        <v>2015</v>
      </c>
      <c r="J18" s="110">
        <v>2015</v>
      </c>
      <c r="K18" s="110">
        <v>2018</v>
      </c>
      <c r="L18" s="110">
        <v>2018</v>
      </c>
      <c r="M18" s="110">
        <v>2015</v>
      </c>
      <c r="N18" s="219">
        <v>2011</v>
      </c>
      <c r="O18" s="219">
        <v>2011</v>
      </c>
      <c r="P18" s="110">
        <v>2015</v>
      </c>
      <c r="Q18" s="110">
        <v>2010</v>
      </c>
      <c r="R18" s="110">
        <v>2010</v>
      </c>
      <c r="S18" s="110">
        <v>2010</v>
      </c>
      <c r="T18" s="110">
        <v>2010</v>
      </c>
      <c r="U18" s="110">
        <v>2015</v>
      </c>
      <c r="V18" s="110">
        <v>2015</v>
      </c>
      <c r="W18" s="110">
        <v>2015</v>
      </c>
      <c r="X18" s="80">
        <v>2018</v>
      </c>
      <c r="Y18" s="80">
        <v>2018</v>
      </c>
      <c r="Z18" s="80">
        <v>2017</v>
      </c>
      <c r="AA18" s="80">
        <v>2017</v>
      </c>
      <c r="AB18" s="80">
        <v>2015</v>
      </c>
      <c r="AC18" s="80">
        <v>2018</v>
      </c>
      <c r="AD18" s="80">
        <v>2019</v>
      </c>
      <c r="AE18" s="110">
        <v>2019</v>
      </c>
      <c r="AF18" s="110">
        <v>2019</v>
      </c>
      <c r="AG18" s="110">
        <v>2018</v>
      </c>
      <c r="AH18" s="110">
        <v>2018</v>
      </c>
      <c r="AI18" s="112">
        <v>2017</v>
      </c>
      <c r="AJ18" s="112">
        <v>2017</v>
      </c>
      <c r="AK18" s="127">
        <v>2018</v>
      </c>
      <c r="AL18" s="112">
        <v>2017</v>
      </c>
      <c r="AM18" s="112" t="s">
        <v>111</v>
      </c>
      <c r="AN18" s="112" t="s">
        <v>111</v>
      </c>
      <c r="AO18" s="127" t="s">
        <v>436</v>
      </c>
      <c r="AP18" s="127">
        <v>2018</v>
      </c>
      <c r="AQ18" s="127">
        <v>2018</v>
      </c>
      <c r="AR18" s="127">
        <v>2018</v>
      </c>
      <c r="AS18" s="112">
        <v>2017</v>
      </c>
      <c r="AT18" s="112">
        <v>2008</v>
      </c>
      <c r="AU18" s="112">
        <v>2016</v>
      </c>
      <c r="AV18" s="112" t="s">
        <v>439</v>
      </c>
      <c r="AW18" s="110">
        <v>2013</v>
      </c>
      <c r="AX18" s="110">
        <v>2017</v>
      </c>
      <c r="AY18" s="112">
        <v>2017</v>
      </c>
      <c r="AZ18" s="112">
        <v>2017</v>
      </c>
      <c r="BA18" s="110">
        <v>2017</v>
      </c>
      <c r="BB18" s="110">
        <v>2017</v>
      </c>
      <c r="BC18" s="110">
        <v>2017</v>
      </c>
      <c r="BD18" s="127">
        <v>2018</v>
      </c>
      <c r="BE18" s="127">
        <v>2017</v>
      </c>
      <c r="BF18" s="110">
        <v>2016</v>
      </c>
      <c r="BG18" s="112">
        <v>2015</v>
      </c>
      <c r="BH18" s="112">
        <v>2015</v>
      </c>
      <c r="BI18" s="112">
        <v>2015</v>
      </c>
      <c r="BJ18" s="110">
        <v>2017</v>
      </c>
      <c r="BK18" s="219">
        <v>2017</v>
      </c>
      <c r="BL18" s="111">
        <v>2016</v>
      </c>
      <c r="BM18" s="110">
        <v>2017</v>
      </c>
      <c r="BN18" s="110">
        <v>2018</v>
      </c>
      <c r="BO18" s="110">
        <v>2019</v>
      </c>
      <c r="BP18" s="110" t="s">
        <v>111</v>
      </c>
      <c r="BQ18" s="110" t="s">
        <v>454</v>
      </c>
      <c r="BR18" s="110" t="s">
        <v>454</v>
      </c>
      <c r="BS18" s="127">
        <v>2016</v>
      </c>
      <c r="BT18" s="112">
        <v>2017</v>
      </c>
      <c r="BU18" s="110">
        <v>2018</v>
      </c>
      <c r="BV18" s="110">
        <v>2018</v>
      </c>
      <c r="BW18" s="112">
        <v>2016</v>
      </c>
      <c r="BX18" s="110">
        <v>2013</v>
      </c>
      <c r="BY18" s="112">
        <v>2013</v>
      </c>
      <c r="BZ18" s="112">
        <v>2017</v>
      </c>
      <c r="CA18" s="112">
        <v>2018</v>
      </c>
      <c r="CB18" s="80">
        <v>2014</v>
      </c>
      <c r="CC18" s="223">
        <v>2018</v>
      </c>
      <c r="CD18" s="223">
        <v>2018</v>
      </c>
      <c r="CE18" s="223">
        <v>2019</v>
      </c>
      <c r="CF18" s="110">
        <v>2017</v>
      </c>
      <c r="CG18" s="110">
        <v>2016</v>
      </c>
      <c r="CH18" s="110">
        <v>2017</v>
      </c>
      <c r="CI18" s="110">
        <v>2014</v>
      </c>
      <c r="CJ18" s="110">
        <v>2017</v>
      </c>
      <c r="CK18" s="110">
        <v>2017</v>
      </c>
      <c r="CL18" s="118">
        <v>2016</v>
      </c>
      <c r="CM18" s="118">
        <v>2016</v>
      </c>
      <c r="CN18" s="131">
        <v>2015</v>
      </c>
      <c r="CO18" s="114" t="s">
        <v>439</v>
      </c>
      <c r="CP18" s="131">
        <v>2016</v>
      </c>
      <c r="CQ18" s="131">
        <v>2017</v>
      </c>
      <c r="CR18" s="131">
        <v>2018</v>
      </c>
      <c r="CS18" s="219">
        <v>2018</v>
      </c>
      <c r="CT18" s="110">
        <v>2019</v>
      </c>
      <c r="CU18" s="110">
        <v>2015</v>
      </c>
      <c r="CV18" s="80"/>
    </row>
    <row r="19" spans="1:100" x14ac:dyDescent="0.25">
      <c r="A19" s="3" t="str">
        <f>VLOOKUP(C19,Regions!B$3:H$35,7,FALSE)</f>
        <v>Central America</v>
      </c>
      <c r="B19" s="94" t="s">
        <v>28</v>
      </c>
      <c r="C19" s="83" t="s">
        <v>27</v>
      </c>
      <c r="D19" s="110">
        <v>2015</v>
      </c>
      <c r="E19" s="110">
        <v>2015</v>
      </c>
      <c r="F19" s="110">
        <v>2015</v>
      </c>
      <c r="G19" s="110">
        <v>2015</v>
      </c>
      <c r="H19" s="110">
        <v>2015</v>
      </c>
      <c r="I19" s="110">
        <v>2015</v>
      </c>
      <c r="J19" s="110">
        <v>2015</v>
      </c>
      <c r="K19" s="110">
        <v>2018</v>
      </c>
      <c r="L19" s="110">
        <v>2018</v>
      </c>
      <c r="M19" s="110">
        <v>2015</v>
      </c>
      <c r="N19" s="219">
        <v>2011</v>
      </c>
      <c r="O19" s="219">
        <v>2011</v>
      </c>
      <c r="P19" s="110" t="s">
        <v>111</v>
      </c>
      <c r="Q19" s="110">
        <v>2010</v>
      </c>
      <c r="R19" s="110">
        <v>2010</v>
      </c>
      <c r="S19" s="110">
        <v>2010</v>
      </c>
      <c r="T19" s="110">
        <v>2010</v>
      </c>
      <c r="U19" s="110">
        <v>2015</v>
      </c>
      <c r="V19" s="110">
        <v>2015</v>
      </c>
      <c r="W19" s="110">
        <v>2015</v>
      </c>
      <c r="X19" s="80">
        <v>2018</v>
      </c>
      <c r="Y19" s="80">
        <v>2018</v>
      </c>
      <c r="Z19" s="80">
        <v>2017</v>
      </c>
      <c r="AA19" s="80">
        <v>2017</v>
      </c>
      <c r="AB19" s="80">
        <v>2017</v>
      </c>
      <c r="AC19" s="80">
        <v>2018</v>
      </c>
      <c r="AD19" s="80">
        <v>2019</v>
      </c>
      <c r="AE19" s="110">
        <v>2019</v>
      </c>
      <c r="AF19" s="110">
        <v>2019</v>
      </c>
      <c r="AG19" s="110">
        <v>2018</v>
      </c>
      <c r="AH19" s="110">
        <v>2018</v>
      </c>
      <c r="AI19" s="112">
        <v>2017</v>
      </c>
      <c r="AJ19" s="112">
        <v>2017</v>
      </c>
      <c r="AK19" s="127">
        <v>2018</v>
      </c>
      <c r="AL19" s="112">
        <v>2017</v>
      </c>
      <c r="AM19" s="112" t="s">
        <v>435</v>
      </c>
      <c r="AN19" s="112" t="s">
        <v>435</v>
      </c>
      <c r="AO19" s="127" t="s">
        <v>436</v>
      </c>
      <c r="AP19" s="127">
        <v>2018</v>
      </c>
      <c r="AQ19" s="127">
        <v>2018</v>
      </c>
      <c r="AR19" s="127">
        <v>2018</v>
      </c>
      <c r="AS19" s="112">
        <v>2017</v>
      </c>
      <c r="AT19" s="112">
        <v>2014</v>
      </c>
      <c r="AU19" s="112">
        <v>2016</v>
      </c>
      <c r="AV19" s="112" t="s">
        <v>439</v>
      </c>
      <c r="AW19" s="110">
        <v>2016</v>
      </c>
      <c r="AX19" s="110">
        <v>2017</v>
      </c>
      <c r="AY19" s="112">
        <v>2017</v>
      </c>
      <c r="AZ19" s="112">
        <v>2017</v>
      </c>
      <c r="BA19" s="110">
        <v>2017</v>
      </c>
      <c r="BB19" s="110">
        <v>2017</v>
      </c>
      <c r="BC19" s="110">
        <v>2017</v>
      </c>
      <c r="BD19" s="127">
        <v>2018</v>
      </c>
      <c r="BE19" s="127">
        <v>2017</v>
      </c>
      <c r="BF19" s="110">
        <v>2016</v>
      </c>
      <c r="BG19" s="112">
        <v>2015</v>
      </c>
      <c r="BH19" s="112">
        <v>2015</v>
      </c>
      <c r="BI19" s="112">
        <v>2015</v>
      </c>
      <c r="BJ19" s="110">
        <v>2017</v>
      </c>
      <c r="BK19" s="219">
        <v>2017</v>
      </c>
      <c r="BL19" s="111">
        <v>2016</v>
      </c>
      <c r="BM19" s="110">
        <v>2017</v>
      </c>
      <c r="BN19" s="110">
        <v>2018</v>
      </c>
      <c r="BO19" s="110">
        <v>2019</v>
      </c>
      <c r="BP19" s="110" t="s">
        <v>111</v>
      </c>
      <c r="BQ19" s="110" t="s">
        <v>454</v>
      </c>
      <c r="BR19" s="110" t="s">
        <v>454</v>
      </c>
      <c r="BS19" s="127">
        <v>2012</v>
      </c>
      <c r="BT19" s="112">
        <v>2017</v>
      </c>
      <c r="BU19" s="110">
        <v>2018</v>
      </c>
      <c r="BV19" s="110">
        <v>2018</v>
      </c>
      <c r="BW19" s="112">
        <v>2016</v>
      </c>
      <c r="BX19" s="110">
        <v>2013</v>
      </c>
      <c r="BY19" s="112">
        <v>2008</v>
      </c>
      <c r="BZ19" s="112">
        <v>2017</v>
      </c>
      <c r="CA19" s="112">
        <v>2018</v>
      </c>
      <c r="CB19" s="80">
        <v>2014</v>
      </c>
      <c r="CC19" s="223">
        <v>2018</v>
      </c>
      <c r="CD19" s="223">
        <v>2018</v>
      </c>
      <c r="CE19" s="223">
        <v>2019</v>
      </c>
      <c r="CF19" s="110">
        <v>2017</v>
      </c>
      <c r="CG19" s="110">
        <v>2016</v>
      </c>
      <c r="CH19" s="110">
        <v>2017</v>
      </c>
      <c r="CI19" s="110">
        <v>2014</v>
      </c>
      <c r="CJ19" s="110">
        <v>2017</v>
      </c>
      <c r="CK19" s="110">
        <v>2017</v>
      </c>
      <c r="CL19" s="118">
        <v>2016</v>
      </c>
      <c r="CM19" s="118">
        <v>2016</v>
      </c>
      <c r="CN19" s="131">
        <v>2016</v>
      </c>
      <c r="CO19" s="114" t="s">
        <v>438</v>
      </c>
      <c r="CP19" s="131">
        <v>2017</v>
      </c>
      <c r="CQ19" s="131">
        <v>2017</v>
      </c>
      <c r="CR19" s="131">
        <v>2017</v>
      </c>
      <c r="CS19" s="219">
        <v>2018</v>
      </c>
      <c r="CT19" s="110">
        <v>2019</v>
      </c>
      <c r="CU19" s="110">
        <v>2015</v>
      </c>
      <c r="CV19" s="80"/>
    </row>
    <row r="20" spans="1:100" x14ac:dyDescent="0.25">
      <c r="A20" s="3" t="str">
        <f>VLOOKUP(C20,Regions!B$3:H$35,7,FALSE)</f>
        <v>Central America</v>
      </c>
      <c r="B20" s="94" t="s">
        <v>32</v>
      </c>
      <c r="C20" s="83" t="s">
        <v>31</v>
      </c>
      <c r="D20" s="110">
        <v>2015</v>
      </c>
      <c r="E20" s="110">
        <v>2015</v>
      </c>
      <c r="F20" s="110">
        <v>2015</v>
      </c>
      <c r="G20" s="110">
        <v>2015</v>
      </c>
      <c r="H20" s="110">
        <v>2015</v>
      </c>
      <c r="I20" s="110">
        <v>2015</v>
      </c>
      <c r="J20" s="110">
        <v>2015</v>
      </c>
      <c r="K20" s="110">
        <v>2018</v>
      </c>
      <c r="L20" s="110">
        <v>2018</v>
      </c>
      <c r="M20" s="110">
        <v>2015</v>
      </c>
      <c r="N20" s="219">
        <v>2011</v>
      </c>
      <c r="O20" s="219">
        <v>2011</v>
      </c>
      <c r="P20" s="110" t="s">
        <v>111</v>
      </c>
      <c r="Q20" s="110">
        <v>2010</v>
      </c>
      <c r="R20" s="110">
        <v>2010</v>
      </c>
      <c r="S20" s="110">
        <v>2010</v>
      </c>
      <c r="T20" s="110">
        <v>2010</v>
      </c>
      <c r="U20" s="110">
        <v>2015</v>
      </c>
      <c r="V20" s="110">
        <v>2015</v>
      </c>
      <c r="W20" s="110">
        <v>2015</v>
      </c>
      <c r="X20" s="80">
        <v>2018</v>
      </c>
      <c r="Y20" s="80">
        <v>2018</v>
      </c>
      <c r="Z20" s="80">
        <v>2017</v>
      </c>
      <c r="AA20" s="80">
        <v>2017</v>
      </c>
      <c r="AB20" s="80">
        <v>2017</v>
      </c>
      <c r="AC20" s="80">
        <v>2018</v>
      </c>
      <c r="AD20" s="80">
        <v>2019</v>
      </c>
      <c r="AE20" s="110">
        <v>2019</v>
      </c>
      <c r="AF20" s="110">
        <v>2019</v>
      </c>
      <c r="AG20" s="110">
        <v>2018</v>
      </c>
      <c r="AH20" s="110">
        <v>2018</v>
      </c>
      <c r="AI20" s="112">
        <v>2017</v>
      </c>
      <c r="AJ20" s="112">
        <v>2017</v>
      </c>
      <c r="AK20" s="127">
        <v>2018</v>
      </c>
      <c r="AL20" s="112">
        <v>2017</v>
      </c>
      <c r="AM20" s="112" t="s">
        <v>439</v>
      </c>
      <c r="AN20" s="112" t="s">
        <v>439</v>
      </c>
      <c r="AO20" s="127" t="s">
        <v>435</v>
      </c>
      <c r="AP20" s="127">
        <v>2018</v>
      </c>
      <c r="AQ20" s="127">
        <v>2018</v>
      </c>
      <c r="AR20" s="127">
        <v>2018</v>
      </c>
      <c r="AS20" s="112">
        <v>2017</v>
      </c>
      <c r="AT20" s="112">
        <v>2015</v>
      </c>
      <c r="AU20" s="112">
        <v>2016</v>
      </c>
      <c r="AV20" s="112" t="s">
        <v>439</v>
      </c>
      <c r="AW20" s="110">
        <v>2018</v>
      </c>
      <c r="AX20" s="110">
        <v>2017</v>
      </c>
      <c r="AY20" s="112">
        <v>2017</v>
      </c>
      <c r="AZ20" s="112">
        <v>2017</v>
      </c>
      <c r="BA20" s="110">
        <v>2017</v>
      </c>
      <c r="BB20" s="110">
        <v>2017</v>
      </c>
      <c r="BC20" s="110">
        <v>2017</v>
      </c>
      <c r="BD20" s="127">
        <v>2018</v>
      </c>
      <c r="BE20" s="127">
        <v>2017</v>
      </c>
      <c r="BF20" s="110">
        <v>2016</v>
      </c>
      <c r="BG20" s="112">
        <v>2015</v>
      </c>
      <c r="BH20" s="112">
        <v>2015</v>
      </c>
      <c r="BI20" s="112">
        <v>2015</v>
      </c>
      <c r="BJ20" s="110">
        <v>2017</v>
      </c>
      <c r="BK20" s="219">
        <v>2014</v>
      </c>
      <c r="BL20" s="111">
        <v>2016</v>
      </c>
      <c r="BM20" s="110">
        <v>2017</v>
      </c>
      <c r="BN20" s="110">
        <v>2018</v>
      </c>
      <c r="BO20" s="110">
        <v>2019</v>
      </c>
      <c r="BP20" s="110" t="s">
        <v>111</v>
      </c>
      <c r="BQ20" s="110" t="s">
        <v>454</v>
      </c>
      <c r="BR20" s="110" t="s">
        <v>454</v>
      </c>
      <c r="BS20" s="127">
        <v>2013</v>
      </c>
      <c r="BT20" s="112">
        <v>2017</v>
      </c>
      <c r="BU20" s="110">
        <v>2018</v>
      </c>
      <c r="BV20" s="110">
        <v>2018</v>
      </c>
      <c r="BW20" s="112">
        <v>2016</v>
      </c>
      <c r="BX20" s="110">
        <v>2015</v>
      </c>
      <c r="BY20" s="112">
        <v>2013</v>
      </c>
      <c r="BZ20" s="112">
        <v>2017</v>
      </c>
      <c r="CA20" s="112">
        <v>2018</v>
      </c>
      <c r="CB20" s="80">
        <v>2014</v>
      </c>
      <c r="CC20" s="223">
        <v>2018</v>
      </c>
      <c r="CD20" s="223">
        <v>2018</v>
      </c>
      <c r="CE20" s="223">
        <v>2019</v>
      </c>
      <c r="CF20" s="110">
        <v>2017</v>
      </c>
      <c r="CG20" s="110">
        <v>2016</v>
      </c>
      <c r="CH20" s="110">
        <v>2017</v>
      </c>
      <c r="CI20" s="110">
        <v>2014</v>
      </c>
      <c r="CJ20" s="110">
        <v>2017</v>
      </c>
      <c r="CK20" s="110">
        <v>2017</v>
      </c>
      <c r="CL20" s="118">
        <v>2016</v>
      </c>
      <c r="CM20" s="118">
        <v>2016</v>
      </c>
      <c r="CN20" s="131">
        <v>2014</v>
      </c>
      <c r="CO20" s="114" t="s">
        <v>438</v>
      </c>
      <c r="CP20" s="131">
        <v>2014</v>
      </c>
      <c r="CQ20" s="131">
        <v>2017</v>
      </c>
      <c r="CR20" s="131">
        <v>2018</v>
      </c>
      <c r="CS20" s="219">
        <v>2018</v>
      </c>
      <c r="CT20" s="110">
        <v>2019</v>
      </c>
      <c r="CU20" s="110">
        <v>2015</v>
      </c>
      <c r="CV20" s="80"/>
    </row>
    <row r="21" spans="1:100" x14ac:dyDescent="0.25">
      <c r="A21" s="3" t="str">
        <f>VLOOKUP(C21,Regions!B$3:H$35,7,FALSE)</f>
        <v>Central America</v>
      </c>
      <c r="B21" s="94" t="s">
        <v>38</v>
      </c>
      <c r="C21" s="83" t="s">
        <v>37</v>
      </c>
      <c r="D21" s="110">
        <v>2015</v>
      </c>
      <c r="E21" s="110">
        <v>2015</v>
      </c>
      <c r="F21" s="110">
        <v>2015</v>
      </c>
      <c r="G21" s="110">
        <v>2015</v>
      </c>
      <c r="H21" s="110">
        <v>2015</v>
      </c>
      <c r="I21" s="110">
        <v>2015</v>
      </c>
      <c r="J21" s="110">
        <v>2015</v>
      </c>
      <c r="K21" s="110">
        <v>2018</v>
      </c>
      <c r="L21" s="110">
        <v>2018</v>
      </c>
      <c r="M21" s="110">
        <v>2015</v>
      </c>
      <c r="N21" s="219">
        <v>2011</v>
      </c>
      <c r="O21" s="219">
        <v>2011</v>
      </c>
      <c r="P21" s="110" t="s">
        <v>111</v>
      </c>
      <c r="Q21" s="110">
        <v>2010</v>
      </c>
      <c r="R21" s="110">
        <v>2010</v>
      </c>
      <c r="S21" s="110">
        <v>2010</v>
      </c>
      <c r="T21" s="110">
        <v>2010</v>
      </c>
      <c r="U21" s="110">
        <v>2015</v>
      </c>
      <c r="V21" s="110">
        <v>2015</v>
      </c>
      <c r="W21" s="110">
        <v>2015</v>
      </c>
      <c r="X21" s="80">
        <v>2018</v>
      </c>
      <c r="Y21" s="80">
        <v>2018</v>
      </c>
      <c r="Z21" s="80">
        <v>2017</v>
      </c>
      <c r="AA21" s="80">
        <v>2017</v>
      </c>
      <c r="AB21" s="80">
        <v>2016</v>
      </c>
      <c r="AC21" s="80">
        <v>2018</v>
      </c>
      <c r="AD21" s="80">
        <v>2019</v>
      </c>
      <c r="AE21" s="110">
        <v>2019</v>
      </c>
      <c r="AF21" s="110">
        <v>2019</v>
      </c>
      <c r="AG21" s="110">
        <v>2018</v>
      </c>
      <c r="AH21" s="110">
        <v>2018</v>
      </c>
      <c r="AI21" s="112">
        <v>2017</v>
      </c>
      <c r="AJ21" s="112">
        <v>2017</v>
      </c>
      <c r="AK21" s="127">
        <v>2018</v>
      </c>
      <c r="AL21" s="112">
        <v>2017</v>
      </c>
      <c r="AM21" s="112" t="s">
        <v>434</v>
      </c>
      <c r="AN21" s="112" t="s">
        <v>434</v>
      </c>
      <c r="AO21" s="127" t="s">
        <v>444</v>
      </c>
      <c r="AP21" s="127">
        <v>2018</v>
      </c>
      <c r="AQ21" s="127">
        <v>2018</v>
      </c>
      <c r="AR21" s="127">
        <v>2018</v>
      </c>
      <c r="AS21" s="112">
        <v>2017</v>
      </c>
      <c r="AT21" s="112">
        <v>2012</v>
      </c>
      <c r="AU21" s="112">
        <v>2016</v>
      </c>
      <c r="AV21" s="112" t="s">
        <v>439</v>
      </c>
      <c r="AW21" s="110">
        <v>2017</v>
      </c>
      <c r="AX21" s="110" t="s">
        <v>111</v>
      </c>
      <c r="AY21" s="112">
        <v>2017</v>
      </c>
      <c r="AZ21" s="112">
        <v>2017</v>
      </c>
      <c r="BA21" s="110">
        <v>2017</v>
      </c>
      <c r="BB21" s="110">
        <v>2017</v>
      </c>
      <c r="BC21" s="110">
        <v>2017</v>
      </c>
      <c r="BD21" s="127">
        <v>2018</v>
      </c>
      <c r="BE21" s="127">
        <v>2017</v>
      </c>
      <c r="BF21" s="110">
        <v>2016</v>
      </c>
      <c r="BG21" s="112">
        <v>2015</v>
      </c>
      <c r="BH21" s="112">
        <v>2015</v>
      </c>
      <c r="BI21" s="112">
        <v>2015</v>
      </c>
      <c r="BJ21" s="110">
        <v>2017</v>
      </c>
      <c r="BK21" s="219">
        <v>2017</v>
      </c>
      <c r="BL21" s="111">
        <v>2016</v>
      </c>
      <c r="BM21" s="110">
        <v>2017</v>
      </c>
      <c r="BN21" s="110">
        <v>2018</v>
      </c>
      <c r="BO21" s="110">
        <v>2019</v>
      </c>
      <c r="BP21" s="110" t="s">
        <v>111</v>
      </c>
      <c r="BQ21" s="110" t="s">
        <v>454</v>
      </c>
      <c r="BR21" s="110" t="s">
        <v>454</v>
      </c>
      <c r="BS21" s="127">
        <v>2013</v>
      </c>
      <c r="BT21" s="112">
        <v>2017</v>
      </c>
      <c r="BU21" s="110">
        <v>2018</v>
      </c>
      <c r="BV21" s="110">
        <v>2018</v>
      </c>
      <c r="BW21" s="112">
        <v>2016</v>
      </c>
      <c r="BX21" s="110">
        <v>2013</v>
      </c>
      <c r="BY21" s="112"/>
      <c r="BZ21" s="112">
        <v>2017</v>
      </c>
      <c r="CA21" s="112">
        <v>2018</v>
      </c>
      <c r="CB21" s="80">
        <v>2013</v>
      </c>
      <c r="CC21" s="223">
        <v>2018</v>
      </c>
      <c r="CD21" s="223">
        <v>2018</v>
      </c>
      <c r="CE21" s="223">
        <v>2019</v>
      </c>
      <c r="CF21" s="110">
        <v>2017</v>
      </c>
      <c r="CG21" s="110">
        <v>2016</v>
      </c>
      <c r="CH21" s="110">
        <v>2017</v>
      </c>
      <c r="CI21" s="110">
        <v>2014</v>
      </c>
      <c r="CJ21" s="110">
        <v>2017</v>
      </c>
      <c r="CK21" s="110">
        <v>2017</v>
      </c>
      <c r="CL21" s="118">
        <v>2016</v>
      </c>
      <c r="CM21" s="118">
        <v>2016</v>
      </c>
      <c r="CN21" s="131">
        <v>2016</v>
      </c>
      <c r="CO21" s="114" t="s">
        <v>439</v>
      </c>
      <c r="CP21" s="131">
        <v>2016</v>
      </c>
      <c r="CQ21" s="131">
        <v>2017</v>
      </c>
      <c r="CR21" s="131">
        <v>2017</v>
      </c>
      <c r="CS21" s="219">
        <v>2018</v>
      </c>
      <c r="CT21" s="110">
        <v>2019</v>
      </c>
      <c r="CU21" s="110">
        <v>2015</v>
      </c>
      <c r="CV21" s="80"/>
    </row>
    <row r="22" spans="1:100" x14ac:dyDescent="0.25">
      <c r="A22" s="3" t="str">
        <f>VLOOKUP(C22,Regions!B$3:H$35,7,FALSE)</f>
        <v>Central America</v>
      </c>
      <c r="B22" s="94" t="s">
        <v>42</v>
      </c>
      <c r="C22" s="83" t="s">
        <v>41</v>
      </c>
      <c r="D22" s="110">
        <v>2015</v>
      </c>
      <c r="E22" s="110">
        <v>2015</v>
      </c>
      <c r="F22" s="110">
        <v>2015</v>
      </c>
      <c r="G22" s="110">
        <v>2015</v>
      </c>
      <c r="H22" s="110">
        <v>2015</v>
      </c>
      <c r="I22" s="110">
        <v>2015</v>
      </c>
      <c r="J22" s="110">
        <v>2015</v>
      </c>
      <c r="K22" s="110">
        <v>2018</v>
      </c>
      <c r="L22" s="110">
        <v>2018</v>
      </c>
      <c r="M22" s="110">
        <v>2015</v>
      </c>
      <c r="N22" s="219">
        <v>2011</v>
      </c>
      <c r="O22" s="219">
        <v>2011</v>
      </c>
      <c r="P22" s="110">
        <v>2016</v>
      </c>
      <c r="Q22" s="110">
        <v>2010</v>
      </c>
      <c r="R22" s="110">
        <v>2010</v>
      </c>
      <c r="S22" s="110">
        <v>2010</v>
      </c>
      <c r="T22" s="110">
        <v>2010</v>
      </c>
      <c r="U22" s="110">
        <v>2015</v>
      </c>
      <c r="V22" s="110">
        <v>2015</v>
      </c>
      <c r="W22" s="110">
        <v>2015</v>
      </c>
      <c r="X22" s="80">
        <v>2018</v>
      </c>
      <c r="Y22" s="80">
        <v>2018</v>
      </c>
      <c r="Z22" s="80">
        <v>2017</v>
      </c>
      <c r="AA22" s="80">
        <v>2017</v>
      </c>
      <c r="AB22" s="80">
        <v>2017</v>
      </c>
      <c r="AC22" s="80">
        <v>2018</v>
      </c>
      <c r="AD22" s="80">
        <v>2019</v>
      </c>
      <c r="AE22" s="110">
        <v>2019</v>
      </c>
      <c r="AF22" s="110">
        <v>2019</v>
      </c>
      <c r="AG22" s="110">
        <v>2018</v>
      </c>
      <c r="AH22" s="110">
        <v>2018</v>
      </c>
      <c r="AI22" s="112">
        <v>2017</v>
      </c>
      <c r="AJ22" s="112">
        <v>2017</v>
      </c>
      <c r="AK22" s="127">
        <v>2018</v>
      </c>
      <c r="AL22" s="112">
        <v>2017</v>
      </c>
      <c r="AM22" s="112" t="s">
        <v>438</v>
      </c>
      <c r="AN22" s="112" t="s">
        <v>438</v>
      </c>
      <c r="AO22" s="127" t="s">
        <v>438</v>
      </c>
      <c r="AP22" s="127">
        <v>2018</v>
      </c>
      <c r="AQ22" s="127">
        <v>2018</v>
      </c>
      <c r="AR22" s="127">
        <v>2018</v>
      </c>
      <c r="AS22" s="112">
        <v>2015</v>
      </c>
      <c r="AT22" s="112">
        <v>2016</v>
      </c>
      <c r="AU22" s="112">
        <v>2016</v>
      </c>
      <c r="AV22" s="112" t="s">
        <v>439</v>
      </c>
      <c r="AW22" s="110">
        <v>2016</v>
      </c>
      <c r="AX22" s="110">
        <v>2017</v>
      </c>
      <c r="AY22" s="112">
        <v>2017</v>
      </c>
      <c r="AZ22" s="112">
        <v>2017</v>
      </c>
      <c r="BA22" s="110">
        <v>2017</v>
      </c>
      <c r="BB22" s="110">
        <v>2017</v>
      </c>
      <c r="BC22" s="110">
        <v>2017</v>
      </c>
      <c r="BD22" s="127">
        <v>2018</v>
      </c>
      <c r="BE22" s="127">
        <v>2017</v>
      </c>
      <c r="BF22" s="110">
        <v>2016</v>
      </c>
      <c r="BG22" s="112">
        <v>2015</v>
      </c>
      <c r="BH22" s="112">
        <v>2015</v>
      </c>
      <c r="BI22" s="112">
        <v>2015</v>
      </c>
      <c r="BJ22" s="110">
        <v>2017</v>
      </c>
      <c r="BK22" s="219">
        <v>2016</v>
      </c>
      <c r="BL22" s="111">
        <v>2016</v>
      </c>
      <c r="BM22" s="110">
        <v>2017</v>
      </c>
      <c r="BN22" s="110">
        <v>2018</v>
      </c>
      <c r="BO22" s="110">
        <v>2019</v>
      </c>
      <c r="BP22" s="110" t="s">
        <v>111</v>
      </c>
      <c r="BQ22" s="110" t="s">
        <v>454</v>
      </c>
      <c r="BR22" s="110" t="s">
        <v>454</v>
      </c>
      <c r="BS22" s="127">
        <v>2018</v>
      </c>
      <c r="BT22" s="112">
        <v>2017</v>
      </c>
      <c r="BU22" s="110">
        <v>2018</v>
      </c>
      <c r="BV22" s="110">
        <v>2018</v>
      </c>
      <c r="BW22" s="112">
        <v>2016</v>
      </c>
      <c r="BX22" s="110">
        <v>2015</v>
      </c>
      <c r="BY22" s="112">
        <v>2013</v>
      </c>
      <c r="BZ22" s="112">
        <v>2017</v>
      </c>
      <c r="CA22" s="112">
        <v>2018</v>
      </c>
      <c r="CB22" s="80">
        <v>2014</v>
      </c>
      <c r="CC22" s="223">
        <v>2018</v>
      </c>
      <c r="CD22" s="223">
        <v>2018</v>
      </c>
      <c r="CE22" s="223">
        <v>2019</v>
      </c>
      <c r="CF22" s="110">
        <v>2017</v>
      </c>
      <c r="CG22" s="110">
        <v>2016</v>
      </c>
      <c r="CH22" s="110">
        <v>2017</v>
      </c>
      <c r="CI22" s="110">
        <v>2014</v>
      </c>
      <c r="CJ22" s="110">
        <v>2017</v>
      </c>
      <c r="CK22" s="110">
        <v>2017</v>
      </c>
      <c r="CL22" s="118">
        <v>2016</v>
      </c>
      <c r="CM22" s="118">
        <v>2016</v>
      </c>
      <c r="CN22" s="131">
        <v>2015</v>
      </c>
      <c r="CO22" s="114" t="s">
        <v>438</v>
      </c>
      <c r="CP22" s="131">
        <v>2016</v>
      </c>
      <c r="CQ22" s="131">
        <v>2017</v>
      </c>
      <c r="CR22" s="131">
        <v>2017</v>
      </c>
      <c r="CS22" s="219">
        <v>2018</v>
      </c>
      <c r="CT22" s="110">
        <v>2019</v>
      </c>
      <c r="CU22" s="110">
        <v>2015</v>
      </c>
      <c r="CV22" s="80"/>
    </row>
    <row r="23" spans="1:100" x14ac:dyDescent="0.25">
      <c r="A23" s="3" t="str">
        <f>VLOOKUP(C23,Regions!B$3:H$35,7,FALSE)</f>
        <v>Central America</v>
      </c>
      <c r="B23" s="94" t="s">
        <v>44</v>
      </c>
      <c r="C23" s="83" t="s">
        <v>43</v>
      </c>
      <c r="D23" s="110">
        <v>2015</v>
      </c>
      <c r="E23" s="110">
        <v>2015</v>
      </c>
      <c r="F23" s="110">
        <v>2015</v>
      </c>
      <c r="G23" s="110">
        <v>2015</v>
      </c>
      <c r="H23" s="110">
        <v>2015</v>
      </c>
      <c r="I23" s="110">
        <v>2015</v>
      </c>
      <c r="J23" s="110">
        <v>2015</v>
      </c>
      <c r="K23" s="110">
        <v>2018</v>
      </c>
      <c r="L23" s="110">
        <v>2018</v>
      </c>
      <c r="M23" s="110">
        <v>2015</v>
      </c>
      <c r="N23" s="219">
        <v>2011</v>
      </c>
      <c r="O23" s="219">
        <v>2011</v>
      </c>
      <c r="P23" s="110">
        <v>2011</v>
      </c>
      <c r="Q23" s="110">
        <v>2010</v>
      </c>
      <c r="R23" s="110">
        <v>2010</v>
      </c>
      <c r="S23" s="110">
        <v>2010</v>
      </c>
      <c r="T23" s="110">
        <v>2010</v>
      </c>
      <c r="U23" s="110">
        <v>2015</v>
      </c>
      <c r="V23" s="110">
        <v>2015</v>
      </c>
      <c r="W23" s="110">
        <v>2015</v>
      </c>
      <c r="X23" s="80">
        <v>2018</v>
      </c>
      <c r="Y23" s="80">
        <v>2018</v>
      </c>
      <c r="Z23" s="80">
        <v>2017</v>
      </c>
      <c r="AA23" s="80">
        <v>2017</v>
      </c>
      <c r="AB23" s="80" t="s">
        <v>111</v>
      </c>
      <c r="AC23" s="80">
        <v>2018</v>
      </c>
      <c r="AD23" s="80">
        <v>2019</v>
      </c>
      <c r="AE23" s="110">
        <v>2019</v>
      </c>
      <c r="AF23" s="110">
        <v>2019</v>
      </c>
      <c r="AG23" s="110">
        <v>2018</v>
      </c>
      <c r="AH23" s="110">
        <v>2018</v>
      </c>
      <c r="AI23" s="112">
        <v>2016</v>
      </c>
      <c r="AJ23" s="112">
        <v>2016</v>
      </c>
      <c r="AK23" s="127">
        <v>2018</v>
      </c>
      <c r="AL23" s="112">
        <v>2017</v>
      </c>
      <c r="AM23" s="112" t="s">
        <v>434</v>
      </c>
      <c r="AN23" s="112" t="s">
        <v>434</v>
      </c>
      <c r="AO23" s="127" t="s">
        <v>438</v>
      </c>
      <c r="AP23" s="127">
        <v>2018</v>
      </c>
      <c r="AQ23" s="127">
        <v>2018</v>
      </c>
      <c r="AR23" s="127">
        <v>2018</v>
      </c>
      <c r="AS23" s="112">
        <v>2015</v>
      </c>
      <c r="AT23" s="112">
        <v>2012</v>
      </c>
      <c r="AU23" s="112">
        <v>2016</v>
      </c>
      <c r="AV23" s="112" t="s">
        <v>439</v>
      </c>
      <c r="AW23" s="110">
        <v>2018</v>
      </c>
      <c r="AX23" s="110">
        <v>2017</v>
      </c>
      <c r="AY23" s="112">
        <v>2017</v>
      </c>
      <c r="AZ23" s="112">
        <v>2017</v>
      </c>
      <c r="BA23" s="110">
        <v>2017</v>
      </c>
      <c r="BB23" s="110">
        <v>2017</v>
      </c>
      <c r="BC23" s="110">
        <v>2017</v>
      </c>
      <c r="BD23" s="127">
        <v>2018</v>
      </c>
      <c r="BE23" s="127">
        <v>2017</v>
      </c>
      <c r="BF23" s="110">
        <v>2016</v>
      </c>
      <c r="BG23" s="112">
        <v>2015</v>
      </c>
      <c r="BH23" s="112">
        <v>2015</v>
      </c>
      <c r="BI23" s="112">
        <v>2015</v>
      </c>
      <c r="BJ23" s="110">
        <v>2017</v>
      </c>
      <c r="BK23" s="219">
        <v>2014</v>
      </c>
      <c r="BL23" s="111">
        <v>2016</v>
      </c>
      <c r="BM23" s="110">
        <v>2017</v>
      </c>
      <c r="BN23" s="110">
        <v>2018</v>
      </c>
      <c r="BO23" s="110">
        <v>2019</v>
      </c>
      <c r="BP23" s="110" t="s">
        <v>111</v>
      </c>
      <c r="BQ23" s="110" t="s">
        <v>454</v>
      </c>
      <c r="BR23" s="110" t="s">
        <v>454</v>
      </c>
      <c r="BS23" s="127" t="s">
        <v>111</v>
      </c>
      <c r="BT23" s="112">
        <v>2017</v>
      </c>
      <c r="BU23" s="110">
        <v>2018</v>
      </c>
      <c r="BV23" s="110">
        <v>2018</v>
      </c>
      <c r="BW23" s="112">
        <v>2016</v>
      </c>
      <c r="BX23" s="110">
        <v>2013</v>
      </c>
      <c r="BY23" s="112">
        <v>2013</v>
      </c>
      <c r="BZ23" s="112">
        <v>2017</v>
      </c>
      <c r="CA23" s="112">
        <v>2018</v>
      </c>
      <c r="CB23" s="80">
        <v>2014</v>
      </c>
      <c r="CC23" s="223">
        <v>2018</v>
      </c>
      <c r="CD23" s="223">
        <v>2018</v>
      </c>
      <c r="CE23" s="223">
        <v>2019</v>
      </c>
      <c r="CF23" s="110">
        <v>2017</v>
      </c>
      <c r="CG23" s="110">
        <v>2016</v>
      </c>
      <c r="CH23" s="110">
        <v>2017</v>
      </c>
      <c r="CI23" s="110">
        <v>2014</v>
      </c>
      <c r="CJ23" s="110">
        <v>2017</v>
      </c>
      <c r="CK23" s="110">
        <v>2017</v>
      </c>
      <c r="CL23" s="118">
        <v>2016</v>
      </c>
      <c r="CM23" s="118">
        <v>2016</v>
      </c>
      <c r="CN23" s="118" t="s">
        <v>111</v>
      </c>
      <c r="CO23" s="184" t="s">
        <v>111</v>
      </c>
      <c r="CP23" s="118" t="s">
        <v>111</v>
      </c>
      <c r="CQ23" s="131">
        <v>2017</v>
      </c>
      <c r="CR23" s="131" t="s">
        <v>111</v>
      </c>
      <c r="CS23" s="219">
        <v>2018</v>
      </c>
      <c r="CT23" s="110">
        <v>2019</v>
      </c>
      <c r="CU23" s="110">
        <v>2015</v>
      </c>
      <c r="CV23" s="80"/>
    </row>
    <row r="24" spans="1:100" x14ac:dyDescent="0.25">
      <c r="A24" s="3" t="str">
        <f>VLOOKUP(C24,Regions!B$3:H$35,7,FALSE)</f>
        <v>Central America</v>
      </c>
      <c r="B24" s="94" t="s">
        <v>46</v>
      </c>
      <c r="C24" s="83" t="s">
        <v>45</v>
      </c>
      <c r="D24" s="110">
        <v>2015</v>
      </c>
      <c r="E24" s="110">
        <v>2015</v>
      </c>
      <c r="F24" s="110">
        <v>2015</v>
      </c>
      <c r="G24" s="110">
        <v>2015</v>
      </c>
      <c r="H24" s="110">
        <v>2015</v>
      </c>
      <c r="I24" s="110">
        <v>2015</v>
      </c>
      <c r="J24" s="110">
        <v>2015</v>
      </c>
      <c r="K24" s="110">
        <v>2018</v>
      </c>
      <c r="L24" s="110">
        <v>2018</v>
      </c>
      <c r="M24" s="110">
        <v>2015</v>
      </c>
      <c r="N24" s="219">
        <v>2011</v>
      </c>
      <c r="O24" s="219">
        <v>2011</v>
      </c>
      <c r="P24" s="110">
        <v>2016</v>
      </c>
      <c r="Q24" s="110">
        <v>2010</v>
      </c>
      <c r="R24" s="110">
        <v>2010</v>
      </c>
      <c r="S24" s="110">
        <v>2010</v>
      </c>
      <c r="T24" s="110">
        <v>2010</v>
      </c>
      <c r="U24" s="110">
        <v>2015</v>
      </c>
      <c r="V24" s="110">
        <v>2015</v>
      </c>
      <c r="W24" s="110">
        <v>2015</v>
      </c>
      <c r="X24" s="80">
        <v>2018</v>
      </c>
      <c r="Y24" s="80">
        <v>2018</v>
      </c>
      <c r="Z24" s="80">
        <v>2017</v>
      </c>
      <c r="AA24" s="80">
        <v>2017</v>
      </c>
      <c r="AB24" s="80" t="s">
        <v>111</v>
      </c>
      <c r="AC24" s="80">
        <v>2018</v>
      </c>
      <c r="AD24" s="80">
        <v>2019</v>
      </c>
      <c r="AE24" s="110">
        <v>2019</v>
      </c>
      <c r="AF24" s="110">
        <v>2019</v>
      </c>
      <c r="AG24" s="110">
        <v>2018</v>
      </c>
      <c r="AH24" s="110">
        <v>2018</v>
      </c>
      <c r="AI24" s="112">
        <v>2017</v>
      </c>
      <c r="AJ24" s="112">
        <v>2017</v>
      </c>
      <c r="AK24" s="127">
        <v>2018</v>
      </c>
      <c r="AL24" s="112">
        <v>2017</v>
      </c>
      <c r="AM24" s="112" t="s">
        <v>111</v>
      </c>
      <c r="AN24" s="112" t="s">
        <v>111</v>
      </c>
      <c r="AO24" s="127" t="s">
        <v>438</v>
      </c>
      <c r="AP24" s="127">
        <v>2018</v>
      </c>
      <c r="AQ24" s="127">
        <v>2018</v>
      </c>
      <c r="AR24" s="127">
        <v>2018</v>
      </c>
      <c r="AS24" s="112">
        <v>2015</v>
      </c>
      <c r="AT24" s="112">
        <v>2008</v>
      </c>
      <c r="AU24" s="112">
        <v>2016</v>
      </c>
      <c r="AV24" s="112" t="s">
        <v>439</v>
      </c>
      <c r="AW24" s="110">
        <v>2016</v>
      </c>
      <c r="AX24" s="110">
        <v>2017</v>
      </c>
      <c r="AY24" s="112">
        <v>2017</v>
      </c>
      <c r="AZ24" s="112">
        <v>2017</v>
      </c>
      <c r="BA24" s="110">
        <v>2017</v>
      </c>
      <c r="BB24" s="110">
        <v>2017</v>
      </c>
      <c r="BC24" s="110">
        <v>2017</v>
      </c>
      <c r="BD24" s="127">
        <v>2018</v>
      </c>
      <c r="BE24" s="127">
        <v>2017</v>
      </c>
      <c r="BF24" s="110">
        <v>2016</v>
      </c>
      <c r="BG24" s="112">
        <v>2015</v>
      </c>
      <c r="BH24" s="112">
        <v>2015</v>
      </c>
      <c r="BI24" s="112">
        <v>2015</v>
      </c>
      <c r="BJ24" s="110">
        <v>2017</v>
      </c>
      <c r="BK24" s="219">
        <v>2017</v>
      </c>
      <c r="BL24" s="111">
        <v>2016</v>
      </c>
      <c r="BM24" s="110">
        <v>2017</v>
      </c>
      <c r="BN24" s="110">
        <v>2018</v>
      </c>
      <c r="BO24" s="110">
        <v>2019</v>
      </c>
      <c r="BP24" s="110" t="s">
        <v>111</v>
      </c>
      <c r="BQ24" s="110" t="s">
        <v>454</v>
      </c>
      <c r="BR24" s="110" t="s">
        <v>454</v>
      </c>
      <c r="BS24" s="127">
        <v>2016</v>
      </c>
      <c r="BT24" s="112">
        <v>2017</v>
      </c>
      <c r="BU24" s="110">
        <v>2018</v>
      </c>
      <c r="BV24" s="110">
        <v>2018</v>
      </c>
      <c r="BW24" s="112">
        <v>2016</v>
      </c>
      <c r="BX24" s="110">
        <v>2013</v>
      </c>
      <c r="BY24" s="112">
        <v>2008</v>
      </c>
      <c r="BZ24" s="112">
        <v>2017</v>
      </c>
      <c r="CA24" s="112">
        <v>2018</v>
      </c>
      <c r="CB24" s="80">
        <v>2014</v>
      </c>
      <c r="CC24" s="223">
        <v>2018</v>
      </c>
      <c r="CD24" s="223">
        <v>2018</v>
      </c>
      <c r="CE24" s="223">
        <v>2019</v>
      </c>
      <c r="CF24" s="110">
        <v>2017</v>
      </c>
      <c r="CG24" s="110">
        <v>2016</v>
      </c>
      <c r="CH24" s="110">
        <v>2017</v>
      </c>
      <c r="CI24" s="110">
        <v>2014</v>
      </c>
      <c r="CJ24" s="110">
        <v>2017</v>
      </c>
      <c r="CK24" s="110">
        <v>2017</v>
      </c>
      <c r="CL24" s="118">
        <v>2016</v>
      </c>
      <c r="CM24" s="118">
        <v>2016</v>
      </c>
      <c r="CN24" s="131">
        <v>2013</v>
      </c>
      <c r="CO24" s="114" t="s">
        <v>437</v>
      </c>
      <c r="CP24" s="131" t="s">
        <v>111</v>
      </c>
      <c r="CQ24" s="131">
        <v>2017</v>
      </c>
      <c r="CR24" s="131">
        <v>2017</v>
      </c>
      <c r="CS24" s="219">
        <v>2018</v>
      </c>
      <c r="CT24" s="110">
        <v>2019</v>
      </c>
      <c r="CU24" s="110">
        <v>2015</v>
      </c>
      <c r="CV24" s="80"/>
    </row>
    <row r="25" spans="1:100" x14ac:dyDescent="0.25">
      <c r="A25" s="3" t="str">
        <f>VLOOKUP(C25,Regions!B$3:H$35,7,FALSE)</f>
        <v>South America</v>
      </c>
      <c r="B25" s="94" t="s">
        <v>3</v>
      </c>
      <c r="C25" s="83" t="s">
        <v>2</v>
      </c>
      <c r="D25" s="110">
        <v>2015</v>
      </c>
      <c r="E25" s="110">
        <v>2015</v>
      </c>
      <c r="F25" s="110">
        <v>2015</v>
      </c>
      <c r="G25" s="110">
        <v>2015</v>
      </c>
      <c r="H25" s="110">
        <v>2015</v>
      </c>
      <c r="I25" s="110">
        <v>2015</v>
      </c>
      <c r="J25" s="110">
        <v>2015</v>
      </c>
      <c r="K25" s="110">
        <v>2018</v>
      </c>
      <c r="L25" s="110">
        <v>2018</v>
      </c>
      <c r="M25" s="110">
        <v>2015</v>
      </c>
      <c r="N25" s="219">
        <v>2011</v>
      </c>
      <c r="O25" s="219">
        <v>2011</v>
      </c>
      <c r="P25" s="110">
        <v>2011</v>
      </c>
      <c r="Q25" s="110">
        <v>2010</v>
      </c>
      <c r="R25" s="110">
        <v>2010</v>
      </c>
      <c r="S25" s="110">
        <v>2010</v>
      </c>
      <c r="T25" s="110">
        <v>2010</v>
      </c>
      <c r="U25" s="110">
        <v>2015</v>
      </c>
      <c r="V25" s="110">
        <v>2015</v>
      </c>
      <c r="W25" s="110">
        <v>2015</v>
      </c>
      <c r="X25" s="80">
        <v>2018</v>
      </c>
      <c r="Y25" s="80">
        <v>2018</v>
      </c>
      <c r="Z25" s="80">
        <v>2014</v>
      </c>
      <c r="AA25" s="80">
        <v>2014</v>
      </c>
      <c r="AB25" s="80" t="s">
        <v>111</v>
      </c>
      <c r="AC25" s="80">
        <v>2018</v>
      </c>
      <c r="AD25" s="80">
        <v>2019</v>
      </c>
      <c r="AE25" s="110">
        <v>2019</v>
      </c>
      <c r="AF25" s="110">
        <v>2019</v>
      </c>
      <c r="AG25" s="110">
        <v>2018</v>
      </c>
      <c r="AH25" s="110">
        <v>2018</v>
      </c>
      <c r="AI25" s="112">
        <v>2017</v>
      </c>
      <c r="AJ25" s="112">
        <v>2017</v>
      </c>
      <c r="AK25" s="127">
        <v>2018</v>
      </c>
      <c r="AL25" s="112">
        <v>2017</v>
      </c>
      <c r="AM25" s="112" t="s">
        <v>111</v>
      </c>
      <c r="AN25" s="112" t="s">
        <v>111</v>
      </c>
      <c r="AO25" s="127" t="s">
        <v>436</v>
      </c>
      <c r="AP25" s="127">
        <v>2018</v>
      </c>
      <c r="AQ25" s="127">
        <v>2018</v>
      </c>
      <c r="AR25" s="127">
        <v>2018</v>
      </c>
      <c r="AS25" s="112">
        <v>2017</v>
      </c>
      <c r="AT25" s="112"/>
      <c r="AU25" s="112">
        <v>2016</v>
      </c>
      <c r="AV25" s="112" t="s">
        <v>439</v>
      </c>
      <c r="AW25" s="110">
        <v>2017</v>
      </c>
      <c r="AX25" s="110">
        <v>2017</v>
      </c>
      <c r="AY25" s="112">
        <v>2017</v>
      </c>
      <c r="AZ25" s="112">
        <v>2017</v>
      </c>
      <c r="BA25" s="110">
        <v>2017</v>
      </c>
      <c r="BB25" s="110">
        <v>2017</v>
      </c>
      <c r="BC25" s="110">
        <v>2017</v>
      </c>
      <c r="BD25" s="127">
        <v>2018</v>
      </c>
      <c r="BE25" s="127">
        <v>2017</v>
      </c>
      <c r="BF25" s="110">
        <v>2016</v>
      </c>
      <c r="BG25" s="112">
        <v>2015</v>
      </c>
      <c r="BH25" s="112">
        <v>2015</v>
      </c>
      <c r="BI25" s="112">
        <v>2015</v>
      </c>
      <c r="BJ25" s="110">
        <v>2017</v>
      </c>
      <c r="BK25" s="219">
        <v>2017</v>
      </c>
      <c r="BL25" s="111">
        <v>2016</v>
      </c>
      <c r="BM25" s="110">
        <v>2017</v>
      </c>
      <c r="BN25" s="110">
        <v>2018</v>
      </c>
      <c r="BO25" s="110">
        <v>2019</v>
      </c>
      <c r="BP25" s="110" t="s">
        <v>111</v>
      </c>
      <c r="BQ25" s="110" t="s">
        <v>454</v>
      </c>
      <c r="BR25" s="110" t="s">
        <v>454</v>
      </c>
      <c r="BS25" s="127">
        <v>2015</v>
      </c>
      <c r="BT25" s="112">
        <v>2017</v>
      </c>
      <c r="BU25" s="110">
        <v>2018</v>
      </c>
      <c r="BV25" s="110">
        <v>2018</v>
      </c>
      <c r="BW25" s="112">
        <v>2016</v>
      </c>
      <c r="BX25" s="110">
        <v>2015</v>
      </c>
      <c r="BY25" s="112">
        <v>2013</v>
      </c>
      <c r="BZ25" s="112">
        <v>2017</v>
      </c>
      <c r="CA25" s="112">
        <v>2018</v>
      </c>
      <c r="CB25" s="80">
        <v>2013</v>
      </c>
      <c r="CC25" s="223">
        <v>2018</v>
      </c>
      <c r="CD25" s="223">
        <v>2018</v>
      </c>
      <c r="CE25" s="223">
        <v>2019</v>
      </c>
      <c r="CF25" s="110">
        <v>2017</v>
      </c>
      <c r="CG25" s="110">
        <v>2016</v>
      </c>
      <c r="CH25" s="110">
        <v>2017</v>
      </c>
      <c r="CI25" s="110">
        <v>2014</v>
      </c>
      <c r="CJ25" s="110">
        <v>2016</v>
      </c>
      <c r="CK25" s="110">
        <v>2016</v>
      </c>
      <c r="CL25" s="118">
        <v>2016</v>
      </c>
      <c r="CM25" s="118">
        <v>2016</v>
      </c>
      <c r="CN25" s="131">
        <v>2015</v>
      </c>
      <c r="CO25" s="114" t="s">
        <v>439</v>
      </c>
      <c r="CP25" s="118">
        <v>2016</v>
      </c>
      <c r="CQ25" s="131">
        <v>2017</v>
      </c>
      <c r="CR25" s="118" t="s">
        <v>111</v>
      </c>
      <c r="CS25" s="219">
        <v>2018</v>
      </c>
      <c r="CT25" s="110">
        <v>2019</v>
      </c>
      <c r="CU25" s="110">
        <v>2015</v>
      </c>
      <c r="CV25" s="80"/>
    </row>
    <row r="26" spans="1:100" x14ac:dyDescent="0.25">
      <c r="A26" s="3" t="str">
        <f>VLOOKUP(C26,Regions!B$3:H$35,7,FALSE)</f>
        <v>South America</v>
      </c>
      <c r="B26" s="94" t="s">
        <v>107</v>
      </c>
      <c r="C26" s="83" t="s">
        <v>10</v>
      </c>
      <c r="D26" s="110">
        <v>2015</v>
      </c>
      <c r="E26" s="110">
        <v>2015</v>
      </c>
      <c r="F26" s="110">
        <v>2015</v>
      </c>
      <c r="G26" s="110">
        <v>2015</v>
      </c>
      <c r="H26" s="110">
        <v>2015</v>
      </c>
      <c r="I26" s="110">
        <v>2015</v>
      </c>
      <c r="J26" s="110">
        <v>2015</v>
      </c>
      <c r="K26" s="110">
        <v>2018</v>
      </c>
      <c r="L26" s="110">
        <v>2018</v>
      </c>
      <c r="M26" s="110">
        <v>2015</v>
      </c>
      <c r="N26" s="219">
        <v>2011</v>
      </c>
      <c r="O26" s="219">
        <v>2011</v>
      </c>
      <c r="P26" s="110">
        <v>2008</v>
      </c>
      <c r="Q26" s="110">
        <v>2010</v>
      </c>
      <c r="R26" s="110">
        <v>2010</v>
      </c>
      <c r="S26" s="110">
        <v>2010</v>
      </c>
      <c r="T26" s="110">
        <v>2010</v>
      </c>
      <c r="U26" s="110">
        <v>2015</v>
      </c>
      <c r="V26" s="110">
        <v>2015</v>
      </c>
      <c r="W26" s="110">
        <v>2015</v>
      </c>
      <c r="X26" s="80">
        <v>2018</v>
      </c>
      <c r="Y26" s="80">
        <v>2018</v>
      </c>
      <c r="Z26" s="80">
        <v>2017</v>
      </c>
      <c r="AA26" s="80">
        <v>2017</v>
      </c>
      <c r="AB26" s="80">
        <v>2017</v>
      </c>
      <c r="AC26" s="80">
        <v>2018</v>
      </c>
      <c r="AD26" s="80">
        <v>2019</v>
      </c>
      <c r="AE26" s="110">
        <v>2019</v>
      </c>
      <c r="AF26" s="110">
        <v>2019</v>
      </c>
      <c r="AG26" s="110">
        <v>2018</v>
      </c>
      <c r="AH26" s="110">
        <v>2018</v>
      </c>
      <c r="AI26" s="112">
        <v>2016</v>
      </c>
      <c r="AJ26" s="112">
        <v>2016</v>
      </c>
      <c r="AK26" s="127">
        <v>2018</v>
      </c>
      <c r="AL26" s="112">
        <v>2017</v>
      </c>
      <c r="AM26" s="112" t="s">
        <v>440</v>
      </c>
      <c r="AN26" s="112" t="s">
        <v>440</v>
      </c>
      <c r="AO26" s="127" t="s">
        <v>436</v>
      </c>
      <c r="AP26" s="127">
        <v>2018</v>
      </c>
      <c r="AQ26" s="127">
        <v>2018</v>
      </c>
      <c r="AR26" s="127">
        <v>2018</v>
      </c>
      <c r="AS26" s="112">
        <v>2017</v>
      </c>
      <c r="AT26" s="112">
        <v>2016</v>
      </c>
      <c r="AU26" s="112">
        <v>2016</v>
      </c>
      <c r="AV26" s="112" t="s">
        <v>439</v>
      </c>
      <c r="AW26" s="110">
        <v>2016</v>
      </c>
      <c r="AX26" s="110" t="s">
        <v>111</v>
      </c>
      <c r="AY26" s="112">
        <v>2017</v>
      </c>
      <c r="AZ26" s="112">
        <v>2017</v>
      </c>
      <c r="BA26" s="110">
        <v>2017</v>
      </c>
      <c r="BB26" s="110">
        <v>2017</v>
      </c>
      <c r="BC26" s="110">
        <v>2017</v>
      </c>
      <c r="BD26" s="112" t="s">
        <v>111</v>
      </c>
      <c r="BE26" s="112">
        <v>2017</v>
      </c>
      <c r="BF26" s="110">
        <v>2016</v>
      </c>
      <c r="BG26" s="112">
        <v>2015</v>
      </c>
      <c r="BH26" s="112">
        <v>2015</v>
      </c>
      <c r="BI26" s="112">
        <v>2015</v>
      </c>
      <c r="BJ26" s="110">
        <v>2017</v>
      </c>
      <c r="BK26" s="219">
        <v>2017</v>
      </c>
      <c r="BL26" s="111">
        <v>2016</v>
      </c>
      <c r="BM26" s="110">
        <v>2017</v>
      </c>
      <c r="BN26" s="110">
        <v>2018</v>
      </c>
      <c r="BO26" s="110">
        <v>2019</v>
      </c>
      <c r="BP26" s="110" t="s">
        <v>111</v>
      </c>
      <c r="BQ26" s="110" t="s">
        <v>454</v>
      </c>
      <c r="BR26" s="110" t="s">
        <v>454</v>
      </c>
      <c r="BS26" s="127">
        <v>2015</v>
      </c>
      <c r="BT26" s="112">
        <v>2017</v>
      </c>
      <c r="BU26" s="110">
        <v>2018</v>
      </c>
      <c r="BV26" s="110">
        <v>2018</v>
      </c>
      <c r="BW26" s="112">
        <v>2016</v>
      </c>
      <c r="BX26" s="110">
        <v>2013</v>
      </c>
      <c r="BY26" s="112">
        <v>2013</v>
      </c>
      <c r="BZ26" s="112">
        <v>2017</v>
      </c>
      <c r="CA26" s="112">
        <v>2018</v>
      </c>
      <c r="CB26" s="80">
        <v>2014</v>
      </c>
      <c r="CC26" s="223">
        <v>2018</v>
      </c>
      <c r="CD26" s="223">
        <v>2018</v>
      </c>
      <c r="CE26" s="223">
        <v>2019</v>
      </c>
      <c r="CF26" s="110">
        <v>2017</v>
      </c>
      <c r="CG26" s="110">
        <v>2016</v>
      </c>
      <c r="CH26" s="110">
        <v>2017</v>
      </c>
      <c r="CI26" s="110">
        <v>2014</v>
      </c>
      <c r="CJ26" s="110">
        <v>2017</v>
      </c>
      <c r="CK26" s="110">
        <v>2017</v>
      </c>
      <c r="CL26" s="118" t="s">
        <v>111</v>
      </c>
      <c r="CM26" s="118" t="s">
        <v>111</v>
      </c>
      <c r="CN26" s="131">
        <v>2016</v>
      </c>
      <c r="CO26" s="114" t="s">
        <v>438</v>
      </c>
      <c r="CP26" s="131">
        <v>2015</v>
      </c>
      <c r="CQ26" s="131">
        <v>2017</v>
      </c>
      <c r="CR26" s="131">
        <v>2017</v>
      </c>
      <c r="CS26" s="219">
        <v>2018</v>
      </c>
      <c r="CT26" s="110">
        <v>2019</v>
      </c>
      <c r="CU26" s="110">
        <v>2015</v>
      </c>
      <c r="CV26" s="80"/>
    </row>
    <row r="27" spans="1:100" x14ac:dyDescent="0.25">
      <c r="A27" s="3" t="str">
        <f>VLOOKUP(C27,Regions!B$3:H$35,7,FALSE)</f>
        <v>South America</v>
      </c>
      <c r="B27" s="94" t="s">
        <v>12</v>
      </c>
      <c r="C27" s="83" t="s">
        <v>11</v>
      </c>
      <c r="D27" s="110">
        <v>2015</v>
      </c>
      <c r="E27" s="110">
        <v>2015</v>
      </c>
      <c r="F27" s="110">
        <v>2015</v>
      </c>
      <c r="G27" s="110">
        <v>2015</v>
      </c>
      <c r="H27" s="110">
        <v>2015</v>
      </c>
      <c r="I27" s="110">
        <v>2015</v>
      </c>
      <c r="J27" s="110">
        <v>2015</v>
      </c>
      <c r="K27" s="110">
        <v>2018</v>
      </c>
      <c r="L27" s="110">
        <v>2018</v>
      </c>
      <c r="M27" s="110">
        <v>2015</v>
      </c>
      <c r="N27" s="219">
        <v>2011</v>
      </c>
      <c r="O27" s="219">
        <v>2011</v>
      </c>
      <c r="P27" s="110">
        <v>2016</v>
      </c>
      <c r="Q27" s="110">
        <v>2010</v>
      </c>
      <c r="R27" s="110">
        <v>2010</v>
      </c>
      <c r="S27" s="110">
        <v>2010</v>
      </c>
      <c r="T27" s="110">
        <v>2010</v>
      </c>
      <c r="U27" s="110">
        <v>2015</v>
      </c>
      <c r="V27" s="110">
        <v>2015</v>
      </c>
      <c r="W27" s="110">
        <v>2015</v>
      </c>
      <c r="X27" s="80">
        <v>2018</v>
      </c>
      <c r="Y27" s="80">
        <v>2018</v>
      </c>
      <c r="Z27" s="80">
        <v>2017</v>
      </c>
      <c r="AA27" s="80">
        <v>2017</v>
      </c>
      <c r="AB27" s="80" t="s">
        <v>111</v>
      </c>
      <c r="AC27" s="80">
        <v>2018</v>
      </c>
      <c r="AD27" s="80">
        <v>2019</v>
      </c>
      <c r="AE27" s="110">
        <v>2019</v>
      </c>
      <c r="AF27" s="110">
        <v>2019</v>
      </c>
      <c r="AG27" s="110">
        <v>2018</v>
      </c>
      <c r="AH27" s="110">
        <v>2018</v>
      </c>
      <c r="AI27" s="112">
        <v>2017</v>
      </c>
      <c r="AJ27" s="112">
        <v>2017</v>
      </c>
      <c r="AK27" s="127">
        <v>2018</v>
      </c>
      <c r="AL27" s="112">
        <v>2017</v>
      </c>
      <c r="AM27" s="112" t="s">
        <v>439</v>
      </c>
      <c r="AN27" s="112" t="s">
        <v>439</v>
      </c>
      <c r="AO27" s="127" t="s">
        <v>436</v>
      </c>
      <c r="AP27" s="127">
        <v>2018</v>
      </c>
      <c r="AQ27" s="127">
        <v>2018</v>
      </c>
      <c r="AR27" s="127">
        <v>2018</v>
      </c>
      <c r="AS27" s="112">
        <v>2017</v>
      </c>
      <c r="AT27" s="112">
        <v>2007</v>
      </c>
      <c r="AU27" s="112">
        <v>2016</v>
      </c>
      <c r="AV27" s="112" t="s">
        <v>439</v>
      </c>
      <c r="AW27" s="110">
        <v>2018</v>
      </c>
      <c r="AX27" s="110">
        <v>2017</v>
      </c>
      <c r="AY27" s="112">
        <v>2017</v>
      </c>
      <c r="AZ27" s="112">
        <v>2017</v>
      </c>
      <c r="BA27" s="110">
        <v>2017</v>
      </c>
      <c r="BB27" s="110">
        <v>2017</v>
      </c>
      <c r="BC27" s="110">
        <v>2017</v>
      </c>
      <c r="BD27" s="127">
        <v>2018</v>
      </c>
      <c r="BE27" s="127">
        <v>2017</v>
      </c>
      <c r="BF27" s="110">
        <v>2016</v>
      </c>
      <c r="BG27" s="112">
        <v>2015</v>
      </c>
      <c r="BH27" s="112">
        <v>2015</v>
      </c>
      <c r="BI27" s="112">
        <v>2015</v>
      </c>
      <c r="BJ27" s="110">
        <v>2017</v>
      </c>
      <c r="BK27" s="219">
        <v>2017</v>
      </c>
      <c r="BL27" s="111">
        <v>2016</v>
      </c>
      <c r="BM27" s="110">
        <v>2017</v>
      </c>
      <c r="BN27" s="110">
        <v>2018</v>
      </c>
      <c r="BO27" s="110">
        <v>2019</v>
      </c>
      <c r="BP27" s="110" t="s">
        <v>111</v>
      </c>
      <c r="BQ27" s="110" t="s">
        <v>454</v>
      </c>
      <c r="BR27" s="110" t="s">
        <v>454</v>
      </c>
      <c r="BS27" s="127">
        <v>2016</v>
      </c>
      <c r="BT27" s="112">
        <v>2017</v>
      </c>
      <c r="BU27" s="110">
        <v>2018</v>
      </c>
      <c r="BV27" s="110">
        <v>2018</v>
      </c>
      <c r="BW27" s="112">
        <v>2016</v>
      </c>
      <c r="BX27" s="110">
        <v>2013</v>
      </c>
      <c r="BY27" s="112"/>
      <c r="BZ27" s="112">
        <v>2017</v>
      </c>
      <c r="CA27" s="112">
        <v>2018</v>
      </c>
      <c r="CB27" s="80">
        <v>2015</v>
      </c>
      <c r="CC27" s="223">
        <v>2018</v>
      </c>
      <c r="CD27" s="223">
        <v>2018</v>
      </c>
      <c r="CE27" s="223">
        <v>2019</v>
      </c>
      <c r="CF27" s="110">
        <v>2017</v>
      </c>
      <c r="CG27" s="110">
        <v>2016</v>
      </c>
      <c r="CH27" s="110">
        <v>2017</v>
      </c>
      <c r="CI27" s="110">
        <v>2014</v>
      </c>
      <c r="CJ27" s="110">
        <v>2017</v>
      </c>
      <c r="CK27" s="110">
        <v>2017</v>
      </c>
      <c r="CL27" s="118">
        <v>2016</v>
      </c>
      <c r="CM27" s="118">
        <v>2016</v>
      </c>
      <c r="CN27" s="118" t="s">
        <v>111</v>
      </c>
      <c r="CO27" s="184" t="s">
        <v>111</v>
      </c>
      <c r="CP27" s="131">
        <v>2015</v>
      </c>
      <c r="CQ27" s="131">
        <v>2017</v>
      </c>
      <c r="CR27" s="131">
        <v>2017</v>
      </c>
      <c r="CS27" s="219">
        <v>2018</v>
      </c>
      <c r="CT27" s="110">
        <v>2019</v>
      </c>
      <c r="CU27" s="110">
        <v>2015</v>
      </c>
      <c r="CV27" s="80"/>
    </row>
    <row r="28" spans="1:100" x14ac:dyDescent="0.25">
      <c r="A28" s="3" t="str">
        <f>VLOOKUP(C28,Regions!B$3:H$35,7,FALSE)</f>
        <v>South America</v>
      </c>
      <c r="B28" s="94" t="s">
        <v>14</v>
      </c>
      <c r="C28" s="83" t="s">
        <v>13</v>
      </c>
      <c r="D28" s="110">
        <v>2015</v>
      </c>
      <c r="E28" s="110">
        <v>2015</v>
      </c>
      <c r="F28" s="110">
        <v>2015</v>
      </c>
      <c r="G28" s="110">
        <v>2015</v>
      </c>
      <c r="H28" s="110">
        <v>2015</v>
      </c>
      <c r="I28" s="110">
        <v>2015</v>
      </c>
      <c r="J28" s="110">
        <v>2015</v>
      </c>
      <c r="K28" s="110">
        <v>2018</v>
      </c>
      <c r="L28" s="110">
        <v>2018</v>
      </c>
      <c r="M28" s="110">
        <v>2015</v>
      </c>
      <c r="N28" s="219">
        <v>2011</v>
      </c>
      <c r="O28" s="219">
        <v>2011</v>
      </c>
      <c r="P28" s="110" t="s">
        <v>111</v>
      </c>
      <c r="Q28" s="110">
        <v>2010</v>
      </c>
      <c r="R28" s="110">
        <v>2010</v>
      </c>
      <c r="S28" s="110">
        <v>2010</v>
      </c>
      <c r="T28" s="110">
        <v>2010</v>
      </c>
      <c r="U28" s="110">
        <v>2015</v>
      </c>
      <c r="V28" s="110">
        <v>2015</v>
      </c>
      <c r="W28" s="110">
        <v>2015</v>
      </c>
      <c r="X28" s="80">
        <v>2018</v>
      </c>
      <c r="Y28" s="80">
        <v>2018</v>
      </c>
      <c r="Z28" s="80">
        <v>2017</v>
      </c>
      <c r="AA28" s="80">
        <v>2017</v>
      </c>
      <c r="AB28" s="80" t="s">
        <v>111</v>
      </c>
      <c r="AC28" s="80">
        <v>2018</v>
      </c>
      <c r="AD28" s="80">
        <v>2019</v>
      </c>
      <c r="AE28" s="110">
        <v>2019</v>
      </c>
      <c r="AF28" s="110">
        <v>2019</v>
      </c>
      <c r="AG28" s="110">
        <v>2018</v>
      </c>
      <c r="AH28" s="110">
        <v>2018</v>
      </c>
      <c r="AI28" s="112">
        <v>2017</v>
      </c>
      <c r="AJ28" s="112">
        <v>2017</v>
      </c>
      <c r="AK28" s="127">
        <v>2018</v>
      </c>
      <c r="AL28" s="112">
        <v>2017</v>
      </c>
      <c r="AM28" s="112" t="s">
        <v>111</v>
      </c>
      <c r="AN28" s="112" t="s">
        <v>111</v>
      </c>
      <c r="AO28" s="127" t="s">
        <v>436</v>
      </c>
      <c r="AP28" s="127">
        <v>2018</v>
      </c>
      <c r="AQ28" s="127">
        <v>2018</v>
      </c>
      <c r="AR28" s="127">
        <v>2018</v>
      </c>
      <c r="AS28" s="112">
        <v>2017</v>
      </c>
      <c r="AT28" s="112">
        <v>2014</v>
      </c>
      <c r="AU28" s="112">
        <v>2016</v>
      </c>
      <c r="AV28" s="112" t="s">
        <v>439</v>
      </c>
      <c r="AW28" s="110">
        <v>2016</v>
      </c>
      <c r="AX28" s="110">
        <v>2017</v>
      </c>
      <c r="AY28" s="112">
        <v>2017</v>
      </c>
      <c r="AZ28" s="112">
        <v>2017</v>
      </c>
      <c r="BA28" s="110">
        <v>2017</v>
      </c>
      <c r="BB28" s="110">
        <v>2017</v>
      </c>
      <c r="BC28" s="110">
        <v>2017</v>
      </c>
      <c r="BD28" s="127">
        <v>2018</v>
      </c>
      <c r="BE28" s="127">
        <v>2017</v>
      </c>
      <c r="BF28" s="110">
        <v>2016</v>
      </c>
      <c r="BG28" s="112">
        <v>2015</v>
      </c>
      <c r="BH28" s="112">
        <v>2015</v>
      </c>
      <c r="BI28" s="112">
        <v>2015</v>
      </c>
      <c r="BJ28" s="110">
        <v>2017</v>
      </c>
      <c r="BK28" s="219">
        <v>2017</v>
      </c>
      <c r="BL28" s="111">
        <v>2014</v>
      </c>
      <c r="BM28" s="110">
        <v>2017</v>
      </c>
      <c r="BN28" s="110">
        <v>2018</v>
      </c>
      <c r="BO28" s="110">
        <v>2019</v>
      </c>
      <c r="BP28" s="110" t="s">
        <v>111</v>
      </c>
      <c r="BQ28" s="110" t="s">
        <v>454</v>
      </c>
      <c r="BR28" s="110" t="s">
        <v>454</v>
      </c>
      <c r="BS28" s="127">
        <v>2016</v>
      </c>
      <c r="BT28" s="112">
        <v>2017</v>
      </c>
      <c r="BU28" s="110">
        <v>2018</v>
      </c>
      <c r="BV28" s="110">
        <v>2018</v>
      </c>
      <c r="BW28" s="112">
        <v>2016</v>
      </c>
      <c r="BX28" s="110">
        <v>2013</v>
      </c>
      <c r="BY28" s="112">
        <v>2013</v>
      </c>
      <c r="BZ28" s="112">
        <v>2017</v>
      </c>
      <c r="CA28" s="112">
        <v>2018</v>
      </c>
      <c r="CB28" s="80">
        <v>2015</v>
      </c>
      <c r="CC28" s="223">
        <v>2018</v>
      </c>
      <c r="CD28" s="223">
        <v>2018</v>
      </c>
      <c r="CE28" s="223">
        <v>2019</v>
      </c>
      <c r="CF28" s="110">
        <v>2017</v>
      </c>
      <c r="CG28" s="110">
        <v>2016</v>
      </c>
      <c r="CH28" s="110">
        <v>2017</v>
      </c>
      <c r="CI28" s="110">
        <v>2014</v>
      </c>
      <c r="CJ28" s="110">
        <v>2017</v>
      </c>
      <c r="CK28" s="110">
        <v>2017</v>
      </c>
      <c r="CL28" s="118">
        <v>2016</v>
      </c>
      <c r="CM28" s="118">
        <v>2016</v>
      </c>
      <c r="CN28" s="131">
        <v>2015</v>
      </c>
      <c r="CO28" s="114" t="s">
        <v>438</v>
      </c>
      <c r="CP28" s="131">
        <v>2015</v>
      </c>
      <c r="CQ28" s="131">
        <v>2017</v>
      </c>
      <c r="CR28" s="131">
        <v>2017</v>
      </c>
      <c r="CS28" s="219">
        <v>2018</v>
      </c>
      <c r="CT28" s="110">
        <v>2019</v>
      </c>
      <c r="CU28" s="110">
        <v>2015</v>
      </c>
      <c r="CV28" s="80"/>
    </row>
    <row r="29" spans="1:100" x14ac:dyDescent="0.25">
      <c r="A29" s="3" t="str">
        <f>VLOOKUP(C29,Regions!B$3:H$35,7,FALSE)</f>
        <v>South America</v>
      </c>
      <c r="B29" s="94" t="s">
        <v>16</v>
      </c>
      <c r="C29" s="83" t="s">
        <v>15</v>
      </c>
      <c r="D29" s="110">
        <v>2015</v>
      </c>
      <c r="E29" s="110">
        <v>2015</v>
      </c>
      <c r="F29" s="110">
        <v>2015</v>
      </c>
      <c r="G29" s="110">
        <v>2015</v>
      </c>
      <c r="H29" s="110">
        <v>2015</v>
      </c>
      <c r="I29" s="110">
        <v>2015</v>
      </c>
      <c r="J29" s="110">
        <v>2015</v>
      </c>
      <c r="K29" s="110">
        <v>2018</v>
      </c>
      <c r="L29" s="110">
        <v>2018</v>
      </c>
      <c r="M29" s="110">
        <v>2015</v>
      </c>
      <c r="N29" s="219">
        <v>2011</v>
      </c>
      <c r="O29" s="219">
        <v>2011</v>
      </c>
      <c r="P29" s="110">
        <v>2008</v>
      </c>
      <c r="Q29" s="110">
        <v>2010</v>
      </c>
      <c r="R29" s="110">
        <v>2010</v>
      </c>
      <c r="S29" s="110">
        <v>2010</v>
      </c>
      <c r="T29" s="110">
        <v>2010</v>
      </c>
      <c r="U29" s="110">
        <v>2015</v>
      </c>
      <c r="V29" s="110">
        <v>2015</v>
      </c>
      <c r="W29" s="110">
        <v>2015</v>
      </c>
      <c r="X29" s="80">
        <v>2018</v>
      </c>
      <c r="Y29" s="80">
        <v>2018</v>
      </c>
      <c r="Z29" s="80">
        <v>2017</v>
      </c>
      <c r="AA29" s="80">
        <v>2017</v>
      </c>
      <c r="AB29" s="80">
        <v>2017</v>
      </c>
      <c r="AC29" s="80">
        <v>2018</v>
      </c>
      <c r="AD29" s="80">
        <v>2019</v>
      </c>
      <c r="AE29" s="110">
        <v>2019</v>
      </c>
      <c r="AF29" s="110">
        <v>2019</v>
      </c>
      <c r="AG29" s="110">
        <v>2018</v>
      </c>
      <c r="AH29" s="110">
        <v>2018</v>
      </c>
      <c r="AI29" s="112">
        <v>2017</v>
      </c>
      <c r="AJ29" s="112">
        <v>2017</v>
      </c>
      <c r="AK29" s="127">
        <v>2018</v>
      </c>
      <c r="AL29" s="112">
        <v>2017</v>
      </c>
      <c r="AM29" s="112" t="s">
        <v>438</v>
      </c>
      <c r="AN29" s="112" t="s">
        <v>438</v>
      </c>
      <c r="AO29" s="127" t="s">
        <v>444</v>
      </c>
      <c r="AP29" s="127">
        <v>2018</v>
      </c>
      <c r="AQ29" s="127">
        <v>2018</v>
      </c>
      <c r="AR29" s="127">
        <v>2018</v>
      </c>
      <c r="AS29" s="112">
        <v>2017</v>
      </c>
      <c r="AT29" s="112">
        <v>2010</v>
      </c>
      <c r="AU29" s="112">
        <v>2016</v>
      </c>
      <c r="AV29" s="112" t="s">
        <v>439</v>
      </c>
      <c r="AW29" s="110">
        <v>2017</v>
      </c>
      <c r="AX29" s="110">
        <v>2017</v>
      </c>
      <c r="AY29" s="112">
        <v>2017</v>
      </c>
      <c r="AZ29" s="112">
        <v>2017</v>
      </c>
      <c r="BA29" s="110">
        <v>2017</v>
      </c>
      <c r="BB29" s="110">
        <v>2017</v>
      </c>
      <c r="BC29" s="110" t="s">
        <v>111</v>
      </c>
      <c r="BD29" s="127">
        <v>2018</v>
      </c>
      <c r="BE29" s="127">
        <v>2017</v>
      </c>
      <c r="BF29" s="110">
        <v>2016</v>
      </c>
      <c r="BG29" s="112">
        <v>2015</v>
      </c>
      <c r="BH29" s="112">
        <v>2015</v>
      </c>
      <c r="BI29" s="112">
        <v>2015</v>
      </c>
      <c r="BJ29" s="110">
        <v>2017</v>
      </c>
      <c r="BK29" s="219">
        <v>2017</v>
      </c>
      <c r="BL29" s="111">
        <v>2016</v>
      </c>
      <c r="BM29" s="110">
        <v>2017</v>
      </c>
      <c r="BN29" s="110">
        <v>2018</v>
      </c>
      <c r="BO29" s="110">
        <v>2019</v>
      </c>
      <c r="BP29" s="110" t="s">
        <v>111</v>
      </c>
      <c r="BQ29" s="110" t="s">
        <v>454</v>
      </c>
      <c r="BR29" s="110" t="s">
        <v>454</v>
      </c>
      <c r="BS29" s="127">
        <v>2014</v>
      </c>
      <c r="BT29" s="112">
        <v>2017</v>
      </c>
      <c r="BU29" s="110">
        <v>2018</v>
      </c>
      <c r="BV29" s="110">
        <v>2018</v>
      </c>
      <c r="BW29" s="112">
        <v>2016</v>
      </c>
      <c r="BX29" s="110">
        <v>2015</v>
      </c>
      <c r="BY29" s="112">
        <v>2013</v>
      </c>
      <c r="BZ29" s="112">
        <v>2017</v>
      </c>
      <c r="CA29" s="112">
        <v>2018</v>
      </c>
      <c r="CB29" s="80">
        <v>2014</v>
      </c>
      <c r="CC29" s="223">
        <v>2018</v>
      </c>
      <c r="CD29" s="223">
        <v>2018</v>
      </c>
      <c r="CE29" s="223">
        <v>2019</v>
      </c>
      <c r="CF29" s="110">
        <v>2017</v>
      </c>
      <c r="CG29" s="110">
        <v>2016</v>
      </c>
      <c r="CH29" s="110">
        <v>2017</v>
      </c>
      <c r="CI29" s="110">
        <v>2014</v>
      </c>
      <c r="CJ29" s="110">
        <v>2017</v>
      </c>
      <c r="CK29" s="110">
        <v>2017</v>
      </c>
      <c r="CL29" s="118">
        <v>2016</v>
      </c>
      <c r="CM29" s="118">
        <v>2016</v>
      </c>
      <c r="CN29" s="131">
        <v>2016</v>
      </c>
      <c r="CO29" s="114" t="s">
        <v>438</v>
      </c>
      <c r="CP29" s="131">
        <v>2016</v>
      </c>
      <c r="CQ29" s="131">
        <v>2017</v>
      </c>
      <c r="CR29" s="131">
        <v>2017</v>
      </c>
      <c r="CS29" s="219">
        <v>2018</v>
      </c>
      <c r="CT29" s="110">
        <v>2019</v>
      </c>
      <c r="CU29" s="110">
        <v>2015</v>
      </c>
      <c r="CV29" s="80"/>
    </row>
    <row r="30" spans="1:100" x14ac:dyDescent="0.25">
      <c r="A30" s="3" t="str">
        <f>VLOOKUP(C30,Regions!B$3:H$35,7,FALSE)</f>
        <v>South America</v>
      </c>
      <c r="B30" s="94" t="s">
        <v>26</v>
      </c>
      <c r="C30" s="83" t="s">
        <v>25</v>
      </c>
      <c r="D30" s="110">
        <v>2015</v>
      </c>
      <c r="E30" s="110">
        <v>2015</v>
      </c>
      <c r="F30" s="110">
        <v>2015</v>
      </c>
      <c r="G30" s="110">
        <v>2015</v>
      </c>
      <c r="H30" s="110">
        <v>2015</v>
      </c>
      <c r="I30" s="110">
        <v>2015</v>
      </c>
      <c r="J30" s="110">
        <v>2015</v>
      </c>
      <c r="K30" s="110">
        <v>2018</v>
      </c>
      <c r="L30" s="110">
        <v>2018</v>
      </c>
      <c r="M30" s="110">
        <v>2015</v>
      </c>
      <c r="N30" s="219">
        <v>2011</v>
      </c>
      <c r="O30" s="219">
        <v>2011</v>
      </c>
      <c r="P30" s="110" t="s">
        <v>111</v>
      </c>
      <c r="Q30" s="110">
        <v>2010</v>
      </c>
      <c r="R30" s="110">
        <v>2010</v>
      </c>
      <c r="S30" s="110">
        <v>2010</v>
      </c>
      <c r="T30" s="110">
        <v>2010</v>
      </c>
      <c r="U30" s="110">
        <v>2015</v>
      </c>
      <c r="V30" s="110">
        <v>2015</v>
      </c>
      <c r="W30" s="110">
        <v>2015</v>
      </c>
      <c r="X30" s="80">
        <v>2018</v>
      </c>
      <c r="Y30" s="80">
        <v>2018</v>
      </c>
      <c r="Z30" s="80">
        <v>2017</v>
      </c>
      <c r="AA30" s="80">
        <v>2017</v>
      </c>
      <c r="AB30" s="80">
        <v>2017</v>
      </c>
      <c r="AC30" s="80">
        <v>2018</v>
      </c>
      <c r="AD30" s="80">
        <v>2019</v>
      </c>
      <c r="AE30" s="110">
        <v>2019</v>
      </c>
      <c r="AF30" s="110">
        <v>2019</v>
      </c>
      <c r="AG30" s="110">
        <v>2018</v>
      </c>
      <c r="AH30" s="110">
        <v>2018</v>
      </c>
      <c r="AI30" s="112">
        <v>2017</v>
      </c>
      <c r="AJ30" s="112">
        <v>2017</v>
      </c>
      <c r="AK30" s="127">
        <v>2018</v>
      </c>
      <c r="AL30" s="112">
        <v>2017</v>
      </c>
      <c r="AM30" s="112" t="s">
        <v>435</v>
      </c>
      <c r="AN30" s="112" t="s">
        <v>435</v>
      </c>
      <c r="AO30" s="127" t="s">
        <v>444</v>
      </c>
      <c r="AP30" s="127">
        <v>2018</v>
      </c>
      <c r="AQ30" s="127">
        <v>2018</v>
      </c>
      <c r="AR30" s="127">
        <v>2018</v>
      </c>
      <c r="AS30" s="112">
        <v>2017</v>
      </c>
      <c r="AT30" s="112">
        <v>2014</v>
      </c>
      <c r="AU30" s="112">
        <v>2016</v>
      </c>
      <c r="AV30" s="112" t="s">
        <v>439</v>
      </c>
      <c r="AW30" s="110">
        <v>2016</v>
      </c>
      <c r="AX30" s="110">
        <v>2017</v>
      </c>
      <c r="AY30" s="112">
        <v>2017</v>
      </c>
      <c r="AZ30" s="112">
        <v>2017</v>
      </c>
      <c r="BA30" s="110">
        <v>2017</v>
      </c>
      <c r="BB30" s="110">
        <v>2017</v>
      </c>
      <c r="BC30" s="110">
        <v>2017</v>
      </c>
      <c r="BD30" s="127">
        <v>2018</v>
      </c>
      <c r="BE30" s="127">
        <v>2017</v>
      </c>
      <c r="BF30" s="110">
        <v>2016</v>
      </c>
      <c r="BG30" s="112">
        <v>2015</v>
      </c>
      <c r="BH30" s="112">
        <v>2015</v>
      </c>
      <c r="BI30" s="112">
        <v>2015</v>
      </c>
      <c r="BJ30" s="110">
        <v>2017</v>
      </c>
      <c r="BK30" s="219">
        <v>2017</v>
      </c>
      <c r="BL30" s="111">
        <v>2016</v>
      </c>
      <c r="BM30" s="110">
        <v>2017</v>
      </c>
      <c r="BN30" s="110">
        <v>2018</v>
      </c>
      <c r="BO30" s="110">
        <v>2019</v>
      </c>
      <c r="BP30" s="110" t="s">
        <v>111</v>
      </c>
      <c r="BQ30" s="110" t="s">
        <v>454</v>
      </c>
      <c r="BR30" s="110" t="s">
        <v>454</v>
      </c>
      <c r="BS30" s="127" t="s">
        <v>111</v>
      </c>
      <c r="BT30" s="112">
        <v>2017</v>
      </c>
      <c r="BU30" s="110">
        <v>2018</v>
      </c>
      <c r="BV30" s="110">
        <v>2018</v>
      </c>
      <c r="BW30" s="112">
        <v>2016</v>
      </c>
      <c r="BX30" s="110">
        <v>2015</v>
      </c>
      <c r="BY30" s="112">
        <v>2013</v>
      </c>
      <c r="BZ30" s="112">
        <v>2017</v>
      </c>
      <c r="CA30" s="112">
        <v>2018</v>
      </c>
      <c r="CB30" s="80">
        <v>2016</v>
      </c>
      <c r="CC30" s="223">
        <v>2018</v>
      </c>
      <c r="CD30" s="223">
        <v>2018</v>
      </c>
      <c r="CE30" s="223">
        <v>2019</v>
      </c>
      <c r="CF30" s="110">
        <v>2017</v>
      </c>
      <c r="CG30" s="110">
        <v>2016</v>
      </c>
      <c r="CH30" s="110">
        <v>2017</v>
      </c>
      <c r="CI30" s="110">
        <v>2014</v>
      </c>
      <c r="CJ30" s="110">
        <v>2017</v>
      </c>
      <c r="CK30" s="110">
        <v>2017</v>
      </c>
      <c r="CL30" s="118">
        <v>2016</v>
      </c>
      <c r="CM30" s="118">
        <v>2016</v>
      </c>
      <c r="CN30" s="131">
        <v>2016</v>
      </c>
      <c r="CO30" s="114" t="s">
        <v>439</v>
      </c>
      <c r="CP30" s="131">
        <v>2016</v>
      </c>
      <c r="CQ30" s="131">
        <v>2017</v>
      </c>
      <c r="CR30" s="131">
        <v>2017</v>
      </c>
      <c r="CS30" s="219">
        <v>2018</v>
      </c>
      <c r="CT30" s="110">
        <v>2019</v>
      </c>
      <c r="CU30" s="110">
        <v>2015</v>
      </c>
      <c r="CV30" s="80"/>
    </row>
    <row r="31" spans="1:100" x14ac:dyDescent="0.25">
      <c r="A31" s="3" t="str">
        <f>VLOOKUP(C31,Regions!B$3:H$35,7,FALSE)</f>
        <v>South America</v>
      </c>
      <c r="B31" s="94" t="s">
        <v>34</v>
      </c>
      <c r="C31" s="83" t="s">
        <v>33</v>
      </c>
      <c r="D31" s="110">
        <v>2015</v>
      </c>
      <c r="E31" s="110">
        <v>2015</v>
      </c>
      <c r="F31" s="110">
        <v>2015</v>
      </c>
      <c r="G31" s="110">
        <v>2015</v>
      </c>
      <c r="H31" s="110">
        <v>2015</v>
      </c>
      <c r="I31" s="110">
        <v>2015</v>
      </c>
      <c r="J31" s="110">
        <v>2015</v>
      </c>
      <c r="K31" s="110">
        <v>2018</v>
      </c>
      <c r="L31" s="110">
        <v>2018</v>
      </c>
      <c r="M31" s="110">
        <v>2015</v>
      </c>
      <c r="N31" s="219">
        <v>2011</v>
      </c>
      <c r="O31" s="219">
        <v>2011</v>
      </c>
      <c r="P31" s="110">
        <v>2010</v>
      </c>
      <c r="Q31" s="110">
        <v>2010</v>
      </c>
      <c r="R31" s="110">
        <v>2010</v>
      </c>
      <c r="S31" s="110">
        <v>2010</v>
      </c>
      <c r="T31" s="110">
        <v>2010</v>
      </c>
      <c r="U31" s="110">
        <v>2015</v>
      </c>
      <c r="V31" s="110">
        <v>2015</v>
      </c>
      <c r="W31" s="110">
        <v>2015</v>
      </c>
      <c r="X31" s="80">
        <v>2018</v>
      </c>
      <c r="Y31" s="80">
        <v>2018</v>
      </c>
      <c r="Z31" s="80">
        <v>2017</v>
      </c>
      <c r="AA31" s="80">
        <v>2017</v>
      </c>
      <c r="AB31" s="80">
        <v>2017</v>
      </c>
      <c r="AC31" s="80">
        <v>2018</v>
      </c>
      <c r="AD31" s="80">
        <v>2019</v>
      </c>
      <c r="AE31" s="110">
        <v>2019</v>
      </c>
      <c r="AF31" s="110">
        <v>2019</v>
      </c>
      <c r="AG31" s="110">
        <v>2018</v>
      </c>
      <c r="AH31" s="110">
        <v>2018</v>
      </c>
      <c r="AI31" s="112">
        <v>2017</v>
      </c>
      <c r="AJ31" s="112">
        <v>2017</v>
      </c>
      <c r="AK31" s="127">
        <v>2018</v>
      </c>
      <c r="AL31" s="112">
        <v>2017</v>
      </c>
      <c r="AM31" s="112" t="s">
        <v>435</v>
      </c>
      <c r="AN31" s="112" t="s">
        <v>435</v>
      </c>
      <c r="AO31" s="127"/>
      <c r="AP31" s="127">
        <v>2018</v>
      </c>
      <c r="AQ31" s="127">
        <v>2018</v>
      </c>
      <c r="AR31" s="127">
        <v>2018</v>
      </c>
      <c r="AS31" s="112">
        <v>2017</v>
      </c>
      <c r="AT31" s="112">
        <v>2014</v>
      </c>
      <c r="AU31" s="112">
        <v>2016</v>
      </c>
      <c r="AV31" s="112" t="s">
        <v>439</v>
      </c>
      <c r="AW31" s="110">
        <v>2018</v>
      </c>
      <c r="AX31" s="110">
        <v>2017</v>
      </c>
      <c r="AY31" s="112">
        <v>2017</v>
      </c>
      <c r="AZ31" s="112">
        <v>2017</v>
      </c>
      <c r="BA31" s="110">
        <v>2017</v>
      </c>
      <c r="BB31" s="110">
        <v>2017</v>
      </c>
      <c r="BC31" s="110">
        <v>2017</v>
      </c>
      <c r="BD31" s="127">
        <v>2018</v>
      </c>
      <c r="BE31" s="127">
        <v>2017</v>
      </c>
      <c r="BF31" s="110">
        <v>2016</v>
      </c>
      <c r="BG31" s="112">
        <v>2015</v>
      </c>
      <c r="BH31" s="112">
        <v>2015</v>
      </c>
      <c r="BI31" s="112">
        <v>2015</v>
      </c>
      <c r="BJ31" s="110">
        <v>2017</v>
      </c>
      <c r="BK31" s="110" t="s">
        <v>111</v>
      </c>
      <c r="BL31" s="111">
        <v>2016</v>
      </c>
      <c r="BM31" s="110">
        <v>2017</v>
      </c>
      <c r="BN31" s="110">
        <v>2018</v>
      </c>
      <c r="BO31" s="110">
        <v>2019</v>
      </c>
      <c r="BP31" s="110" t="s">
        <v>111</v>
      </c>
      <c r="BQ31" s="110" t="s">
        <v>454</v>
      </c>
      <c r="BR31" s="110" t="s">
        <v>454</v>
      </c>
      <c r="BS31" s="127">
        <v>2013</v>
      </c>
      <c r="BT31" s="112">
        <v>2017</v>
      </c>
      <c r="BU31" s="110">
        <v>2018</v>
      </c>
      <c r="BV31" s="110">
        <v>2018</v>
      </c>
      <c r="BW31" s="112">
        <v>2016</v>
      </c>
      <c r="BX31" s="110" t="s">
        <v>111</v>
      </c>
      <c r="BY31" s="112"/>
      <c r="BZ31" s="112">
        <v>2017</v>
      </c>
      <c r="CA31" s="112">
        <v>2018</v>
      </c>
      <c r="CB31" s="80" t="s">
        <v>111</v>
      </c>
      <c r="CC31" s="80" t="s">
        <v>111</v>
      </c>
      <c r="CD31" s="80" t="s">
        <v>111</v>
      </c>
      <c r="CE31" s="223">
        <v>2019</v>
      </c>
      <c r="CF31" s="110">
        <v>2017</v>
      </c>
      <c r="CG31" s="110">
        <v>2016</v>
      </c>
      <c r="CH31" s="110">
        <v>2017</v>
      </c>
      <c r="CI31" s="110">
        <v>2014</v>
      </c>
      <c r="CJ31" s="110">
        <v>2017</v>
      </c>
      <c r="CK31" s="110">
        <v>2017</v>
      </c>
      <c r="CL31" s="118">
        <v>2014</v>
      </c>
      <c r="CM31" s="118">
        <v>2014</v>
      </c>
      <c r="CN31" s="131">
        <v>2014</v>
      </c>
      <c r="CO31" s="184" t="s">
        <v>111</v>
      </c>
      <c r="CP31" s="118" t="s">
        <v>111</v>
      </c>
      <c r="CQ31" s="131">
        <v>2017</v>
      </c>
      <c r="CR31" s="131" t="s">
        <v>111</v>
      </c>
      <c r="CS31" s="219">
        <v>2018</v>
      </c>
      <c r="CT31" s="110">
        <v>2019</v>
      </c>
      <c r="CU31" s="110">
        <v>2015</v>
      </c>
      <c r="CV31" s="80"/>
    </row>
    <row r="32" spans="1:100" x14ac:dyDescent="0.25">
      <c r="A32" s="3" t="str">
        <f>VLOOKUP(C32,Regions!B$3:H$35,7,FALSE)</f>
        <v>South America</v>
      </c>
      <c r="B32" s="94" t="s">
        <v>48</v>
      </c>
      <c r="C32" s="83" t="s">
        <v>47</v>
      </c>
      <c r="D32" s="110">
        <v>2015</v>
      </c>
      <c r="E32" s="110">
        <v>2015</v>
      </c>
      <c r="F32" s="110">
        <v>2015</v>
      </c>
      <c r="G32" s="110">
        <v>2015</v>
      </c>
      <c r="H32" s="110">
        <v>2015</v>
      </c>
      <c r="I32" s="110">
        <v>2015</v>
      </c>
      <c r="J32" s="110">
        <v>2015</v>
      </c>
      <c r="K32" s="110">
        <v>2018</v>
      </c>
      <c r="L32" s="110">
        <v>2018</v>
      </c>
      <c r="M32" s="110">
        <v>2015</v>
      </c>
      <c r="N32" s="219">
        <v>2011</v>
      </c>
      <c r="O32" s="219">
        <v>2011</v>
      </c>
      <c r="P32" s="110">
        <v>2012</v>
      </c>
      <c r="Q32" s="110">
        <v>2010</v>
      </c>
      <c r="R32" s="110">
        <v>2010</v>
      </c>
      <c r="S32" s="110">
        <v>2010</v>
      </c>
      <c r="T32" s="110">
        <v>2010</v>
      </c>
      <c r="U32" s="110">
        <v>2015</v>
      </c>
      <c r="V32" s="110">
        <v>2015</v>
      </c>
      <c r="W32" s="110">
        <v>2015</v>
      </c>
      <c r="X32" s="80">
        <v>2018</v>
      </c>
      <c r="Y32" s="80">
        <v>2018</v>
      </c>
      <c r="Z32" s="80">
        <v>2017</v>
      </c>
      <c r="AA32" s="80">
        <v>2017</v>
      </c>
      <c r="AB32" s="80">
        <v>2017</v>
      </c>
      <c r="AC32" s="80">
        <v>2018</v>
      </c>
      <c r="AD32" s="80">
        <v>2019</v>
      </c>
      <c r="AE32" s="110">
        <v>2019</v>
      </c>
      <c r="AF32" s="110">
        <v>2019</v>
      </c>
      <c r="AG32" s="110">
        <v>2018</v>
      </c>
      <c r="AH32" s="110">
        <v>2018</v>
      </c>
      <c r="AI32" s="112">
        <v>2016</v>
      </c>
      <c r="AJ32" s="112">
        <v>2016</v>
      </c>
      <c r="AK32" s="127">
        <v>2018</v>
      </c>
      <c r="AL32" s="112">
        <v>2017</v>
      </c>
      <c r="AM32" s="112" t="s">
        <v>438</v>
      </c>
      <c r="AN32" s="112" t="s">
        <v>438</v>
      </c>
      <c r="AO32" s="127" t="s">
        <v>436</v>
      </c>
      <c r="AP32" s="127">
        <v>2018</v>
      </c>
      <c r="AQ32" s="127">
        <v>2018</v>
      </c>
      <c r="AR32" s="127">
        <v>2018</v>
      </c>
      <c r="AS32" s="112">
        <v>2015</v>
      </c>
      <c r="AT32" s="112">
        <v>2016</v>
      </c>
      <c r="AU32" s="112">
        <v>2016</v>
      </c>
      <c r="AV32" s="112" t="s">
        <v>439</v>
      </c>
      <c r="AW32" s="110">
        <v>2018</v>
      </c>
      <c r="AX32" s="110">
        <v>2017</v>
      </c>
      <c r="AY32" s="112">
        <v>2017</v>
      </c>
      <c r="AZ32" s="112">
        <v>2017</v>
      </c>
      <c r="BA32" s="110">
        <v>2017</v>
      </c>
      <c r="BB32" s="110">
        <v>2017</v>
      </c>
      <c r="BC32" s="110">
        <v>2017</v>
      </c>
      <c r="BD32" s="127">
        <v>2018</v>
      </c>
      <c r="BE32" s="127">
        <v>2017</v>
      </c>
      <c r="BF32" s="110">
        <v>2016</v>
      </c>
      <c r="BG32" s="112">
        <v>2015</v>
      </c>
      <c r="BH32" s="112">
        <v>2015</v>
      </c>
      <c r="BI32" s="112">
        <v>2015</v>
      </c>
      <c r="BJ32" s="110">
        <v>2017</v>
      </c>
      <c r="BK32" s="219">
        <v>2017</v>
      </c>
      <c r="BL32" s="111">
        <v>2014</v>
      </c>
      <c r="BM32" s="110">
        <v>2017</v>
      </c>
      <c r="BN32" s="110">
        <v>2018</v>
      </c>
      <c r="BO32" s="110">
        <v>2019</v>
      </c>
      <c r="BP32" s="110" t="s">
        <v>111</v>
      </c>
      <c r="BQ32" s="110" t="s">
        <v>454</v>
      </c>
      <c r="BR32" s="110" t="s">
        <v>454</v>
      </c>
      <c r="BS32" s="127">
        <v>2015</v>
      </c>
      <c r="BT32" s="112">
        <v>2017</v>
      </c>
      <c r="BU32" s="110">
        <v>2018</v>
      </c>
      <c r="BV32" s="110">
        <v>2018</v>
      </c>
      <c r="BW32" s="112">
        <v>2016</v>
      </c>
      <c r="BX32" s="110">
        <v>2013</v>
      </c>
      <c r="BY32" s="112">
        <v>2010</v>
      </c>
      <c r="BZ32" s="112">
        <v>2017</v>
      </c>
      <c r="CA32" s="112">
        <v>2018</v>
      </c>
      <c r="CB32" s="80">
        <v>2014</v>
      </c>
      <c r="CC32" s="223">
        <v>2018</v>
      </c>
      <c r="CD32" s="223">
        <v>2018</v>
      </c>
      <c r="CE32" s="223">
        <v>2019</v>
      </c>
      <c r="CF32" s="110">
        <v>2017</v>
      </c>
      <c r="CG32" s="110">
        <v>2016</v>
      </c>
      <c r="CH32" s="110">
        <v>2017</v>
      </c>
      <c r="CI32" s="110">
        <v>2014</v>
      </c>
      <c r="CJ32" s="110">
        <v>2017</v>
      </c>
      <c r="CK32" s="110">
        <v>2017</v>
      </c>
      <c r="CL32" s="118">
        <v>2016</v>
      </c>
      <c r="CM32" s="118">
        <v>2016</v>
      </c>
      <c r="CN32" s="131">
        <v>2011</v>
      </c>
      <c r="CO32" s="114" t="s">
        <v>437</v>
      </c>
      <c r="CP32" s="131">
        <v>2016</v>
      </c>
      <c r="CQ32" s="131">
        <v>2017</v>
      </c>
      <c r="CR32" s="131" t="s">
        <v>111</v>
      </c>
      <c r="CS32" s="219">
        <v>2018</v>
      </c>
      <c r="CT32" s="110">
        <v>2019</v>
      </c>
      <c r="CU32" s="110">
        <v>2015</v>
      </c>
      <c r="CV32" s="80"/>
    </row>
    <row r="33" spans="1:100" x14ac:dyDescent="0.25">
      <c r="A33" s="3" t="str">
        <f>VLOOKUP(C33,Regions!B$3:H$35,7,FALSE)</f>
        <v>South America</v>
      </c>
      <c r="B33" s="94" t="s">
        <v>50</v>
      </c>
      <c r="C33" s="83" t="s">
        <v>49</v>
      </c>
      <c r="D33" s="110">
        <v>2015</v>
      </c>
      <c r="E33" s="110">
        <v>2015</v>
      </c>
      <c r="F33" s="110">
        <v>2015</v>
      </c>
      <c r="G33" s="110">
        <v>2015</v>
      </c>
      <c r="H33" s="110">
        <v>2015</v>
      </c>
      <c r="I33" s="110">
        <v>2015</v>
      </c>
      <c r="J33" s="110">
        <v>2015</v>
      </c>
      <c r="K33" s="110">
        <v>2018</v>
      </c>
      <c r="L33" s="110">
        <v>2018</v>
      </c>
      <c r="M33" s="110">
        <v>2015</v>
      </c>
      <c r="N33" s="219">
        <v>2011</v>
      </c>
      <c r="O33" s="219">
        <v>2011</v>
      </c>
      <c r="P33" s="110">
        <v>2008</v>
      </c>
      <c r="Q33" s="110">
        <v>2010</v>
      </c>
      <c r="R33" s="110">
        <v>2010</v>
      </c>
      <c r="S33" s="110">
        <v>2010</v>
      </c>
      <c r="T33" s="110">
        <v>2010</v>
      </c>
      <c r="U33" s="110">
        <v>2015</v>
      </c>
      <c r="V33" s="110">
        <v>2015</v>
      </c>
      <c r="W33" s="110">
        <v>2015</v>
      </c>
      <c r="X33" s="80">
        <v>2018</v>
      </c>
      <c r="Y33" s="80">
        <v>2018</v>
      </c>
      <c r="Z33" s="80">
        <v>2017</v>
      </c>
      <c r="AA33" s="80">
        <v>2017</v>
      </c>
      <c r="AB33" s="80" t="s">
        <v>111</v>
      </c>
      <c r="AC33" s="80">
        <v>2018</v>
      </c>
      <c r="AD33" s="80">
        <v>2019</v>
      </c>
      <c r="AE33" s="110">
        <v>2019</v>
      </c>
      <c r="AF33" s="110">
        <v>2019</v>
      </c>
      <c r="AG33" s="110">
        <v>2018</v>
      </c>
      <c r="AH33" s="110">
        <v>2018</v>
      </c>
      <c r="AI33" s="112">
        <v>2017</v>
      </c>
      <c r="AJ33" s="112">
        <v>2017</v>
      </c>
      <c r="AK33" s="127">
        <v>2018</v>
      </c>
      <c r="AL33" s="112">
        <v>2017</v>
      </c>
      <c r="AM33" s="112" t="s">
        <v>434</v>
      </c>
      <c r="AN33" s="112" t="s">
        <v>434</v>
      </c>
      <c r="AO33" s="127" t="s">
        <v>436</v>
      </c>
      <c r="AP33" s="127">
        <v>2018</v>
      </c>
      <c r="AQ33" s="127">
        <v>2018</v>
      </c>
      <c r="AR33" s="127">
        <v>2018</v>
      </c>
      <c r="AS33" s="112">
        <v>2015</v>
      </c>
      <c r="AT33" s="112">
        <v>2017</v>
      </c>
      <c r="AU33" s="112">
        <v>2016</v>
      </c>
      <c r="AV33" s="112" t="s">
        <v>439</v>
      </c>
      <c r="AW33" s="110">
        <v>2016</v>
      </c>
      <c r="AX33" s="110">
        <v>2017</v>
      </c>
      <c r="AY33" s="112">
        <v>2017</v>
      </c>
      <c r="AZ33" s="112">
        <v>2017</v>
      </c>
      <c r="BA33" s="110">
        <v>2017</v>
      </c>
      <c r="BB33" s="110">
        <v>2017</v>
      </c>
      <c r="BC33" s="110">
        <v>2017</v>
      </c>
      <c r="BD33" s="127">
        <v>2018</v>
      </c>
      <c r="BE33" s="127">
        <v>2017</v>
      </c>
      <c r="BF33" s="110">
        <v>2016</v>
      </c>
      <c r="BG33" s="112">
        <v>2015</v>
      </c>
      <c r="BH33" s="112">
        <v>2015</v>
      </c>
      <c r="BI33" s="112">
        <v>2015</v>
      </c>
      <c r="BJ33" s="110">
        <v>2017</v>
      </c>
      <c r="BK33" s="219">
        <v>2017</v>
      </c>
      <c r="BL33" s="111">
        <v>2016</v>
      </c>
      <c r="BM33" s="110">
        <v>2017</v>
      </c>
      <c r="BN33" s="110">
        <v>2018</v>
      </c>
      <c r="BO33" s="110">
        <v>2019</v>
      </c>
      <c r="BP33" s="110" t="s">
        <v>111</v>
      </c>
      <c r="BQ33" s="110" t="s">
        <v>454</v>
      </c>
      <c r="BR33" s="110" t="s">
        <v>454</v>
      </c>
      <c r="BS33" s="127">
        <v>2017</v>
      </c>
      <c r="BT33" s="112">
        <v>2017</v>
      </c>
      <c r="BU33" s="110">
        <v>2018</v>
      </c>
      <c r="BV33" s="110">
        <v>2018</v>
      </c>
      <c r="BW33" s="112">
        <v>2016</v>
      </c>
      <c r="BX33" s="110">
        <v>2015</v>
      </c>
      <c r="BY33" s="112">
        <v>2013</v>
      </c>
      <c r="BZ33" s="112">
        <v>2017</v>
      </c>
      <c r="CA33" s="112">
        <v>2018</v>
      </c>
      <c r="CB33" s="80">
        <v>2014</v>
      </c>
      <c r="CC33" s="223">
        <v>2018</v>
      </c>
      <c r="CD33" s="223">
        <v>2018</v>
      </c>
      <c r="CE33" s="223">
        <v>2019</v>
      </c>
      <c r="CF33" s="110">
        <v>2017</v>
      </c>
      <c r="CG33" s="110">
        <v>2016</v>
      </c>
      <c r="CH33" s="110">
        <v>2017</v>
      </c>
      <c r="CI33" s="110">
        <v>2014</v>
      </c>
      <c r="CJ33" s="110">
        <v>2017</v>
      </c>
      <c r="CK33" s="110">
        <v>2017</v>
      </c>
      <c r="CL33" s="118">
        <v>2016</v>
      </c>
      <c r="CM33" s="118">
        <v>2016</v>
      </c>
      <c r="CN33" s="131">
        <v>2016</v>
      </c>
      <c r="CO33" s="114" t="s">
        <v>436</v>
      </c>
      <c r="CP33" s="131">
        <v>2015</v>
      </c>
      <c r="CQ33" s="131">
        <v>2017</v>
      </c>
      <c r="CR33" s="131">
        <v>2018</v>
      </c>
      <c r="CS33" s="219">
        <v>2018</v>
      </c>
      <c r="CT33" s="110">
        <v>2019</v>
      </c>
      <c r="CU33" s="110">
        <v>2015</v>
      </c>
      <c r="CV33" s="80"/>
    </row>
    <row r="34" spans="1:100" x14ac:dyDescent="0.25">
      <c r="A34" s="3" t="str">
        <f>VLOOKUP(C34,Regions!B$3:H$35,7,FALSE)</f>
        <v>South America</v>
      </c>
      <c r="B34" s="94" t="s">
        <v>58</v>
      </c>
      <c r="C34" s="83" t="s">
        <v>57</v>
      </c>
      <c r="D34" s="110">
        <v>2015</v>
      </c>
      <c r="E34" s="110">
        <v>2015</v>
      </c>
      <c r="F34" s="110">
        <v>2015</v>
      </c>
      <c r="G34" s="110">
        <v>2015</v>
      </c>
      <c r="H34" s="110">
        <v>2015</v>
      </c>
      <c r="I34" s="110">
        <v>2015</v>
      </c>
      <c r="J34" s="110">
        <v>2015</v>
      </c>
      <c r="K34" s="110">
        <v>2018</v>
      </c>
      <c r="L34" s="110">
        <v>2018</v>
      </c>
      <c r="M34" s="110">
        <v>2015</v>
      </c>
      <c r="N34" s="219">
        <v>2011</v>
      </c>
      <c r="O34" s="219">
        <v>2011</v>
      </c>
      <c r="P34" s="110" t="s">
        <v>111</v>
      </c>
      <c r="Q34" s="110">
        <v>2010</v>
      </c>
      <c r="R34" s="110">
        <v>2010</v>
      </c>
      <c r="S34" s="110">
        <v>2010</v>
      </c>
      <c r="T34" s="110">
        <v>2010</v>
      </c>
      <c r="U34" s="110">
        <v>2015</v>
      </c>
      <c r="V34" s="110">
        <v>2015</v>
      </c>
      <c r="W34" s="110">
        <v>2015</v>
      </c>
      <c r="X34" s="80">
        <v>2018</v>
      </c>
      <c r="Y34" s="80">
        <v>2018</v>
      </c>
      <c r="Z34" s="80">
        <v>2017</v>
      </c>
      <c r="AA34" s="80">
        <v>2017</v>
      </c>
      <c r="AB34" s="80">
        <v>2014</v>
      </c>
      <c r="AC34" s="80">
        <v>2018</v>
      </c>
      <c r="AD34" s="80">
        <v>2019</v>
      </c>
      <c r="AE34" s="110">
        <v>2019</v>
      </c>
      <c r="AF34" s="110">
        <v>2019</v>
      </c>
      <c r="AG34" s="110">
        <v>2018</v>
      </c>
      <c r="AH34" s="110">
        <v>2018</v>
      </c>
      <c r="AI34" s="112">
        <v>2017</v>
      </c>
      <c r="AJ34" s="112">
        <v>2017</v>
      </c>
      <c r="AK34" s="127">
        <v>2018</v>
      </c>
      <c r="AL34" s="112">
        <v>2017</v>
      </c>
      <c r="AM34" s="112" t="s">
        <v>441</v>
      </c>
      <c r="AN34" s="112" t="s">
        <v>441</v>
      </c>
      <c r="AO34" s="127">
        <v>2010</v>
      </c>
      <c r="AP34" s="127">
        <v>2018</v>
      </c>
      <c r="AQ34" s="127">
        <v>2018</v>
      </c>
      <c r="AR34" s="127">
        <v>2018</v>
      </c>
      <c r="AS34" s="112">
        <v>2015</v>
      </c>
      <c r="AT34" s="112">
        <v>2010</v>
      </c>
      <c r="AU34" s="112">
        <v>2016</v>
      </c>
      <c r="AV34" s="112" t="s">
        <v>439</v>
      </c>
      <c r="AW34" s="110">
        <v>2018</v>
      </c>
      <c r="AX34" s="110">
        <v>2017</v>
      </c>
      <c r="AY34" s="112">
        <v>2017</v>
      </c>
      <c r="AZ34" s="112" t="s">
        <v>111</v>
      </c>
      <c r="BA34" s="110">
        <v>2017</v>
      </c>
      <c r="BB34" s="110">
        <v>2017</v>
      </c>
      <c r="BC34" s="110">
        <v>2017</v>
      </c>
      <c r="BD34" s="127">
        <v>2018</v>
      </c>
      <c r="BE34" s="127">
        <v>2017</v>
      </c>
      <c r="BF34" s="110">
        <v>2016</v>
      </c>
      <c r="BG34" s="112">
        <v>2015</v>
      </c>
      <c r="BH34" s="112">
        <v>2015</v>
      </c>
      <c r="BI34" s="112">
        <v>2015</v>
      </c>
      <c r="BJ34" s="110">
        <v>2017</v>
      </c>
      <c r="BK34" s="110" t="s">
        <v>111</v>
      </c>
      <c r="BL34" s="111">
        <v>2016</v>
      </c>
      <c r="BM34" s="110">
        <v>2017</v>
      </c>
      <c r="BN34" s="110">
        <v>2018</v>
      </c>
      <c r="BO34" s="110">
        <v>2019</v>
      </c>
      <c r="BP34" s="110" t="s">
        <v>111</v>
      </c>
      <c r="BQ34" s="110" t="s">
        <v>454</v>
      </c>
      <c r="BR34" s="110" t="s">
        <v>454</v>
      </c>
      <c r="BS34" s="127">
        <v>2016</v>
      </c>
      <c r="BT34" s="112">
        <v>2017</v>
      </c>
      <c r="BU34" s="110">
        <v>2018</v>
      </c>
      <c r="BV34" s="110">
        <v>2018</v>
      </c>
      <c r="BW34" s="112">
        <v>2016</v>
      </c>
      <c r="BX34" s="110" t="s">
        <v>111</v>
      </c>
      <c r="BY34" s="112">
        <v>2012</v>
      </c>
      <c r="BZ34" s="112">
        <v>2017</v>
      </c>
      <c r="CA34" s="112">
        <v>2018</v>
      </c>
      <c r="CB34" s="80" t="s">
        <v>111</v>
      </c>
      <c r="CC34" s="80" t="s">
        <v>111</v>
      </c>
      <c r="CD34" s="80" t="s">
        <v>111</v>
      </c>
      <c r="CE34" s="80" t="s">
        <v>111</v>
      </c>
      <c r="CF34" s="110">
        <v>2017</v>
      </c>
      <c r="CG34" s="110">
        <v>2016</v>
      </c>
      <c r="CH34" s="110">
        <v>2017</v>
      </c>
      <c r="CI34" s="110">
        <v>2014</v>
      </c>
      <c r="CJ34" s="110">
        <v>2017</v>
      </c>
      <c r="CK34" s="110">
        <v>2017</v>
      </c>
      <c r="CL34" s="118" t="s">
        <v>111</v>
      </c>
      <c r="CM34" s="118" t="s">
        <v>111</v>
      </c>
      <c r="CN34" s="131">
        <v>2015</v>
      </c>
      <c r="CO34" s="114" t="s">
        <v>438</v>
      </c>
      <c r="CP34" s="131">
        <v>2012</v>
      </c>
      <c r="CQ34" s="131">
        <v>2017</v>
      </c>
      <c r="CR34" s="131">
        <v>2018</v>
      </c>
      <c r="CS34" s="219">
        <v>2018</v>
      </c>
      <c r="CT34" s="110">
        <v>2019</v>
      </c>
      <c r="CU34" s="110">
        <v>2015</v>
      </c>
      <c r="CV34" s="80"/>
    </row>
    <row r="35" spans="1:100" x14ac:dyDescent="0.25">
      <c r="A35" s="3" t="str">
        <f>VLOOKUP(C35,Regions!B$3:H$35,7,FALSE)</f>
        <v>South America</v>
      </c>
      <c r="B35" s="94" t="s">
        <v>62</v>
      </c>
      <c r="C35" s="83" t="s">
        <v>61</v>
      </c>
      <c r="D35" s="110">
        <v>2015</v>
      </c>
      <c r="E35" s="110">
        <v>2015</v>
      </c>
      <c r="F35" s="110">
        <v>2015</v>
      </c>
      <c r="G35" s="110">
        <v>2015</v>
      </c>
      <c r="H35" s="110">
        <v>2015</v>
      </c>
      <c r="I35" s="110">
        <v>2015</v>
      </c>
      <c r="J35" s="110">
        <v>2015</v>
      </c>
      <c r="K35" s="110">
        <v>2018</v>
      </c>
      <c r="L35" s="110">
        <v>2018</v>
      </c>
      <c r="M35" s="110">
        <v>2015</v>
      </c>
      <c r="N35" s="219">
        <v>2011</v>
      </c>
      <c r="O35" s="219">
        <v>2011</v>
      </c>
      <c r="P35" s="110" t="s">
        <v>111</v>
      </c>
      <c r="Q35" s="110">
        <v>2010</v>
      </c>
      <c r="R35" s="110">
        <v>2010</v>
      </c>
      <c r="S35" s="110">
        <v>2010</v>
      </c>
      <c r="T35" s="110">
        <v>2010</v>
      </c>
      <c r="U35" s="110">
        <v>2015</v>
      </c>
      <c r="V35" s="110">
        <v>2015</v>
      </c>
      <c r="W35" s="110">
        <v>2015</v>
      </c>
      <c r="X35" s="80">
        <v>2018</v>
      </c>
      <c r="Y35" s="80">
        <v>2018</v>
      </c>
      <c r="Z35" s="80">
        <v>2017</v>
      </c>
      <c r="AA35" s="80">
        <v>2017</v>
      </c>
      <c r="AB35" s="80" t="s">
        <v>111</v>
      </c>
      <c r="AC35" s="80">
        <v>2018</v>
      </c>
      <c r="AD35" s="80">
        <v>2019</v>
      </c>
      <c r="AE35" s="110">
        <v>2019</v>
      </c>
      <c r="AF35" s="110">
        <v>2019</v>
      </c>
      <c r="AG35" s="110">
        <v>2018</v>
      </c>
      <c r="AH35" s="110">
        <v>2018</v>
      </c>
      <c r="AI35" s="112">
        <v>2017</v>
      </c>
      <c r="AJ35" s="112">
        <v>2017</v>
      </c>
      <c r="AK35" s="127">
        <v>2018</v>
      </c>
      <c r="AL35" s="112">
        <v>2017</v>
      </c>
      <c r="AM35" s="112" t="s">
        <v>111</v>
      </c>
      <c r="AN35" s="112" t="s">
        <v>111</v>
      </c>
      <c r="AO35" s="127" t="s">
        <v>436</v>
      </c>
      <c r="AP35" s="127">
        <v>2018</v>
      </c>
      <c r="AQ35" s="127">
        <v>2018</v>
      </c>
      <c r="AR35" s="127">
        <v>2018</v>
      </c>
      <c r="AS35" s="112">
        <v>2015</v>
      </c>
      <c r="AT35" s="112">
        <v>2011</v>
      </c>
      <c r="AU35" s="112">
        <v>2016</v>
      </c>
      <c r="AV35" s="112" t="s">
        <v>439</v>
      </c>
      <c r="AW35" s="110">
        <v>2017</v>
      </c>
      <c r="AX35" s="110">
        <v>2017</v>
      </c>
      <c r="AY35" s="112">
        <v>2017</v>
      </c>
      <c r="AZ35" s="112">
        <v>2017</v>
      </c>
      <c r="BA35" s="110">
        <v>2017</v>
      </c>
      <c r="BB35" s="110">
        <v>2017</v>
      </c>
      <c r="BC35" s="110">
        <v>2017</v>
      </c>
      <c r="BD35" s="127">
        <v>2018</v>
      </c>
      <c r="BE35" s="127">
        <v>2017</v>
      </c>
      <c r="BF35" s="110">
        <v>2016</v>
      </c>
      <c r="BG35" s="112">
        <v>2015</v>
      </c>
      <c r="BH35" s="112">
        <v>2015</v>
      </c>
      <c r="BI35" s="112">
        <v>2015</v>
      </c>
      <c r="BJ35" s="110">
        <v>2017</v>
      </c>
      <c r="BK35" s="219">
        <v>2017</v>
      </c>
      <c r="BL35" s="111" t="s">
        <v>111</v>
      </c>
      <c r="BM35" s="110">
        <v>2017</v>
      </c>
      <c r="BN35" s="110">
        <v>2018</v>
      </c>
      <c r="BO35" s="110">
        <v>2019</v>
      </c>
      <c r="BP35" s="110" t="s">
        <v>111</v>
      </c>
      <c r="BQ35" s="110" t="s">
        <v>454</v>
      </c>
      <c r="BR35" s="110" t="s">
        <v>454</v>
      </c>
      <c r="BS35" s="127">
        <v>2018</v>
      </c>
      <c r="BT35" s="112">
        <v>2017</v>
      </c>
      <c r="BU35" s="110">
        <v>2018</v>
      </c>
      <c r="BV35" s="110">
        <v>2018</v>
      </c>
      <c r="BW35" s="112">
        <v>2016</v>
      </c>
      <c r="BX35" s="110">
        <v>2013</v>
      </c>
      <c r="BY35" s="112">
        <v>2010</v>
      </c>
      <c r="BZ35" s="112">
        <v>2017</v>
      </c>
      <c r="CA35" s="112">
        <v>2018</v>
      </c>
      <c r="CB35" s="80">
        <v>2012</v>
      </c>
      <c r="CC35" s="223">
        <v>2018</v>
      </c>
      <c r="CD35" s="223">
        <v>2018</v>
      </c>
      <c r="CE35" s="223">
        <v>2019</v>
      </c>
      <c r="CF35" s="110">
        <v>2017</v>
      </c>
      <c r="CG35" s="110">
        <v>2016</v>
      </c>
      <c r="CH35" s="110">
        <v>2017</v>
      </c>
      <c r="CI35" s="110">
        <v>2014</v>
      </c>
      <c r="CJ35" s="110">
        <v>2017</v>
      </c>
      <c r="CK35" s="110">
        <v>2017</v>
      </c>
      <c r="CL35" s="118">
        <v>2016</v>
      </c>
      <c r="CM35" s="118">
        <v>2016</v>
      </c>
      <c r="CN35" s="131">
        <v>2015</v>
      </c>
      <c r="CO35" s="184" t="s">
        <v>111</v>
      </c>
      <c r="CP35" s="131">
        <v>2017</v>
      </c>
      <c r="CQ35" s="131">
        <v>2017</v>
      </c>
      <c r="CR35" s="131">
        <v>2017</v>
      </c>
      <c r="CS35" s="219">
        <v>2018</v>
      </c>
      <c r="CT35" s="110">
        <v>2019</v>
      </c>
      <c r="CU35" s="110">
        <v>2015</v>
      </c>
      <c r="CV35" s="80"/>
    </row>
    <row r="36" spans="1:100" x14ac:dyDescent="0.25">
      <c r="A36" s="3" t="str">
        <f>VLOOKUP(C36,Regions!B$3:H$35,7,FALSE)</f>
        <v>South America</v>
      </c>
      <c r="B36" s="94" t="s">
        <v>108</v>
      </c>
      <c r="C36" s="83" t="s">
        <v>63</v>
      </c>
      <c r="D36" s="110">
        <v>2015</v>
      </c>
      <c r="E36" s="110">
        <v>2015</v>
      </c>
      <c r="F36" s="110">
        <v>2015</v>
      </c>
      <c r="G36" s="110">
        <v>2015</v>
      </c>
      <c r="H36" s="110">
        <v>2015</v>
      </c>
      <c r="I36" s="110">
        <v>2015</v>
      </c>
      <c r="J36" s="110">
        <v>2015</v>
      </c>
      <c r="K36" s="110">
        <v>2018</v>
      </c>
      <c r="L36" s="110">
        <v>2018</v>
      </c>
      <c r="M36" s="110">
        <v>2015</v>
      </c>
      <c r="N36" s="219">
        <v>2011</v>
      </c>
      <c r="O36" s="219">
        <v>2011</v>
      </c>
      <c r="P36" s="110">
        <v>2008</v>
      </c>
      <c r="Q36" s="110">
        <v>2010</v>
      </c>
      <c r="R36" s="110">
        <v>2010</v>
      </c>
      <c r="S36" s="110">
        <v>2010</v>
      </c>
      <c r="T36" s="110">
        <v>2010</v>
      </c>
      <c r="U36" s="110">
        <v>2015</v>
      </c>
      <c r="V36" s="110">
        <v>2015</v>
      </c>
      <c r="W36" s="110">
        <v>2015</v>
      </c>
      <c r="X36" s="80">
        <v>2018</v>
      </c>
      <c r="Y36" s="80">
        <v>2018</v>
      </c>
      <c r="Z36" s="80">
        <v>2017</v>
      </c>
      <c r="AA36" s="80">
        <v>2017</v>
      </c>
      <c r="AB36" s="80" t="s">
        <v>111</v>
      </c>
      <c r="AC36" s="80">
        <v>2018</v>
      </c>
      <c r="AD36" s="80">
        <v>2019</v>
      </c>
      <c r="AE36" s="110">
        <v>2019</v>
      </c>
      <c r="AF36" s="110">
        <v>2019</v>
      </c>
      <c r="AG36" s="110">
        <v>2018</v>
      </c>
      <c r="AH36" s="110">
        <v>2018</v>
      </c>
      <c r="AI36" s="112">
        <v>2016</v>
      </c>
      <c r="AJ36" s="112">
        <v>2016</v>
      </c>
      <c r="AK36" s="127">
        <v>2018</v>
      </c>
      <c r="AL36" s="112">
        <v>2017</v>
      </c>
      <c r="AM36" s="112" t="s">
        <v>111</v>
      </c>
      <c r="AN36" s="112" t="s">
        <v>111</v>
      </c>
      <c r="AO36" s="127" t="s">
        <v>439</v>
      </c>
      <c r="AP36" s="127">
        <v>2018</v>
      </c>
      <c r="AQ36" s="127">
        <v>2014</v>
      </c>
      <c r="AR36" s="127">
        <v>2018</v>
      </c>
      <c r="AS36" s="112">
        <v>2015</v>
      </c>
      <c r="AT36" s="112">
        <v>2009</v>
      </c>
      <c r="AU36" s="112">
        <v>2016</v>
      </c>
      <c r="AV36" s="112" t="s">
        <v>439</v>
      </c>
      <c r="AW36" s="110" t="s">
        <v>111</v>
      </c>
      <c r="AX36" s="110">
        <v>2017</v>
      </c>
      <c r="AY36" s="112">
        <v>2017</v>
      </c>
      <c r="AZ36" s="112">
        <v>2017</v>
      </c>
      <c r="BA36" s="110">
        <v>2017</v>
      </c>
      <c r="BB36" s="110">
        <v>2016</v>
      </c>
      <c r="BC36" s="110" t="s">
        <v>111</v>
      </c>
      <c r="BD36" s="127">
        <v>2018</v>
      </c>
      <c r="BE36" s="112">
        <v>2017</v>
      </c>
      <c r="BF36" s="110">
        <v>2015</v>
      </c>
      <c r="BG36" s="112">
        <v>2015</v>
      </c>
      <c r="BH36" s="112">
        <v>2015</v>
      </c>
      <c r="BI36" s="112">
        <v>2015</v>
      </c>
      <c r="BJ36" s="110">
        <v>2017</v>
      </c>
      <c r="BK36" s="110" t="s">
        <v>111</v>
      </c>
      <c r="BL36" s="111">
        <v>2016</v>
      </c>
      <c r="BM36" s="110">
        <v>2017</v>
      </c>
      <c r="BN36" s="110">
        <v>2018</v>
      </c>
      <c r="BO36" s="110">
        <v>2019</v>
      </c>
      <c r="BP36" s="110" t="s">
        <v>111</v>
      </c>
      <c r="BQ36" s="110" t="s">
        <v>454</v>
      </c>
      <c r="BR36" s="110" t="s">
        <v>454</v>
      </c>
      <c r="BS36" s="127">
        <v>2012</v>
      </c>
      <c r="BT36" s="112">
        <v>2017</v>
      </c>
      <c r="BU36" s="110">
        <v>2018</v>
      </c>
      <c r="BV36" s="110">
        <v>2018</v>
      </c>
      <c r="BW36" s="112">
        <v>2016</v>
      </c>
      <c r="BX36" s="110">
        <v>2015</v>
      </c>
      <c r="BY36" s="112">
        <v>2013</v>
      </c>
      <c r="BZ36" s="112">
        <v>2017</v>
      </c>
      <c r="CA36" s="112">
        <v>2018</v>
      </c>
      <c r="CB36" s="80" t="s">
        <v>111</v>
      </c>
      <c r="CC36" s="223">
        <v>2018</v>
      </c>
      <c r="CD36" s="223">
        <v>2018</v>
      </c>
      <c r="CE36" s="223">
        <v>2019</v>
      </c>
      <c r="CF36" s="110">
        <v>2017</v>
      </c>
      <c r="CG36" s="110">
        <v>2016</v>
      </c>
      <c r="CH36" s="110">
        <v>2017</v>
      </c>
      <c r="CI36" s="110">
        <v>2014</v>
      </c>
      <c r="CJ36" s="110">
        <v>2017</v>
      </c>
      <c r="CK36" s="110">
        <v>2017</v>
      </c>
      <c r="CL36" s="118">
        <v>2016</v>
      </c>
      <c r="CM36" s="118">
        <v>2016</v>
      </c>
      <c r="CN36" s="131">
        <v>2016</v>
      </c>
      <c r="CO36" s="114" t="s">
        <v>438</v>
      </c>
      <c r="CP36" s="131">
        <v>2016</v>
      </c>
      <c r="CQ36" s="131">
        <v>2017</v>
      </c>
      <c r="CR36" s="118" t="s">
        <v>111</v>
      </c>
      <c r="CS36" s="219">
        <v>2014</v>
      </c>
      <c r="CT36" s="110">
        <v>2019</v>
      </c>
      <c r="CU36" s="110">
        <v>2015</v>
      </c>
      <c r="CV36" s="80"/>
    </row>
  </sheetData>
  <sortState ref="A3:BW192">
    <sortCondition ref="A3:A192"/>
    <sortCondition ref="B3:B192"/>
  </sortState>
  <printOptions gridLines="1"/>
  <pageMargins left="0.23622047244094491" right="0.23622047244094491" top="0.74803149606299213" bottom="0.74803149606299213" header="0.31496062992125984" footer="0.31496062992125984"/>
  <pageSetup paperSize="5" scale="66" fitToWidth="0" orientation="landscape" horizontalDpi="4294967293" r:id="rId1"/>
  <headerFooter>
    <oddFooter>&amp;R&amp;P</oddFooter>
  </headerFooter>
  <ignoredErrors>
    <ignoredError sqref="AM6:AN34 AO11:AO36 AO9 AV4:AV36 CO4:CO36" numberStoredAsText="1"/>
  </ignoredError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CV38"/>
  <sheetViews>
    <sheetView showGridLines="0" zoomScaleNormal="100" workbookViewId="0">
      <pane xSplit="3" ySplit="4" topLeftCell="D5" activePane="bottomRight" state="frozen"/>
      <selection activeCell="AG16" sqref="AG16"/>
      <selection pane="topRight" activeCell="AG16" sqref="AG16"/>
      <selection pane="bottomLeft" activeCell="AG16" sqref="AG16"/>
      <selection pane="bottomRight" activeCell="B2" sqref="B2"/>
    </sheetView>
  </sheetViews>
  <sheetFormatPr defaultColWidth="9.140625" defaultRowHeight="15" x14ac:dyDescent="0.25"/>
  <cols>
    <col min="1" max="1" width="18.5703125" style="3" customWidth="1"/>
    <col min="2" max="2" width="49.42578125" style="3" bestFit="1" customWidth="1"/>
    <col min="3" max="3" width="5.5703125" style="3" bestFit="1" customWidth="1"/>
    <col min="4" max="70" width="11.42578125" style="3" customWidth="1"/>
    <col min="71" max="71" width="27.5703125" style="3" customWidth="1"/>
    <col min="72" max="76" width="11.42578125" style="3" customWidth="1"/>
    <col min="77" max="77" width="13" style="3" customWidth="1"/>
    <col min="78" max="99" width="11.42578125" style="3" customWidth="1"/>
    <col min="100" max="16384" width="9.140625" style="3"/>
  </cols>
  <sheetData>
    <row r="1" spans="1:100" x14ac:dyDescent="0.25">
      <c r="A1" s="121"/>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c r="BT1" s="121"/>
      <c r="BU1" s="121"/>
      <c r="BV1" s="121"/>
      <c r="BW1" s="121"/>
      <c r="BX1" s="121"/>
      <c r="BY1" s="121"/>
      <c r="BZ1" s="121"/>
      <c r="CA1" s="121"/>
      <c r="CB1" s="121"/>
      <c r="CC1" s="121"/>
      <c r="CD1" s="121"/>
      <c r="CE1" s="121"/>
      <c r="CF1" s="121"/>
      <c r="CG1" s="121"/>
      <c r="CH1" s="121"/>
      <c r="CI1" s="121"/>
      <c r="CJ1" s="121"/>
      <c r="CK1" s="121"/>
      <c r="CL1" s="121"/>
      <c r="CM1" s="121"/>
      <c r="CN1" s="121"/>
      <c r="CO1" s="121"/>
      <c r="CP1" s="121"/>
      <c r="CQ1" s="121"/>
      <c r="CR1" s="121"/>
      <c r="CS1" s="121"/>
      <c r="CT1" s="121"/>
      <c r="CU1" s="121"/>
    </row>
    <row r="2" spans="1:100" ht="126.75" customHeight="1" thickBot="1" x14ac:dyDescent="0.3">
      <c r="A2" s="92" t="s">
        <v>233</v>
      </c>
      <c r="B2" s="92" t="s">
        <v>234</v>
      </c>
      <c r="C2" s="190" t="s">
        <v>64</v>
      </c>
      <c r="D2" s="97" t="str">
        <f>'Indicador Datos'!D2</f>
        <v>Exposición física al terremoto MMI VI</v>
      </c>
      <c r="E2" s="97" t="str">
        <f>'Indicador Datos'!E2</f>
        <v>Exposición física al terremoto MMI VIII</v>
      </c>
      <c r="F2" s="97" t="str">
        <f>'Indicador Datos'!F2</f>
        <v>Proyección anual de personas expuestas a las inundaciones</v>
      </c>
      <c r="G2" s="97" t="str">
        <f>'Indicador Datos'!G2</f>
        <v>Proyección anual de personas expuestas a tsunamis</v>
      </c>
      <c r="H2" s="97" t="str">
        <f>'Indicador Datos'!H2</f>
        <v>Proyección anual de personas expuestas al viento del ciclón SS1</v>
      </c>
      <c r="I2" s="97" t="str">
        <f>'Indicador Datos'!I2</f>
        <v>Proyección anual de personas expuestas al viento del ciclón SS3</v>
      </c>
      <c r="J2" s="97" t="str">
        <f>'Indicador Datos'!J2</f>
        <v>Proyección anual de personas expuestas a la oleada ciclónica</v>
      </c>
      <c r="K2" s="97" t="str">
        <f>'Indicador Datos'!K2</f>
        <v>Total afectado por la sequía</v>
      </c>
      <c r="L2" s="97" t="str">
        <f>'Indicador Datos'!L2</f>
        <v>Frecuencia de los eventos de sequía</v>
      </c>
      <c r="M2" s="97" t="str">
        <f>'Indicador Datos'!M2</f>
        <v>Cambio anual del bosque</v>
      </c>
      <c r="N2" s="97" t="str">
        <f>'Indicador Datos'!N2</f>
        <v>Exposición física a la degradación del suelo en áreas de baja nivel biofísico</v>
      </c>
      <c r="O2" s="97" t="str">
        <f>'Indicador Datos'!O2</f>
        <v>Exposición física a la degradación del suelo en áreas de alto nivel biofísico</v>
      </c>
      <c r="P2" s="97" t="str">
        <f>'Indicador Datos'!P2</f>
        <v>Extracción de agua agrícola</v>
      </c>
      <c r="Q2" s="97" t="str">
        <f>'Indicador Datos'!Q2</f>
        <v>Personas en riesgo de malaria por Plasmodium vivax - Transmisión inestable</v>
      </c>
      <c r="R2" s="97" t="str">
        <f>'Indicador Datos'!R2</f>
        <v>Personas en riesgo de malaria por Plasmodium vivax - Transmisión estable</v>
      </c>
      <c r="S2" s="97" t="str">
        <f>'Indicador Datos'!S2</f>
        <v>Personas en riesgo de malaria por Plasmodium falciparum - Transmisión inestable</v>
      </c>
      <c r="T2" s="97" t="str">
        <f>'Indicador Datos'!T2</f>
        <v>Personas en riesgo de malaria por Plasmodium falciparum - Transmisión estable</v>
      </c>
      <c r="U2" s="97" t="str">
        <f>'Indicador Datos'!U2</f>
        <v>Personas expuestas a Zika</v>
      </c>
      <c r="V2" s="97" t="str">
        <f>'Indicador Datos'!V2</f>
        <v>Personas expuestas a Aedes</v>
      </c>
      <c r="W2" s="97" t="str">
        <f>'Indicador Datos'!W2</f>
        <v>Personas expuestas a Dengue</v>
      </c>
      <c r="X2" s="97" t="str">
        <f>'Indicador Datos'!X2</f>
        <v>Crecimiento de la población urbana</v>
      </c>
      <c r="Y2" s="97" t="str">
        <f>'Indicador Datos'!Y2</f>
        <v>Población urbana</v>
      </c>
      <c r="Z2" s="97" t="str">
        <f>'Indicador Datos'!Z2</f>
        <v>Personas practicando defecación al aire libre (% de la población)</v>
      </c>
      <c r="AA2" s="97" t="str">
        <f>'Indicador Datos'!AA2</f>
        <v>Personas practicando defecación al aire libre (número)</v>
      </c>
      <c r="AB2" s="97" t="str">
        <f>'Indicador Datos'!AB2</f>
        <v>Personas con instalaciones básicas para el lavado de manos</v>
      </c>
      <c r="AC2" s="97" t="str">
        <f>'Indicador Datos'!AC2</f>
        <v>Puntuación de capacidad del IHR: inocuidad de los alimentos</v>
      </c>
      <c r="AD2" s="97" t="str">
        <f>'Indicador Datos'!AD2</f>
        <v>Menores de 5 años</v>
      </c>
      <c r="AE2" s="97" t="str">
        <f>'Indicador Datos'!AE2</f>
        <v>GCRI Probabilidad de conflicto violento</v>
      </c>
      <c r="AF2" s="97" t="str">
        <f>'Indicador Datos'!AF2</f>
        <v>GCRI Probabilidad de conflicto altamente violento</v>
      </c>
      <c r="AG2" s="97" t="str">
        <f>'Indicador Datos'!AG2</f>
        <v>Intensidad del conflicto de poder nacional (altamente violenta)</v>
      </c>
      <c r="AH2" s="97" t="str">
        <f>'Indicador Datos'!AH2</f>
        <v>Intensidad del conflicto subnacional (altamente violenta)</v>
      </c>
      <c r="AI2" s="97" t="str">
        <f>'Indicador Datos'!AI2</f>
        <v>Tasa de homicidio intencional</v>
      </c>
      <c r="AJ2" s="97" t="str">
        <f>'Indicador Datos'!AJ2</f>
        <v>Homicidio intencional</v>
      </c>
      <c r="AK2" s="97" t="str">
        <f>'Indicador Datos'!AK2</f>
        <v>Solicitantes de asilo por país de origen</v>
      </c>
      <c r="AL2" s="97" t="str">
        <f>'Indicador Datos'!AL2</f>
        <v>Índice de Desarrollo Humano</v>
      </c>
      <c r="AM2" s="97" t="str">
        <f>'Indicador Datos'!AM2</f>
        <v>Población en pobreza multidimensional</v>
      </c>
      <c r="AN2" s="97" t="str">
        <f>'Indicador Datos'!AN2</f>
        <v>Población vulnerable a pobreza multidimensional</v>
      </c>
      <c r="AO2" s="97" t="str">
        <f>'Indicador Datos'!AO2</f>
        <v>Tasa de incidencia de la pobreza, sobre la base de las líneas de pobreza nacional</v>
      </c>
      <c r="AP2" s="97" t="str">
        <f>'Indicador Datos'!AP2</f>
        <v>Tasa de inactividad por edades</v>
      </c>
      <c r="AQ2" s="97" t="str">
        <f>'Indicador Datos'!AQ2</f>
        <v>Volumen de remesas</v>
      </c>
      <c r="AR2" s="97" t="str">
        <f>'Indicador Datos'!AR2</f>
        <v>Empleo vulnerable</v>
      </c>
      <c r="AS2" s="97" t="str">
        <f>'Indicador Datos'!AS2</f>
        <v>Tasa de mortalidad en menores de 5 años</v>
      </c>
      <c r="AT2" s="97" t="str">
        <f>'Indicador Datos'!AT2</f>
        <v>Desnutrición crónica en menores de 5 años</v>
      </c>
      <c r="AU2" s="97" t="str">
        <f>'Indicador Datos'!AU2</f>
        <v>Prevalencia de anemia en niños y niñas menores de 5 años</v>
      </c>
      <c r="AV2" s="97" t="str">
        <f>'Indicador Datos'!AV2</f>
        <v>Bajo peso al nacer</v>
      </c>
      <c r="AW2" s="97" t="str">
        <f>'Indicador Datos'!AW2</f>
        <v>Densidad de médicos</v>
      </c>
      <c r="AX2" s="97" t="str">
        <f>'Indicador Datos'!AX2</f>
        <v>Cobertura de inmunización MCV2</v>
      </c>
      <c r="AY2" s="97" t="str">
        <f>'Indicador Datos'!AY2</f>
        <v>Cobertura de inmunización DTP3</v>
      </c>
      <c r="AZ2" s="97" t="str">
        <f>'Indicador Datos'!AZ2</f>
        <v>Cobertura de inmunización PCV3</v>
      </c>
      <c r="BA2" s="97" t="str">
        <f>'Indicador Datos'!BA2</f>
        <v>Incidencia de la tuberculosis</v>
      </c>
      <c r="BB2" s="97" t="str">
        <f>'Indicador Datos'!BB2</f>
        <v>Prevalencia de VIH-SIDA entre adultos de 15 a 49 años</v>
      </c>
      <c r="BC2" s="97" t="str">
        <f>'Indicador Datos'!BC2</f>
        <v>Número de nuevas infecciones por VIH por 1,000 personas no infectados</v>
      </c>
      <c r="BD2" s="97" t="str">
        <f>'Indicador Datos'!BD2</f>
        <v>Incidencia del dengue</v>
      </c>
      <c r="BE2" s="97" t="str">
        <f>'Indicador Datos'!BE2</f>
        <v>Número de personas que requieren intervenciones contra enfermedades tropicales desatendidas</v>
      </c>
      <c r="BF2" s="97" t="str">
        <f>'Indicador Datos'!BF2</f>
        <v>Gasto corriente en salud per cápita</v>
      </c>
      <c r="BG2" s="97" t="str">
        <f>'Indicador Datos'!BG2</f>
        <v xml:space="preserve">Gasto público en salud </v>
      </c>
      <c r="BH2" s="97" t="str">
        <f>'Indicador Datos'!BH2</f>
        <v>Gastos de la salud desembolsados por paciente</v>
      </c>
      <c r="BI2" s="97" t="str">
        <f>'Indicador Datos'!BI2</f>
        <v>Tasa de mortalidad materna</v>
      </c>
      <c r="BJ2" s="97" t="str">
        <f>'Indicador Datos'!BJ2</f>
        <v>Índice de desigualdad de género</v>
      </c>
      <c r="BK2" s="97" t="str">
        <f>'Indicador Datos'!BK2</f>
        <v>Coeficiente Gini de ingresos</v>
      </c>
      <c r="BL2" s="97" t="str">
        <f>'Indicador Datos'!BL2</f>
        <v>Población urbana de asentamientos precarios</v>
      </c>
      <c r="BM2" s="97" t="str">
        <f>'Indicador Datos'!BM2</f>
        <v>Personas afectadas por desastres naturales</v>
      </c>
      <c r="BN2" s="97" t="str">
        <f>'Indicador Datos'!BN2</f>
        <v>Personas afectadas por desastres naturales</v>
      </c>
      <c r="BO2" s="97" t="str">
        <f>'Indicador Datos'!BO2</f>
        <v>Personas afectadas por desastres naturales</v>
      </c>
      <c r="BP2" s="97" t="str">
        <f>'Indicador Datos'!BP2</f>
        <v>Las personas internamente desplazadas (PDI)</v>
      </c>
      <c r="BQ2" s="97" t="str">
        <f>'Indicador Datos'!BQ2</f>
        <v>Refugiados y solicitantes de asilo por país de asilo</v>
      </c>
      <c r="BR2" s="97" t="str">
        <f>'Indicador Datos'!BR2</f>
        <v>Refugiados Regresados</v>
      </c>
      <c r="BS2" s="97" t="str">
        <f>'Indicador Datos'!BS2</f>
        <v>Tasa de fecundidad en adolescentes</v>
      </c>
      <c r="BT2" s="97" t="str">
        <f>'Indicador Datos'!BT2</f>
        <v>Mortalidad en adolescentes debido a la autolesión y a la violencia interpersonal</v>
      </c>
      <c r="BU2" s="97" t="str">
        <f>'Indicador Datos'!BU2</f>
        <v>Idoneidad (suficiencia) del suministro de energía dietética promedio</v>
      </c>
      <c r="BV2" s="97" t="str">
        <f>'Indicador Datos'!BV2</f>
        <v>Prevalencia de la subnutrición</v>
      </c>
      <c r="BW2" s="97" t="str">
        <f>'Indicador Datos'!BW2</f>
        <v>Prevalencia de anemia entre mujeres en edad reproductiva</v>
      </c>
      <c r="BX2" s="97" t="str">
        <f>'Indicador Datos'!BX2</f>
        <v>Puntaje HFA mas actual</v>
      </c>
      <c r="BY2" s="97" t="str">
        <f>'Indicador Datos'!BY2</f>
        <v>Índice de Gestión de Riesgos del BID</v>
      </c>
      <c r="BZ2" s="97" t="str">
        <f>'Indicador Datos'!BZ2</f>
        <v>Eficacia gubernamental</v>
      </c>
      <c r="CA2" s="97" t="str">
        <f>'Indicador Datos'!CA2</f>
        <v>Índice de Percepción de la Corrupción</v>
      </c>
      <c r="CB2" s="97" t="str">
        <f>'Indicador Datos'!CB2</f>
        <v>Cobertura de los Programas de Seguro Social</v>
      </c>
      <c r="CC2" s="97" t="str">
        <f>'Indicador Datos'!CC2</f>
        <v xml:space="preserve">Desconfianza en la policía </v>
      </c>
      <c r="CD2" s="97" t="str">
        <f>'Indicador Datos'!CD2</f>
        <v xml:space="preserve">Desconfianza en el sistema judicial 
</v>
      </c>
      <c r="CE2" s="97" t="str">
        <f>'Indicador Datos'!CE2</f>
        <v>Costos de contención de la violencia</v>
      </c>
      <c r="CF2" s="97" t="str">
        <f>'Indicador Datos'!CF2</f>
        <v>Acceso a electricidad</v>
      </c>
      <c r="CG2" s="97" t="str">
        <f>'Indicador Datos'!CG2</f>
        <v>Usuarios de internet</v>
      </c>
      <c r="CH2" s="97" t="str">
        <f>'Indicador Datos'!CH2</f>
        <v>Suscripciones de celulares móviles</v>
      </c>
      <c r="CI2" s="97" t="str">
        <f>'Indicador Datos'!CI2</f>
        <v>Longitud de vías</v>
      </c>
      <c r="CJ2" s="97" t="str">
        <f>'Indicador Datos'!CJ2</f>
        <v>Personas que utilizan al menos servicios básicos de saneamiento</v>
      </c>
      <c r="CK2" s="97" t="str">
        <f>'Indicador Datos'!CK2</f>
        <v>Personas que utilizan al menos servicios básicos de agua potable</v>
      </c>
      <c r="CL2" s="97" t="str">
        <f>'Indicador Datos'!CL2</f>
        <v>Cobertura de agua en las escuelas</v>
      </c>
      <c r="CM2" s="97" t="str">
        <f>'Indicador Datos'!CM2</f>
        <v>Cobertura de saneamiento escolar</v>
      </c>
      <c r="CN2" s="97" t="str">
        <f>'Indicador Datos'!CN2</f>
        <v>Tasa de supervivencia hasta el último grado de educación primaria</v>
      </c>
      <c r="CO2" s="97" t="str">
        <f>'Indicador Datos'!CO2</f>
        <v>Tasa de supervivencia hasta el último grado de educación secundaria inferior</v>
      </c>
      <c r="CP2" s="97" t="str">
        <f>'Indicador Datos'!CP2</f>
        <v>Nivel de estudios: al menos completado la secundaria inferior</v>
      </c>
      <c r="CQ2" s="97" t="str">
        <f>'Indicador Datos'!CQ2</f>
        <v>Gastos en educación</v>
      </c>
      <c r="CR2" s="97" t="str">
        <f>'Indicador Datos'!CR2</f>
        <v>Proporción alumno-maestro en educación primaria</v>
      </c>
      <c r="CS2" s="97" t="str">
        <f>'Indicador Datos'!CS2</f>
        <v>PIB per cápita</v>
      </c>
      <c r="CT2" s="97" t="str">
        <f>'Indicador Datos'!CT2</f>
        <v>Población total</v>
      </c>
      <c r="CU2" s="97" t="str">
        <f>'Indicador Datos'!CU2</f>
        <v>Población Total (GHS-POP)</v>
      </c>
    </row>
    <row r="3" spans="1:100" ht="15.75" thickTop="1" x14ac:dyDescent="0.25">
      <c r="B3" s="95" t="s">
        <v>672</v>
      </c>
      <c r="C3" s="83"/>
      <c r="D3" s="109">
        <f>'Indicador Datos'!D3</f>
        <v>2015</v>
      </c>
      <c r="E3" s="109">
        <f>'Indicador Datos'!E3</f>
        <v>2015</v>
      </c>
      <c r="F3" s="109">
        <f>'Indicador Datos'!F3</f>
        <v>2015</v>
      </c>
      <c r="G3" s="109">
        <f>'Indicador Datos'!G3</f>
        <v>2015</v>
      </c>
      <c r="H3" s="109">
        <f>'Indicador Datos'!H3</f>
        <v>2015</v>
      </c>
      <c r="I3" s="109">
        <f>'Indicador Datos'!I3</f>
        <v>2015</v>
      </c>
      <c r="J3" s="109">
        <f>'Indicador Datos'!J3</f>
        <v>2015</v>
      </c>
      <c r="K3" s="109" t="str">
        <f>'Indicador Datos'!K3</f>
        <v>1984-2018</v>
      </c>
      <c r="L3" s="109" t="str">
        <f>'Indicador Datos'!L3</f>
        <v>1984-2018</v>
      </c>
      <c r="M3" s="109" t="str">
        <f>'Indicador Datos'!M3</f>
        <v>1990-2015</v>
      </c>
      <c r="N3" s="109">
        <f>'Indicador Datos'!N3</f>
        <v>2011</v>
      </c>
      <c r="O3" s="109">
        <f>'Indicador Datos'!O3</f>
        <v>2011</v>
      </c>
      <c r="P3" s="109" t="str">
        <f>'Indicador Datos'!P3</f>
        <v>2008-17</v>
      </c>
      <c r="Q3" s="109">
        <f>'Indicador Datos'!Q3</f>
        <v>2010</v>
      </c>
      <c r="R3" s="109">
        <f>'Indicador Datos'!R3</f>
        <v>2010</v>
      </c>
      <c r="S3" s="109">
        <f>'Indicador Datos'!S3</f>
        <v>2010</v>
      </c>
      <c r="T3" s="109">
        <f>'Indicador Datos'!T3</f>
        <v>2010</v>
      </c>
      <c r="U3" s="109">
        <f>'Indicador Datos'!U3</f>
        <v>2015</v>
      </c>
      <c r="V3" s="109">
        <f>'Indicador Datos'!V3</f>
        <v>2015</v>
      </c>
      <c r="W3" s="109">
        <f>'Indicador Datos'!W3</f>
        <v>2015</v>
      </c>
      <c r="X3" s="109">
        <f>'Indicador Datos'!X3</f>
        <v>2018</v>
      </c>
      <c r="Y3" s="109">
        <f>'Indicador Datos'!Y3</f>
        <v>2018</v>
      </c>
      <c r="Z3" s="109" t="str">
        <f>'Indicador Datos'!Z3</f>
        <v>2013-2017</v>
      </c>
      <c r="AA3" s="109" t="str">
        <f>'Indicador Datos'!AA3</f>
        <v>2013-2017</v>
      </c>
      <c r="AB3" s="109" t="str">
        <f>'Indicador Datos'!AB3</f>
        <v>2014-2017</v>
      </c>
      <c r="AC3" s="109">
        <f>'Indicador Datos'!AC3</f>
        <v>2018</v>
      </c>
      <c r="AD3" s="109">
        <f>'Indicador Datos'!AD3</f>
        <v>2019</v>
      </c>
      <c r="AE3" s="109">
        <f>'Indicador Datos'!AE3</f>
        <v>2019</v>
      </c>
      <c r="AF3" s="109">
        <f>'Indicador Datos'!AF3</f>
        <v>2019</v>
      </c>
      <c r="AG3" s="109">
        <f>'Indicador Datos'!AG3</f>
        <v>2018</v>
      </c>
      <c r="AH3" s="109">
        <f>'Indicador Datos'!AH3</f>
        <v>2018</v>
      </c>
      <c r="AI3" s="109" t="str">
        <f>'Indicador Datos'!AI3</f>
        <v>2015-17</v>
      </c>
      <c r="AJ3" s="109" t="str">
        <f>'Indicador Datos'!AJ3</f>
        <v>2015-17</v>
      </c>
      <c r="AK3" s="109">
        <f>'Indicador Datos'!AK3</f>
        <v>2018</v>
      </c>
      <c r="AL3" s="109">
        <f>'Indicador Datos'!AL3</f>
        <v>2017</v>
      </c>
      <c r="AM3" s="109" t="str">
        <f>'Indicador Datos'!AM3</f>
        <v>2008-17</v>
      </c>
      <c r="AN3" s="109" t="str">
        <f>'Indicador Datos'!AN3</f>
        <v>2008-17</v>
      </c>
      <c r="AO3" s="109" t="str">
        <f>'Indicador Datos'!AO3</f>
        <v>2008-18</v>
      </c>
      <c r="AP3" s="109">
        <f>'Indicador Datos'!AP3</f>
        <v>2018</v>
      </c>
      <c r="AQ3" s="109" t="str">
        <f>'Indicador Datos'!AQ3</f>
        <v>2014-18</v>
      </c>
      <c r="AR3" s="109">
        <f>'Indicador Datos'!AR3</f>
        <v>2018</v>
      </c>
      <c r="AS3" s="109">
        <f>'Indicador Datos'!AS3</f>
        <v>2017</v>
      </c>
      <c r="AT3" s="109" t="str">
        <f>'Indicador Datos'!AT3</f>
        <v>2006-17</v>
      </c>
      <c r="AU3" s="109">
        <f>'Indicador Datos'!AU3</f>
        <v>2016</v>
      </c>
      <c r="AV3" s="109">
        <f>'Indicador Datos'!AV3</f>
        <v>2015</v>
      </c>
      <c r="AW3" s="109" t="str">
        <f>'Indicador Datos'!AW3</f>
        <v>2011-18</v>
      </c>
      <c r="AX3" s="109">
        <f>'Indicador Datos'!AX3</f>
        <v>2017</v>
      </c>
      <c r="AY3" s="109">
        <f>'Indicador Datos'!AY3</f>
        <v>2017</v>
      </c>
      <c r="AZ3" s="109">
        <f>'Indicador Datos'!AZ3</f>
        <v>2017</v>
      </c>
      <c r="BA3" s="109">
        <f>'Indicador Datos'!BA3</f>
        <v>2017</v>
      </c>
      <c r="BB3" s="109">
        <f>'Indicador Datos'!BB3</f>
        <v>2017</v>
      </c>
      <c r="BC3" s="109">
        <f>'Indicador Datos'!BC3</f>
        <v>2017</v>
      </c>
      <c r="BD3" s="109">
        <f>'Indicador Datos'!BD3</f>
        <v>2018</v>
      </c>
      <c r="BE3" s="109">
        <f>'Indicador Datos'!BE3</f>
        <v>2017</v>
      </c>
      <c r="BF3" s="109" t="str">
        <f>'Indicador Datos'!BF3</f>
        <v>2011-2016</v>
      </c>
      <c r="BG3" s="109">
        <f>'Indicador Datos'!BG3</f>
        <v>2015</v>
      </c>
      <c r="BH3" s="109">
        <f>'Indicador Datos'!BH3</f>
        <v>2015</v>
      </c>
      <c r="BI3" s="109">
        <f>'Indicador Datos'!BI3</f>
        <v>2015</v>
      </c>
      <c r="BJ3" s="109">
        <f>'Indicador Datos'!BJ3</f>
        <v>2017</v>
      </c>
      <c r="BK3" s="109" t="str">
        <f>'Indicador Datos'!BK3</f>
        <v>2005-17</v>
      </c>
      <c r="BL3" s="109" t="str">
        <f>'Indicador Datos'!BL3</f>
        <v>2014-2016</v>
      </c>
      <c r="BM3" s="109">
        <f>'Indicador Datos'!BM3</f>
        <v>2017</v>
      </c>
      <c r="BN3" s="109">
        <f>'Indicador Datos'!BN3</f>
        <v>2018</v>
      </c>
      <c r="BO3" s="109">
        <f>'Indicador Datos'!BO3</f>
        <v>2019</v>
      </c>
      <c r="BP3" s="109">
        <f>'Indicador Datos'!BP3</f>
        <v>2019</v>
      </c>
      <c r="BQ3" s="109">
        <f>'Indicador Datos'!BQ3</f>
        <v>2019</v>
      </c>
      <c r="BR3" s="109">
        <f>'Indicador Datos'!BR3</f>
        <v>2018</v>
      </c>
      <c r="BS3" s="109" t="str">
        <f>'Indicador Datos'!BS3</f>
        <v>2012-18</v>
      </c>
      <c r="BT3" s="109">
        <f>'Indicador Datos'!BT3</f>
        <v>2017</v>
      </c>
      <c r="BU3" s="109" t="str">
        <f>'Indicador Datos'!BU3</f>
        <v>2016-18</v>
      </c>
      <c r="BV3" s="109" t="str">
        <f>'Indicador Datos'!BV3</f>
        <v>2016-18</v>
      </c>
      <c r="BW3" s="109">
        <f>'Indicador Datos'!BW3</f>
        <v>2016</v>
      </c>
      <c r="BX3" s="109" t="str">
        <f>'Indicador Datos'!BX3</f>
        <v>2007-15</v>
      </c>
      <c r="BY3" s="109" t="str">
        <f>'Indicador Datos'!BY3</f>
        <v>2008-13</v>
      </c>
      <c r="BZ3" s="109">
        <f>'Indicador Datos'!BZ3</f>
        <v>2017</v>
      </c>
      <c r="CA3" s="109">
        <f>'Indicador Datos'!CA3</f>
        <v>2018</v>
      </c>
      <c r="CB3" s="109" t="str">
        <f>'Indicador Datos'!CB3</f>
        <v>2010-15</v>
      </c>
      <c r="CC3" s="109">
        <f>'Indicador Datos'!CC3</f>
        <v>2018</v>
      </c>
      <c r="CD3" s="109">
        <f>'Indicador Datos'!CD3</f>
        <v>2018</v>
      </c>
      <c r="CE3" s="109">
        <f>'Indicador Datos'!CE3</f>
        <v>2019</v>
      </c>
      <c r="CF3" s="109">
        <f>'Indicador Datos'!CF3</f>
        <v>2017</v>
      </c>
      <c r="CG3" s="109">
        <f>'Indicador Datos'!CG3</f>
        <v>2016</v>
      </c>
      <c r="CH3" s="109">
        <f>'Indicador Datos'!CH3</f>
        <v>2017</v>
      </c>
      <c r="CI3" s="109">
        <f>'Indicador Datos'!CI3</f>
        <v>2014</v>
      </c>
      <c r="CJ3" s="109" t="str">
        <f>'Indicador Datos'!CJ3</f>
        <v>2013-2017</v>
      </c>
      <c r="CK3" s="109" t="str">
        <f>'Indicador Datos'!CK3</f>
        <v>2013-2017</v>
      </c>
      <c r="CL3" s="109">
        <f>'Indicador Datos'!CL3</f>
        <v>2016</v>
      </c>
      <c r="CM3" s="109">
        <f>'Indicador Datos'!CM3</f>
        <v>2016</v>
      </c>
      <c r="CN3" s="109" t="str">
        <f>'Indicador Datos'!CN3</f>
        <v>2011-16</v>
      </c>
      <c r="CO3" s="109" t="str">
        <f>'Indicador Datos'!CO3</f>
        <v>2011-17</v>
      </c>
      <c r="CP3" s="109" t="str">
        <f>'Indicador Datos'!CP3</f>
        <v>2011-17</v>
      </c>
      <c r="CQ3" s="109">
        <f>'Indicador Datos'!CQ3</f>
        <v>2017</v>
      </c>
      <c r="CR3" s="109" t="str">
        <f>'Indicador Datos'!CR3</f>
        <v>2016-18</v>
      </c>
      <c r="CS3" s="109">
        <f>'Indicador Datos'!CS3</f>
        <v>2018</v>
      </c>
      <c r="CT3" s="109">
        <f>'Indicador Datos'!CT3</f>
        <v>2019</v>
      </c>
      <c r="CU3" s="109">
        <f>'Indicador Datos'!CU3</f>
        <v>2015</v>
      </c>
      <c r="CV3" s="109"/>
    </row>
    <row r="4" spans="1:100" x14ac:dyDescent="0.25">
      <c r="B4" s="96" t="s">
        <v>389</v>
      </c>
      <c r="D4" s="84" t="s">
        <v>390</v>
      </c>
      <c r="E4" s="84" t="s">
        <v>390</v>
      </c>
      <c r="F4" s="84" t="s">
        <v>390</v>
      </c>
      <c r="G4" s="84" t="s">
        <v>390</v>
      </c>
      <c r="H4" s="84" t="s">
        <v>390</v>
      </c>
      <c r="I4" s="84" t="s">
        <v>390</v>
      </c>
      <c r="J4" s="84" t="s">
        <v>390</v>
      </c>
      <c r="K4" s="84" t="s">
        <v>390</v>
      </c>
      <c r="L4" s="84" t="s">
        <v>390</v>
      </c>
      <c r="M4" s="84" t="s">
        <v>390</v>
      </c>
      <c r="N4" s="84" t="s">
        <v>390</v>
      </c>
      <c r="O4" s="84" t="s">
        <v>390</v>
      </c>
      <c r="P4" s="84" t="s">
        <v>390</v>
      </c>
      <c r="Q4" s="84" t="s">
        <v>390</v>
      </c>
      <c r="R4" s="84" t="s">
        <v>390</v>
      </c>
      <c r="S4" s="84" t="s">
        <v>390</v>
      </c>
      <c r="T4" s="84" t="s">
        <v>390</v>
      </c>
      <c r="U4" s="84" t="s">
        <v>390</v>
      </c>
      <c r="V4" s="84" t="s">
        <v>390</v>
      </c>
      <c r="W4" s="84" t="s">
        <v>390</v>
      </c>
      <c r="X4" s="84" t="s">
        <v>390</v>
      </c>
      <c r="Y4" s="84" t="s">
        <v>390</v>
      </c>
      <c r="Z4" s="84" t="s">
        <v>390</v>
      </c>
      <c r="AA4" s="84" t="s">
        <v>390</v>
      </c>
      <c r="AB4" s="84" t="s">
        <v>390</v>
      </c>
      <c r="AC4" s="84" t="s">
        <v>390</v>
      </c>
      <c r="AD4" s="84" t="s">
        <v>390</v>
      </c>
      <c r="AE4" s="84" t="s">
        <v>390</v>
      </c>
      <c r="AF4" s="84" t="s">
        <v>390</v>
      </c>
      <c r="AG4" s="84" t="s">
        <v>390</v>
      </c>
      <c r="AH4" s="84" t="s">
        <v>390</v>
      </c>
      <c r="AI4" s="84" t="s">
        <v>390</v>
      </c>
      <c r="AJ4" s="84" t="s">
        <v>390</v>
      </c>
      <c r="AK4" s="84" t="s">
        <v>390</v>
      </c>
      <c r="AL4" s="84" t="s">
        <v>390</v>
      </c>
      <c r="AM4" s="84" t="s">
        <v>390</v>
      </c>
      <c r="AN4" s="84" t="s">
        <v>390</v>
      </c>
      <c r="AO4" s="84" t="s">
        <v>390</v>
      </c>
      <c r="AP4" s="84" t="s">
        <v>390</v>
      </c>
      <c r="AQ4" s="84" t="s">
        <v>390</v>
      </c>
      <c r="AR4" s="84" t="s">
        <v>390</v>
      </c>
      <c r="AS4" s="84" t="s">
        <v>390</v>
      </c>
      <c r="AT4" s="84" t="s">
        <v>390</v>
      </c>
      <c r="AU4" s="84" t="s">
        <v>390</v>
      </c>
      <c r="AV4" s="84" t="s">
        <v>390</v>
      </c>
      <c r="AW4" s="84" t="s">
        <v>390</v>
      </c>
      <c r="AX4" s="84" t="s">
        <v>390</v>
      </c>
      <c r="AY4" s="84" t="s">
        <v>390</v>
      </c>
      <c r="AZ4" s="84" t="s">
        <v>390</v>
      </c>
      <c r="BA4" s="84" t="s">
        <v>390</v>
      </c>
      <c r="BB4" s="84" t="s">
        <v>390</v>
      </c>
      <c r="BC4" s="84" t="s">
        <v>390</v>
      </c>
      <c r="BD4" s="84" t="s">
        <v>390</v>
      </c>
      <c r="BE4" s="84" t="s">
        <v>390</v>
      </c>
      <c r="BF4" s="84" t="s">
        <v>390</v>
      </c>
      <c r="BG4" s="84" t="s">
        <v>390</v>
      </c>
      <c r="BH4" s="84" t="s">
        <v>390</v>
      </c>
      <c r="BI4" s="84" t="s">
        <v>390</v>
      </c>
      <c r="BJ4" s="84" t="s">
        <v>390</v>
      </c>
      <c r="BK4" s="84" t="s">
        <v>390</v>
      </c>
      <c r="BL4" s="84" t="s">
        <v>390</v>
      </c>
      <c r="BM4" s="84" t="s">
        <v>390</v>
      </c>
      <c r="BN4" s="84" t="s">
        <v>390</v>
      </c>
      <c r="BO4" s="84" t="s">
        <v>390</v>
      </c>
      <c r="BP4" s="84" t="s">
        <v>390</v>
      </c>
      <c r="BQ4" s="84" t="s">
        <v>390</v>
      </c>
      <c r="BR4" s="84" t="s">
        <v>390</v>
      </c>
      <c r="BS4" s="84" t="s">
        <v>390</v>
      </c>
      <c r="BT4" s="84" t="s">
        <v>390</v>
      </c>
      <c r="BU4" s="84" t="s">
        <v>390</v>
      </c>
      <c r="BV4" s="84" t="s">
        <v>390</v>
      </c>
      <c r="BW4" s="84" t="s">
        <v>390</v>
      </c>
      <c r="BX4" s="84" t="s">
        <v>390</v>
      </c>
      <c r="BY4" s="84" t="s">
        <v>390</v>
      </c>
      <c r="BZ4" s="84" t="s">
        <v>390</v>
      </c>
      <c r="CA4" s="84" t="s">
        <v>390</v>
      </c>
      <c r="CB4" s="84" t="s">
        <v>390</v>
      </c>
      <c r="CC4" s="84" t="s">
        <v>390</v>
      </c>
      <c r="CD4" s="84" t="s">
        <v>390</v>
      </c>
      <c r="CE4" s="84" t="s">
        <v>390</v>
      </c>
      <c r="CF4" s="84" t="s">
        <v>390</v>
      </c>
      <c r="CG4" s="84" t="s">
        <v>390</v>
      </c>
      <c r="CH4" s="84" t="s">
        <v>390</v>
      </c>
      <c r="CI4" s="84" t="s">
        <v>390</v>
      </c>
      <c r="CJ4" s="84" t="s">
        <v>390</v>
      </c>
      <c r="CK4" s="84" t="s">
        <v>390</v>
      </c>
      <c r="CL4" s="84" t="s">
        <v>390</v>
      </c>
      <c r="CM4" s="84" t="s">
        <v>390</v>
      </c>
      <c r="CN4" s="84" t="s">
        <v>390</v>
      </c>
      <c r="CO4" s="84" t="s">
        <v>390</v>
      </c>
      <c r="CP4" s="84" t="s">
        <v>390</v>
      </c>
      <c r="CQ4" s="84" t="s">
        <v>390</v>
      </c>
      <c r="CR4" s="84" t="s">
        <v>390</v>
      </c>
      <c r="CS4" s="84" t="s">
        <v>390</v>
      </c>
      <c r="CT4" s="84" t="s">
        <v>390</v>
      </c>
      <c r="CU4" s="84" t="s">
        <v>390</v>
      </c>
    </row>
    <row r="5" spans="1:100" x14ac:dyDescent="0.25">
      <c r="A5" s="3" t="str">
        <f>VLOOKUP(C5,Regions!B$3:H$35,7,FALSE)</f>
        <v>Caribbean</v>
      </c>
      <c r="B5" s="94" t="s">
        <v>1</v>
      </c>
      <c r="C5" s="83" t="s">
        <v>0</v>
      </c>
      <c r="D5" s="114" t="s">
        <v>660</v>
      </c>
      <c r="E5" s="114" t="s">
        <v>660</v>
      </c>
      <c r="F5" s="114" t="s">
        <v>111</v>
      </c>
      <c r="G5" s="114" t="s">
        <v>629</v>
      </c>
      <c r="H5" s="114" t="s">
        <v>629</v>
      </c>
      <c r="I5" s="114" t="s">
        <v>629</v>
      </c>
      <c r="J5" s="114" t="s">
        <v>629</v>
      </c>
      <c r="K5" s="114" t="s">
        <v>661</v>
      </c>
      <c r="L5" s="114" t="s">
        <v>661</v>
      </c>
      <c r="M5" s="113" t="s">
        <v>84</v>
      </c>
      <c r="N5" s="114" t="s">
        <v>139</v>
      </c>
      <c r="O5" s="114" t="s">
        <v>139</v>
      </c>
      <c r="P5" s="110" t="s">
        <v>84</v>
      </c>
      <c r="Q5" s="114" t="s">
        <v>662</v>
      </c>
      <c r="R5" s="114" t="s">
        <v>662</v>
      </c>
      <c r="S5" s="114" t="s">
        <v>662</v>
      </c>
      <c r="T5" s="114" t="s">
        <v>662</v>
      </c>
      <c r="U5" s="114" t="s">
        <v>663</v>
      </c>
      <c r="V5" s="114" t="s">
        <v>663</v>
      </c>
      <c r="W5" s="114" t="s">
        <v>663</v>
      </c>
      <c r="X5" s="114" t="s">
        <v>86</v>
      </c>
      <c r="Y5" s="114" t="s">
        <v>86</v>
      </c>
      <c r="Z5" s="114" t="s">
        <v>416</v>
      </c>
      <c r="AA5" s="114" t="s">
        <v>416</v>
      </c>
      <c r="AB5" s="114" t="s">
        <v>111</v>
      </c>
      <c r="AC5" s="114" t="s">
        <v>112</v>
      </c>
      <c r="AD5" s="114" t="s">
        <v>585</v>
      </c>
      <c r="AE5" s="114" t="s">
        <v>663</v>
      </c>
      <c r="AF5" s="114" t="s">
        <v>663</v>
      </c>
      <c r="AG5" s="114" t="s">
        <v>664</v>
      </c>
      <c r="AH5" s="114" t="s">
        <v>664</v>
      </c>
      <c r="AI5" s="114" t="s">
        <v>111</v>
      </c>
      <c r="AJ5" s="114" t="s">
        <v>111</v>
      </c>
      <c r="AK5" s="113" t="s">
        <v>113</v>
      </c>
      <c r="AL5" s="113" t="s">
        <v>114</v>
      </c>
      <c r="AM5" s="112" t="s">
        <v>111</v>
      </c>
      <c r="AN5" s="112" t="s">
        <v>111</v>
      </c>
      <c r="AO5" s="114"/>
      <c r="AP5" s="114" t="s">
        <v>86</v>
      </c>
      <c r="AQ5" s="114" t="s">
        <v>86</v>
      </c>
      <c r="AR5" s="114" t="s">
        <v>111</v>
      </c>
      <c r="AS5" s="114" t="s">
        <v>112</v>
      </c>
      <c r="AT5" s="114" t="s">
        <v>111</v>
      </c>
      <c r="AU5" s="113" t="s">
        <v>86</v>
      </c>
      <c r="AV5" s="114" t="s">
        <v>131</v>
      </c>
      <c r="AW5" s="114" t="s">
        <v>112</v>
      </c>
      <c r="AX5" s="114" t="s">
        <v>112</v>
      </c>
      <c r="AY5" s="114" t="s">
        <v>112</v>
      </c>
      <c r="AZ5" s="114" t="s">
        <v>111</v>
      </c>
      <c r="BA5" s="114" t="s">
        <v>112</v>
      </c>
      <c r="BB5" s="114" t="s">
        <v>111</v>
      </c>
      <c r="BC5" s="114" t="s">
        <v>111</v>
      </c>
      <c r="BD5" s="114" t="s">
        <v>665</v>
      </c>
      <c r="BE5" s="114" t="s">
        <v>112</v>
      </c>
      <c r="BF5" s="114" t="s">
        <v>112</v>
      </c>
      <c r="BG5" s="113" t="s">
        <v>112</v>
      </c>
      <c r="BH5" s="113" t="s">
        <v>112</v>
      </c>
      <c r="BI5" s="114" t="s">
        <v>111</v>
      </c>
      <c r="BJ5" s="114" t="s">
        <v>111</v>
      </c>
      <c r="BK5" s="114" t="s">
        <v>111</v>
      </c>
      <c r="BL5" s="114" t="s">
        <v>111</v>
      </c>
      <c r="BM5" s="114" t="s">
        <v>661</v>
      </c>
      <c r="BN5" s="114" t="s">
        <v>661</v>
      </c>
      <c r="BO5" s="114" t="s">
        <v>661</v>
      </c>
      <c r="BP5" s="114" t="s">
        <v>111</v>
      </c>
      <c r="BQ5" s="114" t="s">
        <v>113</v>
      </c>
      <c r="BR5" s="114" t="s">
        <v>113</v>
      </c>
      <c r="BS5" s="114" t="s">
        <v>111</v>
      </c>
      <c r="BT5" s="113" t="s">
        <v>126</v>
      </c>
      <c r="BU5" s="114" t="s">
        <v>84</v>
      </c>
      <c r="BV5" s="114" t="s">
        <v>84</v>
      </c>
      <c r="BW5" s="113" t="s">
        <v>112</v>
      </c>
      <c r="BX5" s="114" t="s">
        <v>629</v>
      </c>
      <c r="BY5" s="114" t="s">
        <v>111</v>
      </c>
      <c r="BZ5" s="114" t="s">
        <v>86</v>
      </c>
      <c r="CA5" s="114" t="s">
        <v>111</v>
      </c>
      <c r="CB5" s="114" t="s">
        <v>111</v>
      </c>
      <c r="CC5" s="114" t="s">
        <v>111</v>
      </c>
      <c r="CD5" s="114" t="s">
        <v>111</v>
      </c>
      <c r="CE5" s="114" t="s">
        <v>111</v>
      </c>
      <c r="CF5" s="114" t="s">
        <v>86</v>
      </c>
      <c r="CG5" s="114" t="s">
        <v>86</v>
      </c>
      <c r="CH5" s="114" t="s">
        <v>86</v>
      </c>
      <c r="CI5" s="114" t="s">
        <v>666</v>
      </c>
      <c r="CJ5" s="113" t="s">
        <v>416</v>
      </c>
      <c r="CK5" s="113" t="s">
        <v>416</v>
      </c>
      <c r="CL5" s="114" t="s">
        <v>111</v>
      </c>
      <c r="CM5" s="114" t="s">
        <v>111</v>
      </c>
      <c r="CN5" s="114" t="s">
        <v>111</v>
      </c>
      <c r="CO5" s="114" t="s">
        <v>85</v>
      </c>
      <c r="CP5" s="114" t="s">
        <v>111</v>
      </c>
      <c r="CQ5" s="113" t="s">
        <v>86</v>
      </c>
      <c r="CR5" s="114" t="s">
        <v>85</v>
      </c>
      <c r="CS5" s="114" t="s">
        <v>86</v>
      </c>
      <c r="CT5" s="114" t="s">
        <v>585</v>
      </c>
      <c r="CU5" s="114" t="s">
        <v>663</v>
      </c>
      <c r="CV5" s="80"/>
    </row>
    <row r="6" spans="1:100" x14ac:dyDescent="0.25">
      <c r="A6" s="3" t="str">
        <f>VLOOKUP(C6,Regions!B$3:H$35,7,FALSE)</f>
        <v>Caribbean</v>
      </c>
      <c r="B6" s="94" t="s">
        <v>5</v>
      </c>
      <c r="C6" s="83" t="s">
        <v>4</v>
      </c>
      <c r="D6" s="113" t="s">
        <v>660</v>
      </c>
      <c r="E6" s="113" t="s">
        <v>660</v>
      </c>
      <c r="F6" s="113" t="s">
        <v>111</v>
      </c>
      <c r="G6" s="114" t="s">
        <v>629</v>
      </c>
      <c r="H6" s="114" t="s">
        <v>629</v>
      </c>
      <c r="I6" s="114" t="s">
        <v>629</v>
      </c>
      <c r="J6" s="114" t="s">
        <v>629</v>
      </c>
      <c r="K6" s="113" t="s">
        <v>661</v>
      </c>
      <c r="L6" s="113" t="s">
        <v>661</v>
      </c>
      <c r="M6" s="113" t="s">
        <v>84</v>
      </c>
      <c r="N6" s="113" t="s">
        <v>139</v>
      </c>
      <c r="O6" s="113" t="s">
        <v>139</v>
      </c>
      <c r="P6" s="110" t="s">
        <v>111</v>
      </c>
      <c r="Q6" s="114" t="s">
        <v>662</v>
      </c>
      <c r="R6" s="114" t="s">
        <v>662</v>
      </c>
      <c r="S6" s="114" t="s">
        <v>662</v>
      </c>
      <c r="T6" s="114" t="s">
        <v>662</v>
      </c>
      <c r="U6" s="114" t="s">
        <v>663</v>
      </c>
      <c r="V6" s="114" t="s">
        <v>663</v>
      </c>
      <c r="W6" s="114" t="s">
        <v>663</v>
      </c>
      <c r="X6" s="114" t="s">
        <v>86</v>
      </c>
      <c r="Y6" s="114" t="s">
        <v>86</v>
      </c>
      <c r="Z6" s="114" t="s">
        <v>416</v>
      </c>
      <c r="AA6" s="114" t="s">
        <v>416</v>
      </c>
      <c r="AB6" s="114" t="s">
        <v>111</v>
      </c>
      <c r="AC6" s="114" t="s">
        <v>112</v>
      </c>
      <c r="AD6" s="114" t="s">
        <v>585</v>
      </c>
      <c r="AE6" s="114" t="s">
        <v>663</v>
      </c>
      <c r="AF6" s="114" t="s">
        <v>663</v>
      </c>
      <c r="AG6" s="114" t="s">
        <v>664</v>
      </c>
      <c r="AH6" s="114" t="s">
        <v>664</v>
      </c>
      <c r="AI6" s="114" t="s">
        <v>140</v>
      </c>
      <c r="AJ6" s="114" t="s">
        <v>140</v>
      </c>
      <c r="AK6" s="113" t="s">
        <v>113</v>
      </c>
      <c r="AL6" s="113" t="s">
        <v>114</v>
      </c>
      <c r="AM6" s="112" t="s">
        <v>111</v>
      </c>
      <c r="AN6" s="112" t="s">
        <v>111</v>
      </c>
      <c r="AO6" s="113" t="s">
        <v>149</v>
      </c>
      <c r="AP6" s="114" t="s">
        <v>86</v>
      </c>
      <c r="AQ6" s="113" t="s">
        <v>111</v>
      </c>
      <c r="AR6" s="113" t="s">
        <v>86</v>
      </c>
      <c r="AS6" s="113" t="s">
        <v>112</v>
      </c>
      <c r="AT6" s="114" t="s">
        <v>111</v>
      </c>
      <c r="AU6" s="113" t="s">
        <v>86</v>
      </c>
      <c r="AV6" s="113" t="s">
        <v>131</v>
      </c>
      <c r="AW6" s="113" t="s">
        <v>112</v>
      </c>
      <c r="AX6" s="113" t="s">
        <v>112</v>
      </c>
      <c r="AY6" s="113" t="s">
        <v>112</v>
      </c>
      <c r="AZ6" s="113" t="s">
        <v>112</v>
      </c>
      <c r="BA6" s="113" t="s">
        <v>112</v>
      </c>
      <c r="BB6" s="113" t="s">
        <v>112</v>
      </c>
      <c r="BC6" s="113" t="s">
        <v>112</v>
      </c>
      <c r="BD6" s="113" t="s">
        <v>665</v>
      </c>
      <c r="BE6" s="113" t="s">
        <v>112</v>
      </c>
      <c r="BF6" s="113" t="s">
        <v>112</v>
      </c>
      <c r="BG6" s="113" t="s">
        <v>112</v>
      </c>
      <c r="BH6" s="113" t="s">
        <v>112</v>
      </c>
      <c r="BI6" s="81" t="s">
        <v>667</v>
      </c>
      <c r="BJ6" s="113" t="s">
        <v>114</v>
      </c>
      <c r="BK6" s="113" t="s">
        <v>111</v>
      </c>
      <c r="BL6" s="113" t="s">
        <v>111</v>
      </c>
      <c r="BM6" s="114" t="s">
        <v>661</v>
      </c>
      <c r="BN6" s="114" t="s">
        <v>661</v>
      </c>
      <c r="BO6" s="114" t="s">
        <v>661</v>
      </c>
      <c r="BP6" s="114" t="s">
        <v>111</v>
      </c>
      <c r="BQ6" s="114" t="s">
        <v>113</v>
      </c>
      <c r="BR6" s="114" t="s">
        <v>113</v>
      </c>
      <c r="BS6" s="113" t="s">
        <v>668</v>
      </c>
      <c r="BT6" s="113" t="s">
        <v>126</v>
      </c>
      <c r="BU6" s="114" t="s">
        <v>84</v>
      </c>
      <c r="BV6" s="114" t="s">
        <v>84</v>
      </c>
      <c r="BW6" s="113" t="s">
        <v>112</v>
      </c>
      <c r="BX6" s="114" t="s">
        <v>111</v>
      </c>
      <c r="BY6" s="113" t="s">
        <v>128</v>
      </c>
      <c r="BZ6" s="114" t="s">
        <v>86</v>
      </c>
      <c r="CA6" s="114" t="s">
        <v>669</v>
      </c>
      <c r="CB6" s="113" t="s">
        <v>111</v>
      </c>
      <c r="CC6" s="114" t="s">
        <v>111</v>
      </c>
      <c r="CD6" s="114" t="s">
        <v>111</v>
      </c>
      <c r="CE6" s="113" t="s">
        <v>111</v>
      </c>
      <c r="CF6" s="114" t="s">
        <v>86</v>
      </c>
      <c r="CG6" s="114" t="s">
        <v>86</v>
      </c>
      <c r="CH6" s="114" t="s">
        <v>86</v>
      </c>
      <c r="CI6" s="113" t="s">
        <v>666</v>
      </c>
      <c r="CJ6" s="113" t="s">
        <v>416</v>
      </c>
      <c r="CK6" s="113" t="s">
        <v>416</v>
      </c>
      <c r="CL6" s="113" t="s">
        <v>111</v>
      </c>
      <c r="CM6" s="113" t="s">
        <v>111</v>
      </c>
      <c r="CN6" s="113" t="s">
        <v>111</v>
      </c>
      <c r="CO6" s="113" t="s">
        <v>111</v>
      </c>
      <c r="CP6" s="113" t="s">
        <v>111</v>
      </c>
      <c r="CQ6" s="113" t="s">
        <v>86</v>
      </c>
      <c r="CR6" s="113" t="s">
        <v>85</v>
      </c>
      <c r="CS6" s="113" t="s">
        <v>86</v>
      </c>
      <c r="CT6" s="113" t="s">
        <v>585</v>
      </c>
      <c r="CU6" s="113" t="s">
        <v>663</v>
      </c>
      <c r="CV6" s="80"/>
    </row>
    <row r="7" spans="1:100" x14ac:dyDescent="0.25">
      <c r="A7" s="3" t="str">
        <f>VLOOKUP(C7,Regions!B$3:H$35,7,FALSE)</f>
        <v>Caribbean</v>
      </c>
      <c r="B7" s="94" t="s">
        <v>7</v>
      </c>
      <c r="C7" s="83" t="s">
        <v>6</v>
      </c>
      <c r="D7" s="113" t="s">
        <v>660</v>
      </c>
      <c r="E7" s="113" t="s">
        <v>660</v>
      </c>
      <c r="F7" s="113" t="s">
        <v>111</v>
      </c>
      <c r="G7" s="114" t="s">
        <v>629</v>
      </c>
      <c r="H7" s="114" t="s">
        <v>629</v>
      </c>
      <c r="I7" s="114" t="s">
        <v>629</v>
      </c>
      <c r="J7" s="114" t="s">
        <v>629</v>
      </c>
      <c r="K7" s="113" t="s">
        <v>661</v>
      </c>
      <c r="L7" s="113" t="s">
        <v>661</v>
      </c>
      <c r="M7" s="113" t="s">
        <v>84</v>
      </c>
      <c r="N7" s="113" t="s">
        <v>111</v>
      </c>
      <c r="O7" s="113" t="s">
        <v>111</v>
      </c>
      <c r="P7" s="110" t="s">
        <v>111</v>
      </c>
      <c r="Q7" s="114" t="s">
        <v>662</v>
      </c>
      <c r="R7" s="114" t="s">
        <v>662</v>
      </c>
      <c r="S7" s="114" t="s">
        <v>662</v>
      </c>
      <c r="T7" s="114" t="s">
        <v>662</v>
      </c>
      <c r="U7" s="114" t="s">
        <v>663</v>
      </c>
      <c r="V7" s="114" t="s">
        <v>663</v>
      </c>
      <c r="W7" s="114" t="s">
        <v>663</v>
      </c>
      <c r="X7" s="114" t="s">
        <v>86</v>
      </c>
      <c r="Y7" s="114" t="s">
        <v>86</v>
      </c>
      <c r="Z7" s="114" t="s">
        <v>416</v>
      </c>
      <c r="AA7" s="114" t="s">
        <v>416</v>
      </c>
      <c r="AB7" s="114" t="s">
        <v>416</v>
      </c>
      <c r="AC7" s="114" t="s">
        <v>111</v>
      </c>
      <c r="AD7" s="114" t="s">
        <v>585</v>
      </c>
      <c r="AE7" s="114" t="s">
        <v>663</v>
      </c>
      <c r="AF7" s="114" t="s">
        <v>663</v>
      </c>
      <c r="AG7" s="114" t="s">
        <v>664</v>
      </c>
      <c r="AH7" s="114" t="s">
        <v>664</v>
      </c>
      <c r="AI7" s="114" t="s">
        <v>140</v>
      </c>
      <c r="AJ7" s="114" t="s">
        <v>140</v>
      </c>
      <c r="AK7" s="113" t="s">
        <v>113</v>
      </c>
      <c r="AL7" s="113" t="s">
        <v>114</v>
      </c>
      <c r="AM7" s="112" t="s">
        <v>114</v>
      </c>
      <c r="AN7" s="112" t="s">
        <v>114</v>
      </c>
      <c r="AO7" s="113" t="s">
        <v>149</v>
      </c>
      <c r="AP7" s="114" t="s">
        <v>86</v>
      </c>
      <c r="AQ7" s="113" t="s">
        <v>86</v>
      </c>
      <c r="AR7" s="113" t="s">
        <v>86</v>
      </c>
      <c r="AS7" s="113" t="s">
        <v>112</v>
      </c>
      <c r="AT7" s="114" t="s">
        <v>131</v>
      </c>
      <c r="AU7" s="113" t="s">
        <v>86</v>
      </c>
      <c r="AV7" s="113" t="s">
        <v>111</v>
      </c>
      <c r="AW7" s="113" t="s">
        <v>112</v>
      </c>
      <c r="AX7" s="113" t="s">
        <v>112</v>
      </c>
      <c r="AY7" s="113" t="s">
        <v>112</v>
      </c>
      <c r="AZ7" s="113" t="s">
        <v>112</v>
      </c>
      <c r="BA7" s="113" t="s">
        <v>112</v>
      </c>
      <c r="BB7" s="113" t="s">
        <v>112</v>
      </c>
      <c r="BC7" s="113" t="s">
        <v>112</v>
      </c>
      <c r="BD7" s="113" t="s">
        <v>665</v>
      </c>
      <c r="BE7" s="113" t="s">
        <v>112</v>
      </c>
      <c r="BF7" s="113" t="s">
        <v>112</v>
      </c>
      <c r="BG7" s="113" t="s">
        <v>112</v>
      </c>
      <c r="BH7" s="113" t="s">
        <v>112</v>
      </c>
      <c r="BI7" s="81" t="s">
        <v>667</v>
      </c>
      <c r="BJ7" s="113" t="s">
        <v>114</v>
      </c>
      <c r="BK7" s="113" t="s">
        <v>111</v>
      </c>
      <c r="BL7" s="113" t="s">
        <v>111</v>
      </c>
      <c r="BM7" s="114" t="s">
        <v>661</v>
      </c>
      <c r="BN7" s="114" t="s">
        <v>661</v>
      </c>
      <c r="BO7" s="114" t="s">
        <v>661</v>
      </c>
      <c r="BP7" s="114" t="s">
        <v>111</v>
      </c>
      <c r="BQ7" s="114" t="s">
        <v>113</v>
      </c>
      <c r="BR7" s="114" t="s">
        <v>113</v>
      </c>
      <c r="BS7" s="113" t="s">
        <v>111</v>
      </c>
      <c r="BT7" s="113" t="s">
        <v>126</v>
      </c>
      <c r="BU7" s="114" t="s">
        <v>84</v>
      </c>
      <c r="BV7" s="114" t="s">
        <v>84</v>
      </c>
      <c r="BW7" s="113" t="s">
        <v>112</v>
      </c>
      <c r="BX7" s="114" t="s">
        <v>629</v>
      </c>
      <c r="BY7" s="113" t="s">
        <v>128</v>
      </c>
      <c r="BZ7" s="114" t="s">
        <v>86</v>
      </c>
      <c r="CA7" s="114" t="s">
        <v>669</v>
      </c>
      <c r="CB7" s="113" t="s">
        <v>111</v>
      </c>
      <c r="CC7" s="114" t="s">
        <v>111</v>
      </c>
      <c r="CD7" s="114" t="s">
        <v>111</v>
      </c>
      <c r="CE7" s="113" t="s">
        <v>111</v>
      </c>
      <c r="CF7" s="114" t="s">
        <v>86</v>
      </c>
      <c r="CG7" s="114" t="s">
        <v>86</v>
      </c>
      <c r="CH7" s="114" t="s">
        <v>86</v>
      </c>
      <c r="CI7" s="113" t="s">
        <v>666</v>
      </c>
      <c r="CJ7" s="113" t="s">
        <v>416</v>
      </c>
      <c r="CK7" s="113" t="s">
        <v>416</v>
      </c>
      <c r="CL7" s="113" t="s">
        <v>416</v>
      </c>
      <c r="CM7" s="113" t="s">
        <v>416</v>
      </c>
      <c r="CN7" s="113" t="s">
        <v>111</v>
      </c>
      <c r="CO7" s="113" t="s">
        <v>111</v>
      </c>
      <c r="CP7" s="113" t="s">
        <v>131</v>
      </c>
      <c r="CQ7" s="113" t="s">
        <v>86</v>
      </c>
      <c r="CR7" s="113" t="s">
        <v>85</v>
      </c>
      <c r="CS7" s="113" t="s">
        <v>86</v>
      </c>
      <c r="CT7" s="113" t="s">
        <v>585</v>
      </c>
      <c r="CU7" s="113" t="s">
        <v>663</v>
      </c>
      <c r="CV7" s="80"/>
    </row>
    <row r="8" spans="1:100" x14ac:dyDescent="0.25">
      <c r="A8" s="3" t="str">
        <f>VLOOKUP(C8,Regions!B$3:H$35,7,FALSE)</f>
        <v>Caribbean</v>
      </c>
      <c r="B8" s="94" t="s">
        <v>20</v>
      </c>
      <c r="C8" s="83" t="s">
        <v>19</v>
      </c>
      <c r="D8" s="113" t="s">
        <v>660</v>
      </c>
      <c r="E8" s="113" t="s">
        <v>660</v>
      </c>
      <c r="F8" s="113" t="s">
        <v>629</v>
      </c>
      <c r="G8" s="114" t="s">
        <v>629</v>
      </c>
      <c r="H8" s="114" t="s">
        <v>629</v>
      </c>
      <c r="I8" s="114" t="s">
        <v>629</v>
      </c>
      <c r="J8" s="114" t="s">
        <v>629</v>
      </c>
      <c r="K8" s="113" t="s">
        <v>661</v>
      </c>
      <c r="L8" s="113" t="s">
        <v>661</v>
      </c>
      <c r="M8" s="113" t="s">
        <v>84</v>
      </c>
      <c r="N8" s="113" t="s">
        <v>139</v>
      </c>
      <c r="O8" s="113" t="s">
        <v>139</v>
      </c>
      <c r="P8" s="110" t="s">
        <v>84</v>
      </c>
      <c r="Q8" s="114" t="s">
        <v>662</v>
      </c>
      <c r="R8" s="114" t="s">
        <v>662</v>
      </c>
      <c r="S8" s="114" t="s">
        <v>662</v>
      </c>
      <c r="T8" s="114" t="s">
        <v>662</v>
      </c>
      <c r="U8" s="114" t="s">
        <v>663</v>
      </c>
      <c r="V8" s="114" t="s">
        <v>663</v>
      </c>
      <c r="W8" s="114" t="s">
        <v>663</v>
      </c>
      <c r="X8" s="114" t="s">
        <v>86</v>
      </c>
      <c r="Y8" s="114" t="s">
        <v>86</v>
      </c>
      <c r="Z8" s="114" t="s">
        <v>416</v>
      </c>
      <c r="AA8" s="114" t="s">
        <v>416</v>
      </c>
      <c r="AB8" s="114" t="s">
        <v>416</v>
      </c>
      <c r="AC8" s="114" t="s">
        <v>112</v>
      </c>
      <c r="AD8" s="114" t="s">
        <v>585</v>
      </c>
      <c r="AE8" s="114" t="s">
        <v>663</v>
      </c>
      <c r="AF8" s="114" t="s">
        <v>663</v>
      </c>
      <c r="AG8" s="114" t="s">
        <v>664</v>
      </c>
      <c r="AH8" s="114" t="s">
        <v>664</v>
      </c>
      <c r="AI8" s="114" t="s">
        <v>140</v>
      </c>
      <c r="AJ8" s="114" t="s">
        <v>140</v>
      </c>
      <c r="AK8" s="113" t="s">
        <v>113</v>
      </c>
      <c r="AL8" s="113" t="s">
        <v>114</v>
      </c>
      <c r="AM8" s="112" t="s">
        <v>111</v>
      </c>
      <c r="AN8" s="112" t="s">
        <v>111</v>
      </c>
      <c r="AO8" s="113"/>
      <c r="AP8" s="114" t="s">
        <v>86</v>
      </c>
      <c r="AQ8" s="113" t="s">
        <v>111</v>
      </c>
      <c r="AR8" s="113" t="s">
        <v>86</v>
      </c>
      <c r="AS8" s="113" t="s">
        <v>112</v>
      </c>
      <c r="AT8" s="114" t="s">
        <v>111</v>
      </c>
      <c r="AU8" s="113" t="s">
        <v>86</v>
      </c>
      <c r="AV8" s="113" t="s">
        <v>131</v>
      </c>
      <c r="AW8" s="113" t="s">
        <v>112</v>
      </c>
      <c r="AX8" s="113" t="s">
        <v>112</v>
      </c>
      <c r="AY8" s="113" t="s">
        <v>112</v>
      </c>
      <c r="AZ8" s="113" t="s">
        <v>111</v>
      </c>
      <c r="BA8" s="113" t="s">
        <v>112</v>
      </c>
      <c r="BB8" s="113" t="s">
        <v>112</v>
      </c>
      <c r="BC8" s="113" t="s">
        <v>112</v>
      </c>
      <c r="BD8" s="113" t="s">
        <v>665</v>
      </c>
      <c r="BE8" s="113" t="s">
        <v>112</v>
      </c>
      <c r="BF8" s="113" t="s">
        <v>112</v>
      </c>
      <c r="BG8" s="113" t="s">
        <v>112</v>
      </c>
      <c r="BH8" s="113" t="s">
        <v>112</v>
      </c>
      <c r="BI8" s="81" t="s">
        <v>667</v>
      </c>
      <c r="BJ8" s="113" t="s">
        <v>114</v>
      </c>
      <c r="BK8" s="113" t="s">
        <v>111</v>
      </c>
      <c r="BL8" s="113" t="s">
        <v>580</v>
      </c>
      <c r="BM8" s="114" t="s">
        <v>661</v>
      </c>
      <c r="BN8" s="114" t="s">
        <v>661</v>
      </c>
      <c r="BO8" s="114" t="s">
        <v>661</v>
      </c>
      <c r="BP8" s="114" t="s">
        <v>111</v>
      </c>
      <c r="BQ8" s="114" t="s">
        <v>113</v>
      </c>
      <c r="BR8" s="114" t="s">
        <v>113</v>
      </c>
      <c r="BS8" s="113" t="s">
        <v>668</v>
      </c>
      <c r="BT8" s="113" t="s">
        <v>126</v>
      </c>
      <c r="BU8" s="114" t="s">
        <v>84</v>
      </c>
      <c r="BV8" s="114" t="s">
        <v>84</v>
      </c>
      <c r="BW8" s="113" t="s">
        <v>112</v>
      </c>
      <c r="BX8" s="114" t="s">
        <v>629</v>
      </c>
      <c r="BY8" s="113" t="s">
        <v>111</v>
      </c>
      <c r="BZ8" s="114" t="s">
        <v>86</v>
      </c>
      <c r="CA8" s="114" t="s">
        <v>669</v>
      </c>
      <c r="CB8" s="113" t="s">
        <v>111</v>
      </c>
      <c r="CC8" s="114" t="s">
        <v>111</v>
      </c>
      <c r="CD8" s="114" t="s">
        <v>111</v>
      </c>
      <c r="CE8" s="113" t="s">
        <v>422</v>
      </c>
      <c r="CF8" s="114" t="s">
        <v>86</v>
      </c>
      <c r="CG8" s="114" t="s">
        <v>86</v>
      </c>
      <c r="CH8" s="114" t="s">
        <v>86</v>
      </c>
      <c r="CI8" s="113" t="s">
        <v>666</v>
      </c>
      <c r="CJ8" s="113" t="s">
        <v>416</v>
      </c>
      <c r="CK8" s="113" t="s">
        <v>416</v>
      </c>
      <c r="CL8" s="113" t="s">
        <v>111</v>
      </c>
      <c r="CM8" s="113" t="s">
        <v>111</v>
      </c>
      <c r="CN8" s="113" t="s">
        <v>85</v>
      </c>
      <c r="CO8" s="113" t="s">
        <v>85</v>
      </c>
      <c r="CP8" s="113" t="s">
        <v>85</v>
      </c>
      <c r="CQ8" s="113" t="s">
        <v>86</v>
      </c>
      <c r="CR8" s="113" t="s">
        <v>85</v>
      </c>
      <c r="CS8" s="113" t="s">
        <v>86</v>
      </c>
      <c r="CT8" s="113" t="s">
        <v>585</v>
      </c>
      <c r="CU8" s="113" t="s">
        <v>663</v>
      </c>
      <c r="CV8" s="80"/>
    </row>
    <row r="9" spans="1:100" x14ac:dyDescent="0.25">
      <c r="A9" s="3" t="str">
        <f>VLOOKUP(C9,Regions!B$3:H$35,7,FALSE)</f>
        <v>Caribbean</v>
      </c>
      <c r="B9" s="94" t="s">
        <v>22</v>
      </c>
      <c r="C9" s="83" t="s">
        <v>21</v>
      </c>
      <c r="D9" s="113" t="s">
        <v>660</v>
      </c>
      <c r="E9" s="113" t="s">
        <v>660</v>
      </c>
      <c r="F9" s="113" t="s">
        <v>111</v>
      </c>
      <c r="G9" s="114" t="s">
        <v>629</v>
      </c>
      <c r="H9" s="114" t="s">
        <v>629</v>
      </c>
      <c r="I9" s="114" t="s">
        <v>629</v>
      </c>
      <c r="J9" s="114" t="s">
        <v>629</v>
      </c>
      <c r="K9" s="113" t="s">
        <v>661</v>
      </c>
      <c r="L9" s="113" t="s">
        <v>661</v>
      </c>
      <c r="M9" s="113" t="s">
        <v>84</v>
      </c>
      <c r="N9" s="113" t="s">
        <v>139</v>
      </c>
      <c r="O9" s="113" t="s">
        <v>139</v>
      </c>
      <c r="P9" s="110" t="s">
        <v>84</v>
      </c>
      <c r="Q9" s="114" t="s">
        <v>662</v>
      </c>
      <c r="R9" s="114" t="s">
        <v>662</v>
      </c>
      <c r="S9" s="114" t="s">
        <v>662</v>
      </c>
      <c r="T9" s="114" t="s">
        <v>662</v>
      </c>
      <c r="U9" s="114" t="s">
        <v>663</v>
      </c>
      <c r="V9" s="114" t="s">
        <v>663</v>
      </c>
      <c r="W9" s="114" t="s">
        <v>663</v>
      </c>
      <c r="X9" s="114" t="s">
        <v>86</v>
      </c>
      <c r="Y9" s="114" t="s">
        <v>86</v>
      </c>
      <c r="Z9" s="114" t="s">
        <v>416</v>
      </c>
      <c r="AA9" s="114" t="s">
        <v>416</v>
      </c>
      <c r="AB9" s="114" t="s">
        <v>111</v>
      </c>
      <c r="AC9" s="114" t="s">
        <v>112</v>
      </c>
      <c r="AD9" s="114" t="s">
        <v>111</v>
      </c>
      <c r="AE9" s="114" t="s">
        <v>663</v>
      </c>
      <c r="AF9" s="114" t="s">
        <v>663</v>
      </c>
      <c r="AG9" s="114" t="s">
        <v>664</v>
      </c>
      <c r="AH9" s="114" t="s">
        <v>664</v>
      </c>
      <c r="AI9" s="114" t="s">
        <v>140</v>
      </c>
      <c r="AJ9" s="114" t="s">
        <v>140</v>
      </c>
      <c r="AK9" s="113" t="s">
        <v>113</v>
      </c>
      <c r="AL9" s="113" t="s">
        <v>114</v>
      </c>
      <c r="AM9" s="112" t="s">
        <v>111</v>
      </c>
      <c r="AN9" s="112" t="s">
        <v>111</v>
      </c>
      <c r="AO9" s="113" t="s">
        <v>149</v>
      </c>
      <c r="AP9" s="114" t="s">
        <v>86</v>
      </c>
      <c r="AQ9" s="113" t="s">
        <v>86</v>
      </c>
      <c r="AR9" s="113" t="s">
        <v>111</v>
      </c>
      <c r="AS9" s="113" t="s">
        <v>112</v>
      </c>
      <c r="AT9" s="114" t="s">
        <v>111</v>
      </c>
      <c r="AU9" s="113" t="s">
        <v>86</v>
      </c>
      <c r="AV9" s="113" t="s">
        <v>111</v>
      </c>
      <c r="AW9" s="113" t="s">
        <v>112</v>
      </c>
      <c r="AX9" s="113" t="s">
        <v>112</v>
      </c>
      <c r="AY9" s="113" t="s">
        <v>112</v>
      </c>
      <c r="AZ9" s="113" t="s">
        <v>111</v>
      </c>
      <c r="BA9" s="113" t="s">
        <v>112</v>
      </c>
      <c r="BB9" s="113" t="s">
        <v>111</v>
      </c>
      <c r="BC9" s="113" t="s">
        <v>111</v>
      </c>
      <c r="BD9" s="113" t="s">
        <v>665</v>
      </c>
      <c r="BE9" s="113" t="s">
        <v>112</v>
      </c>
      <c r="BF9" s="113" t="s">
        <v>112</v>
      </c>
      <c r="BG9" s="113" t="s">
        <v>112</v>
      </c>
      <c r="BH9" s="113" t="s">
        <v>112</v>
      </c>
      <c r="BI9" s="81" t="s">
        <v>111</v>
      </c>
      <c r="BJ9" s="113" t="s">
        <v>111</v>
      </c>
      <c r="BK9" s="113" t="s">
        <v>111</v>
      </c>
      <c r="BL9" s="113" t="s">
        <v>111</v>
      </c>
      <c r="BM9" s="114" t="s">
        <v>661</v>
      </c>
      <c r="BN9" s="114" t="s">
        <v>661</v>
      </c>
      <c r="BO9" s="114" t="s">
        <v>661</v>
      </c>
      <c r="BP9" s="114" t="s">
        <v>111</v>
      </c>
      <c r="BQ9" s="114" t="s">
        <v>113</v>
      </c>
      <c r="BR9" s="114" t="s">
        <v>113</v>
      </c>
      <c r="BS9" s="113" t="s">
        <v>111</v>
      </c>
      <c r="BT9" s="113" t="s">
        <v>126</v>
      </c>
      <c r="BU9" s="114" t="s">
        <v>84</v>
      </c>
      <c r="BV9" s="114" t="s">
        <v>84</v>
      </c>
      <c r="BW9" s="113" t="s">
        <v>112</v>
      </c>
      <c r="BX9" s="114" t="s">
        <v>111</v>
      </c>
      <c r="BY9" s="113" t="s">
        <v>111</v>
      </c>
      <c r="BZ9" s="114" t="s">
        <v>86</v>
      </c>
      <c r="CA9" s="114" t="s">
        <v>669</v>
      </c>
      <c r="CB9" s="113" t="s">
        <v>111</v>
      </c>
      <c r="CC9" s="114" t="s">
        <v>111</v>
      </c>
      <c r="CD9" s="114" t="s">
        <v>111</v>
      </c>
      <c r="CE9" s="113" t="s">
        <v>111</v>
      </c>
      <c r="CF9" s="114" t="s">
        <v>86</v>
      </c>
      <c r="CG9" s="114" t="s">
        <v>86</v>
      </c>
      <c r="CH9" s="114" t="s">
        <v>86</v>
      </c>
      <c r="CI9" s="113" t="s">
        <v>666</v>
      </c>
      <c r="CJ9" s="113" t="s">
        <v>416</v>
      </c>
      <c r="CK9" s="113" t="s">
        <v>416</v>
      </c>
      <c r="CL9" s="113" t="s">
        <v>416</v>
      </c>
      <c r="CM9" s="113" t="s">
        <v>416</v>
      </c>
      <c r="CN9" s="113" t="s">
        <v>85</v>
      </c>
      <c r="CO9" s="113" t="s">
        <v>85</v>
      </c>
      <c r="CP9" s="113" t="s">
        <v>111</v>
      </c>
      <c r="CQ9" s="113" t="s">
        <v>86</v>
      </c>
      <c r="CR9" s="113" t="s">
        <v>85</v>
      </c>
      <c r="CS9" s="113" t="s">
        <v>86</v>
      </c>
      <c r="CT9" s="113" t="s">
        <v>585</v>
      </c>
      <c r="CU9" s="113" t="s">
        <v>663</v>
      </c>
      <c r="CV9" s="80"/>
    </row>
    <row r="10" spans="1:100" x14ac:dyDescent="0.25">
      <c r="A10" s="3" t="str">
        <f>VLOOKUP(C10,Regions!B$3:H$35,7,FALSE)</f>
        <v>Caribbean</v>
      </c>
      <c r="B10" s="94" t="s">
        <v>24</v>
      </c>
      <c r="C10" s="83" t="s">
        <v>23</v>
      </c>
      <c r="D10" s="113" t="s">
        <v>660</v>
      </c>
      <c r="E10" s="113" t="s">
        <v>660</v>
      </c>
      <c r="F10" s="113" t="s">
        <v>629</v>
      </c>
      <c r="G10" s="114" t="s">
        <v>629</v>
      </c>
      <c r="H10" s="114" t="s">
        <v>629</v>
      </c>
      <c r="I10" s="114" t="s">
        <v>629</v>
      </c>
      <c r="J10" s="114" t="s">
        <v>629</v>
      </c>
      <c r="K10" s="113" t="s">
        <v>661</v>
      </c>
      <c r="L10" s="113" t="s">
        <v>661</v>
      </c>
      <c r="M10" s="113" t="s">
        <v>84</v>
      </c>
      <c r="N10" s="113" t="s">
        <v>139</v>
      </c>
      <c r="O10" s="113" t="s">
        <v>139</v>
      </c>
      <c r="P10" s="110" t="s">
        <v>84</v>
      </c>
      <c r="Q10" s="114" t="s">
        <v>662</v>
      </c>
      <c r="R10" s="114" t="s">
        <v>662</v>
      </c>
      <c r="S10" s="114" t="s">
        <v>662</v>
      </c>
      <c r="T10" s="114" t="s">
        <v>662</v>
      </c>
      <c r="U10" s="114" t="s">
        <v>663</v>
      </c>
      <c r="V10" s="114" t="s">
        <v>663</v>
      </c>
      <c r="W10" s="114" t="s">
        <v>663</v>
      </c>
      <c r="X10" s="114" t="s">
        <v>86</v>
      </c>
      <c r="Y10" s="114" t="s">
        <v>86</v>
      </c>
      <c r="Z10" s="114" t="s">
        <v>416</v>
      </c>
      <c r="AA10" s="114" t="s">
        <v>416</v>
      </c>
      <c r="AB10" s="114" t="s">
        <v>416</v>
      </c>
      <c r="AC10" s="114" t="s">
        <v>112</v>
      </c>
      <c r="AD10" s="114" t="s">
        <v>585</v>
      </c>
      <c r="AE10" s="114" t="s">
        <v>663</v>
      </c>
      <c r="AF10" s="114" t="s">
        <v>663</v>
      </c>
      <c r="AG10" s="114" t="s">
        <v>664</v>
      </c>
      <c r="AH10" s="114" t="s">
        <v>664</v>
      </c>
      <c r="AI10" s="114" t="s">
        <v>140</v>
      </c>
      <c r="AJ10" s="114" t="s">
        <v>140</v>
      </c>
      <c r="AK10" s="113" t="s">
        <v>113</v>
      </c>
      <c r="AL10" s="113" t="s">
        <v>114</v>
      </c>
      <c r="AM10" s="112" t="s">
        <v>114</v>
      </c>
      <c r="AN10" s="112" t="s">
        <v>114</v>
      </c>
      <c r="AO10" s="113" t="s">
        <v>86</v>
      </c>
      <c r="AP10" s="114" t="s">
        <v>86</v>
      </c>
      <c r="AQ10" s="113" t="s">
        <v>86</v>
      </c>
      <c r="AR10" s="113" t="s">
        <v>86</v>
      </c>
      <c r="AS10" s="113" t="s">
        <v>112</v>
      </c>
      <c r="AT10" s="114" t="s">
        <v>131</v>
      </c>
      <c r="AU10" s="113" t="s">
        <v>86</v>
      </c>
      <c r="AV10" s="113" t="s">
        <v>131</v>
      </c>
      <c r="AW10" s="113" t="s">
        <v>112</v>
      </c>
      <c r="AX10" s="113" t="s">
        <v>111</v>
      </c>
      <c r="AY10" s="113" t="s">
        <v>112</v>
      </c>
      <c r="AZ10" s="113" t="s">
        <v>112</v>
      </c>
      <c r="BA10" s="113" t="s">
        <v>112</v>
      </c>
      <c r="BB10" s="113" t="s">
        <v>112</v>
      </c>
      <c r="BC10" s="113" t="s">
        <v>112</v>
      </c>
      <c r="BD10" s="113" t="s">
        <v>665</v>
      </c>
      <c r="BE10" s="113" t="s">
        <v>112</v>
      </c>
      <c r="BF10" s="113" t="s">
        <v>112</v>
      </c>
      <c r="BG10" s="113" t="s">
        <v>112</v>
      </c>
      <c r="BH10" s="113" t="s">
        <v>112</v>
      </c>
      <c r="BI10" s="81" t="s">
        <v>667</v>
      </c>
      <c r="BJ10" s="113" t="s">
        <v>114</v>
      </c>
      <c r="BK10" s="113" t="s">
        <v>86</v>
      </c>
      <c r="BL10" s="113" t="s">
        <v>580</v>
      </c>
      <c r="BM10" s="114" t="s">
        <v>661</v>
      </c>
      <c r="BN10" s="114" t="s">
        <v>661</v>
      </c>
      <c r="BO10" s="114" t="s">
        <v>661</v>
      </c>
      <c r="BP10" s="114" t="s">
        <v>111</v>
      </c>
      <c r="BQ10" s="114" t="s">
        <v>113</v>
      </c>
      <c r="BR10" s="114" t="s">
        <v>113</v>
      </c>
      <c r="BS10" s="113" t="s">
        <v>668</v>
      </c>
      <c r="BT10" s="113" t="s">
        <v>126</v>
      </c>
      <c r="BU10" s="114" t="s">
        <v>84</v>
      </c>
      <c r="BV10" s="114" t="s">
        <v>84</v>
      </c>
      <c r="BW10" s="113" t="s">
        <v>112</v>
      </c>
      <c r="BX10" s="114" t="s">
        <v>629</v>
      </c>
      <c r="BY10" s="113" t="s">
        <v>128</v>
      </c>
      <c r="BZ10" s="114" t="s">
        <v>86</v>
      </c>
      <c r="CA10" s="114" t="s">
        <v>669</v>
      </c>
      <c r="CB10" s="113" t="s">
        <v>670</v>
      </c>
      <c r="CC10" s="114" t="s">
        <v>635</v>
      </c>
      <c r="CD10" s="114" t="s">
        <v>635</v>
      </c>
      <c r="CE10" s="113" t="s">
        <v>422</v>
      </c>
      <c r="CF10" s="114" t="s">
        <v>86</v>
      </c>
      <c r="CG10" s="114" t="s">
        <v>86</v>
      </c>
      <c r="CH10" s="114" t="s">
        <v>86</v>
      </c>
      <c r="CI10" s="113" t="s">
        <v>666</v>
      </c>
      <c r="CJ10" s="113" t="s">
        <v>416</v>
      </c>
      <c r="CK10" s="113" t="s">
        <v>416</v>
      </c>
      <c r="CL10" s="113" t="s">
        <v>416</v>
      </c>
      <c r="CM10" s="113" t="s">
        <v>416</v>
      </c>
      <c r="CN10" s="113" t="s">
        <v>85</v>
      </c>
      <c r="CO10" s="113" t="s">
        <v>85</v>
      </c>
      <c r="CP10" s="113" t="s">
        <v>85</v>
      </c>
      <c r="CQ10" s="113" t="s">
        <v>86</v>
      </c>
      <c r="CR10" s="113" t="s">
        <v>85</v>
      </c>
      <c r="CS10" s="113" t="s">
        <v>86</v>
      </c>
      <c r="CT10" s="113" t="s">
        <v>585</v>
      </c>
      <c r="CU10" s="113" t="s">
        <v>663</v>
      </c>
      <c r="CV10" s="80"/>
    </row>
    <row r="11" spans="1:100" x14ac:dyDescent="0.25">
      <c r="A11" s="3" t="str">
        <f>VLOOKUP(C11,Regions!B$3:H$35,7,FALSE)</f>
        <v>Caribbean</v>
      </c>
      <c r="B11" s="94" t="s">
        <v>30</v>
      </c>
      <c r="C11" s="83" t="s">
        <v>29</v>
      </c>
      <c r="D11" s="113" t="s">
        <v>660</v>
      </c>
      <c r="E11" s="113" t="s">
        <v>660</v>
      </c>
      <c r="F11" s="113" t="s">
        <v>111</v>
      </c>
      <c r="G11" s="114" t="s">
        <v>629</v>
      </c>
      <c r="H11" s="114" t="s">
        <v>629</v>
      </c>
      <c r="I11" s="114" t="s">
        <v>629</v>
      </c>
      <c r="J11" s="114" t="s">
        <v>629</v>
      </c>
      <c r="K11" s="113" t="s">
        <v>661</v>
      </c>
      <c r="L11" s="113" t="s">
        <v>661</v>
      </c>
      <c r="M11" s="113" t="s">
        <v>84</v>
      </c>
      <c r="N11" s="113" t="s">
        <v>111</v>
      </c>
      <c r="O11" s="113" t="s">
        <v>111</v>
      </c>
      <c r="P11" s="110" t="s">
        <v>84</v>
      </c>
      <c r="Q11" s="114" t="s">
        <v>662</v>
      </c>
      <c r="R11" s="114" t="s">
        <v>662</v>
      </c>
      <c r="S11" s="114" t="s">
        <v>662</v>
      </c>
      <c r="T11" s="114" t="s">
        <v>662</v>
      </c>
      <c r="U11" s="114" t="s">
        <v>663</v>
      </c>
      <c r="V11" s="114" t="s">
        <v>663</v>
      </c>
      <c r="W11" s="114" t="s">
        <v>663</v>
      </c>
      <c r="X11" s="114" t="s">
        <v>86</v>
      </c>
      <c r="Y11" s="114" t="s">
        <v>86</v>
      </c>
      <c r="Z11" s="114" t="s">
        <v>416</v>
      </c>
      <c r="AA11" s="114" t="s">
        <v>416</v>
      </c>
      <c r="AB11" s="114" t="s">
        <v>111</v>
      </c>
      <c r="AC11" s="114" t="s">
        <v>111</v>
      </c>
      <c r="AD11" s="114" t="s">
        <v>585</v>
      </c>
      <c r="AE11" s="114" t="s">
        <v>663</v>
      </c>
      <c r="AF11" s="114" t="s">
        <v>663</v>
      </c>
      <c r="AG11" s="114" t="s">
        <v>664</v>
      </c>
      <c r="AH11" s="114" t="s">
        <v>664</v>
      </c>
      <c r="AI11" s="114" t="s">
        <v>140</v>
      </c>
      <c r="AJ11" s="114" t="s">
        <v>140</v>
      </c>
      <c r="AK11" s="113" t="s">
        <v>113</v>
      </c>
      <c r="AL11" s="113" t="s">
        <v>114</v>
      </c>
      <c r="AM11" s="112" t="s">
        <v>111</v>
      </c>
      <c r="AN11" s="112" t="s">
        <v>111</v>
      </c>
      <c r="AO11" s="113" t="s">
        <v>149</v>
      </c>
      <c r="AP11" s="114" t="s">
        <v>86</v>
      </c>
      <c r="AQ11" s="113" t="s">
        <v>86</v>
      </c>
      <c r="AR11" s="113" t="s">
        <v>111</v>
      </c>
      <c r="AS11" s="113" t="s">
        <v>112</v>
      </c>
      <c r="AT11" s="114" t="s">
        <v>111</v>
      </c>
      <c r="AU11" s="113" t="s">
        <v>86</v>
      </c>
      <c r="AV11" s="113" t="s">
        <v>111</v>
      </c>
      <c r="AW11" s="113" t="s">
        <v>112</v>
      </c>
      <c r="AX11" s="113" t="s">
        <v>112</v>
      </c>
      <c r="AY11" s="113" t="s">
        <v>112</v>
      </c>
      <c r="AZ11" s="113" t="s">
        <v>111</v>
      </c>
      <c r="BA11" s="113" t="s">
        <v>112</v>
      </c>
      <c r="BB11" s="113" t="s">
        <v>111</v>
      </c>
      <c r="BC11" s="113" t="s">
        <v>111</v>
      </c>
      <c r="BD11" s="113" t="s">
        <v>665</v>
      </c>
      <c r="BE11" s="113" t="s">
        <v>112</v>
      </c>
      <c r="BF11" s="113" t="s">
        <v>112</v>
      </c>
      <c r="BG11" s="113" t="s">
        <v>112</v>
      </c>
      <c r="BH11" s="113" t="s">
        <v>112</v>
      </c>
      <c r="BI11" s="81" t="s">
        <v>667</v>
      </c>
      <c r="BJ11" s="113" t="s">
        <v>111</v>
      </c>
      <c r="BK11" s="113" t="s">
        <v>111</v>
      </c>
      <c r="BL11" s="113" t="s">
        <v>580</v>
      </c>
      <c r="BM11" s="114" t="s">
        <v>661</v>
      </c>
      <c r="BN11" s="114" t="s">
        <v>661</v>
      </c>
      <c r="BO11" s="114" t="s">
        <v>661</v>
      </c>
      <c r="BP11" s="114"/>
      <c r="BQ11" s="114" t="s">
        <v>113</v>
      </c>
      <c r="BR11" s="114" t="s">
        <v>113</v>
      </c>
      <c r="BS11" s="113" t="s">
        <v>668</v>
      </c>
      <c r="BT11" s="113" t="s">
        <v>126</v>
      </c>
      <c r="BU11" s="114" t="s">
        <v>84</v>
      </c>
      <c r="BV11" s="114" t="s">
        <v>84</v>
      </c>
      <c r="BW11" s="113" t="s">
        <v>112</v>
      </c>
      <c r="BX11" s="114" t="s">
        <v>629</v>
      </c>
      <c r="BY11" s="114" t="s">
        <v>111</v>
      </c>
      <c r="BZ11" s="114" t="s">
        <v>86</v>
      </c>
      <c r="CA11" s="114" t="s">
        <v>669</v>
      </c>
      <c r="CB11" s="113" t="s">
        <v>111</v>
      </c>
      <c r="CC11" s="114" t="s">
        <v>111</v>
      </c>
      <c r="CD11" s="114" t="s">
        <v>111</v>
      </c>
      <c r="CE11" s="113" t="s">
        <v>111</v>
      </c>
      <c r="CF11" s="114" t="s">
        <v>86</v>
      </c>
      <c r="CG11" s="114" t="s">
        <v>86</v>
      </c>
      <c r="CH11" s="114" t="s">
        <v>86</v>
      </c>
      <c r="CI11" s="113" t="s">
        <v>666</v>
      </c>
      <c r="CJ11" s="113" t="s">
        <v>416</v>
      </c>
      <c r="CK11" s="113" t="s">
        <v>416</v>
      </c>
      <c r="CL11" s="113" t="s">
        <v>416</v>
      </c>
      <c r="CM11" s="113" t="s">
        <v>111</v>
      </c>
      <c r="CN11" s="113" t="s">
        <v>111</v>
      </c>
      <c r="CO11" s="113" t="s">
        <v>85</v>
      </c>
      <c r="CP11" s="113" t="s">
        <v>111</v>
      </c>
      <c r="CQ11" s="113" t="s">
        <v>86</v>
      </c>
      <c r="CR11" s="113" t="s">
        <v>85</v>
      </c>
      <c r="CS11" s="113" t="s">
        <v>86</v>
      </c>
      <c r="CT11" s="113" t="s">
        <v>585</v>
      </c>
      <c r="CU11" s="113" t="s">
        <v>663</v>
      </c>
      <c r="CV11" s="80"/>
    </row>
    <row r="12" spans="1:100" x14ac:dyDescent="0.25">
      <c r="A12" s="3" t="str">
        <f>VLOOKUP(C12,Regions!B$3:H$35,7,FALSE)</f>
        <v>Caribbean</v>
      </c>
      <c r="B12" s="94" t="s">
        <v>36</v>
      </c>
      <c r="C12" s="83" t="s">
        <v>35</v>
      </c>
      <c r="D12" s="113" t="s">
        <v>660</v>
      </c>
      <c r="E12" s="113" t="s">
        <v>660</v>
      </c>
      <c r="F12" s="113" t="s">
        <v>629</v>
      </c>
      <c r="G12" s="114" t="s">
        <v>629</v>
      </c>
      <c r="H12" s="114" t="s">
        <v>629</v>
      </c>
      <c r="I12" s="114" t="s">
        <v>629</v>
      </c>
      <c r="J12" s="114" t="s">
        <v>629</v>
      </c>
      <c r="K12" s="113" t="s">
        <v>661</v>
      </c>
      <c r="L12" s="113" t="s">
        <v>661</v>
      </c>
      <c r="M12" s="113" t="s">
        <v>84</v>
      </c>
      <c r="N12" s="113" t="s">
        <v>139</v>
      </c>
      <c r="O12" s="113" t="s">
        <v>139</v>
      </c>
      <c r="P12" s="110" t="s">
        <v>84</v>
      </c>
      <c r="Q12" s="114" t="s">
        <v>662</v>
      </c>
      <c r="R12" s="114" t="s">
        <v>662</v>
      </c>
      <c r="S12" s="114" t="s">
        <v>662</v>
      </c>
      <c r="T12" s="114" t="s">
        <v>662</v>
      </c>
      <c r="U12" s="114" t="s">
        <v>663</v>
      </c>
      <c r="V12" s="114" t="s">
        <v>663</v>
      </c>
      <c r="W12" s="114" t="s">
        <v>663</v>
      </c>
      <c r="X12" s="114" t="s">
        <v>86</v>
      </c>
      <c r="Y12" s="114" t="s">
        <v>86</v>
      </c>
      <c r="Z12" s="114" t="s">
        <v>416</v>
      </c>
      <c r="AA12" s="114" t="s">
        <v>416</v>
      </c>
      <c r="AB12" s="114" t="s">
        <v>416</v>
      </c>
      <c r="AC12" s="114" t="s">
        <v>112</v>
      </c>
      <c r="AD12" s="114" t="s">
        <v>585</v>
      </c>
      <c r="AE12" s="114" t="s">
        <v>663</v>
      </c>
      <c r="AF12" s="114" t="s">
        <v>663</v>
      </c>
      <c r="AG12" s="114" t="s">
        <v>664</v>
      </c>
      <c r="AH12" s="114" t="s">
        <v>664</v>
      </c>
      <c r="AI12" s="114" t="s">
        <v>140</v>
      </c>
      <c r="AJ12" s="114" t="s">
        <v>140</v>
      </c>
      <c r="AK12" s="113" t="s">
        <v>113</v>
      </c>
      <c r="AL12" s="113" t="s">
        <v>114</v>
      </c>
      <c r="AM12" s="112" t="s">
        <v>114</v>
      </c>
      <c r="AN12" s="112" t="s">
        <v>114</v>
      </c>
      <c r="AO12" s="113" t="s">
        <v>86</v>
      </c>
      <c r="AP12" s="114" t="s">
        <v>86</v>
      </c>
      <c r="AQ12" s="113" t="s">
        <v>86</v>
      </c>
      <c r="AR12" s="113" t="s">
        <v>86</v>
      </c>
      <c r="AS12" s="113" t="s">
        <v>112</v>
      </c>
      <c r="AT12" s="114" t="s">
        <v>131</v>
      </c>
      <c r="AU12" s="113" t="s">
        <v>86</v>
      </c>
      <c r="AV12" s="113" t="s">
        <v>111</v>
      </c>
      <c r="AW12" s="113" t="s">
        <v>112</v>
      </c>
      <c r="AX12" s="113" t="s">
        <v>112</v>
      </c>
      <c r="AY12" s="113" t="s">
        <v>112</v>
      </c>
      <c r="AZ12" s="113" t="s">
        <v>111</v>
      </c>
      <c r="BA12" s="113" t="s">
        <v>112</v>
      </c>
      <c r="BB12" s="113" t="s">
        <v>112</v>
      </c>
      <c r="BC12" s="113" t="s">
        <v>112</v>
      </c>
      <c r="BD12" s="113" t="s">
        <v>665</v>
      </c>
      <c r="BE12" s="113" t="s">
        <v>112</v>
      </c>
      <c r="BF12" s="113" t="s">
        <v>112</v>
      </c>
      <c r="BG12" s="113" t="s">
        <v>112</v>
      </c>
      <c r="BH12" s="113" t="s">
        <v>112</v>
      </c>
      <c r="BI12" s="81" t="s">
        <v>667</v>
      </c>
      <c r="BJ12" s="113" t="s">
        <v>114</v>
      </c>
      <c r="BK12" s="113" t="s">
        <v>86</v>
      </c>
      <c r="BL12" s="113" t="s">
        <v>580</v>
      </c>
      <c r="BM12" s="114" t="s">
        <v>661</v>
      </c>
      <c r="BN12" s="114" t="s">
        <v>661</v>
      </c>
      <c r="BO12" s="114" t="s">
        <v>661</v>
      </c>
      <c r="BP12" s="114" t="s">
        <v>414</v>
      </c>
      <c r="BQ12" s="114" t="s">
        <v>113</v>
      </c>
      <c r="BR12" s="114" t="s">
        <v>113</v>
      </c>
      <c r="BS12" s="113" t="s">
        <v>668</v>
      </c>
      <c r="BT12" s="113" t="s">
        <v>126</v>
      </c>
      <c r="BU12" s="114" t="s">
        <v>84</v>
      </c>
      <c r="BV12" s="114" t="s">
        <v>84</v>
      </c>
      <c r="BW12" s="113" t="s">
        <v>112</v>
      </c>
      <c r="BX12" s="114" t="s">
        <v>629</v>
      </c>
      <c r="BY12" s="113" t="s">
        <v>128</v>
      </c>
      <c r="BZ12" s="114" t="s">
        <v>86</v>
      </c>
      <c r="CA12" s="114" t="s">
        <v>669</v>
      </c>
      <c r="CB12" s="113" t="s">
        <v>670</v>
      </c>
      <c r="CC12" s="114" t="s">
        <v>111</v>
      </c>
      <c r="CD12" s="114" t="s">
        <v>111</v>
      </c>
      <c r="CE12" s="113" t="s">
        <v>422</v>
      </c>
      <c r="CF12" s="114" t="s">
        <v>86</v>
      </c>
      <c r="CG12" s="114" t="s">
        <v>86</v>
      </c>
      <c r="CH12" s="114" t="s">
        <v>86</v>
      </c>
      <c r="CI12" s="113" t="s">
        <v>666</v>
      </c>
      <c r="CJ12" s="113" t="s">
        <v>416</v>
      </c>
      <c r="CK12" s="113" t="s">
        <v>416</v>
      </c>
      <c r="CL12" s="113" t="s">
        <v>416</v>
      </c>
      <c r="CM12" s="113" t="s">
        <v>416</v>
      </c>
      <c r="CN12" s="113" t="s">
        <v>111</v>
      </c>
      <c r="CO12" s="113" t="s">
        <v>111</v>
      </c>
      <c r="CP12" s="113" t="s">
        <v>131</v>
      </c>
      <c r="CQ12" s="113" t="s">
        <v>86</v>
      </c>
      <c r="CR12" s="113" t="s">
        <v>111</v>
      </c>
      <c r="CS12" s="113" t="s">
        <v>86</v>
      </c>
      <c r="CT12" s="113" t="s">
        <v>585</v>
      </c>
      <c r="CU12" s="113" t="s">
        <v>663</v>
      </c>
      <c r="CV12" s="80"/>
    </row>
    <row r="13" spans="1:100" x14ac:dyDescent="0.25">
      <c r="A13" s="3" t="str">
        <f>VLOOKUP(C13,Regions!B$3:H$35,7,FALSE)</f>
        <v>Caribbean</v>
      </c>
      <c r="B13" s="94" t="s">
        <v>40</v>
      </c>
      <c r="C13" s="83" t="s">
        <v>39</v>
      </c>
      <c r="D13" s="113" t="s">
        <v>660</v>
      </c>
      <c r="E13" s="113" t="s">
        <v>660</v>
      </c>
      <c r="F13" s="113" t="s">
        <v>629</v>
      </c>
      <c r="G13" s="114" t="s">
        <v>629</v>
      </c>
      <c r="H13" s="114" t="s">
        <v>629</v>
      </c>
      <c r="I13" s="114" t="s">
        <v>629</v>
      </c>
      <c r="J13" s="114" t="s">
        <v>629</v>
      </c>
      <c r="K13" s="113" t="s">
        <v>661</v>
      </c>
      <c r="L13" s="113" t="s">
        <v>661</v>
      </c>
      <c r="M13" s="113" t="s">
        <v>84</v>
      </c>
      <c r="N13" s="113" t="s">
        <v>139</v>
      </c>
      <c r="O13" s="113" t="s">
        <v>139</v>
      </c>
      <c r="P13" s="110" t="s">
        <v>84</v>
      </c>
      <c r="Q13" s="114" t="s">
        <v>662</v>
      </c>
      <c r="R13" s="114" t="s">
        <v>662</v>
      </c>
      <c r="S13" s="114" t="s">
        <v>662</v>
      </c>
      <c r="T13" s="114" t="s">
        <v>662</v>
      </c>
      <c r="U13" s="114" t="s">
        <v>663</v>
      </c>
      <c r="V13" s="114" t="s">
        <v>663</v>
      </c>
      <c r="W13" s="114" t="s">
        <v>663</v>
      </c>
      <c r="X13" s="114" t="s">
        <v>86</v>
      </c>
      <c r="Y13" s="114" t="s">
        <v>86</v>
      </c>
      <c r="Z13" s="114" t="s">
        <v>416</v>
      </c>
      <c r="AA13" s="114" t="s">
        <v>416</v>
      </c>
      <c r="AB13" s="114" t="s">
        <v>416</v>
      </c>
      <c r="AC13" s="114" t="s">
        <v>112</v>
      </c>
      <c r="AD13" s="114" t="s">
        <v>585</v>
      </c>
      <c r="AE13" s="114" t="s">
        <v>663</v>
      </c>
      <c r="AF13" s="114" t="s">
        <v>663</v>
      </c>
      <c r="AG13" s="114" t="s">
        <v>664</v>
      </c>
      <c r="AH13" s="114" t="s">
        <v>664</v>
      </c>
      <c r="AI13" s="114" t="s">
        <v>140</v>
      </c>
      <c r="AJ13" s="114" t="s">
        <v>140</v>
      </c>
      <c r="AK13" s="113" t="s">
        <v>113</v>
      </c>
      <c r="AL13" s="113" t="s">
        <v>114</v>
      </c>
      <c r="AM13" s="112" t="s">
        <v>114</v>
      </c>
      <c r="AN13" s="112" t="s">
        <v>114</v>
      </c>
      <c r="AO13" s="113" t="s">
        <v>86</v>
      </c>
      <c r="AP13" s="114" t="s">
        <v>86</v>
      </c>
      <c r="AQ13" s="113" t="s">
        <v>86</v>
      </c>
      <c r="AR13" s="113" t="s">
        <v>86</v>
      </c>
      <c r="AS13" s="113" t="s">
        <v>112</v>
      </c>
      <c r="AT13" s="114" t="s">
        <v>131</v>
      </c>
      <c r="AU13" s="113" t="s">
        <v>86</v>
      </c>
      <c r="AV13" s="113" t="s">
        <v>131</v>
      </c>
      <c r="AW13" s="113" t="s">
        <v>112</v>
      </c>
      <c r="AX13" s="113" t="s">
        <v>112</v>
      </c>
      <c r="AY13" s="113" t="s">
        <v>112</v>
      </c>
      <c r="AZ13" s="113" t="s">
        <v>111</v>
      </c>
      <c r="BA13" s="113" t="s">
        <v>112</v>
      </c>
      <c r="BB13" s="113" t="s">
        <v>112</v>
      </c>
      <c r="BC13" s="113" t="s">
        <v>112</v>
      </c>
      <c r="BD13" s="113" t="s">
        <v>665</v>
      </c>
      <c r="BE13" s="113" t="s">
        <v>112</v>
      </c>
      <c r="BF13" s="113" t="s">
        <v>112</v>
      </c>
      <c r="BG13" s="113" t="s">
        <v>112</v>
      </c>
      <c r="BH13" s="113" t="s">
        <v>112</v>
      </c>
      <c r="BI13" s="81" t="s">
        <v>667</v>
      </c>
      <c r="BJ13" s="113" t="s">
        <v>114</v>
      </c>
      <c r="BK13" s="113" t="s">
        <v>111</v>
      </c>
      <c r="BL13" s="113" t="s">
        <v>580</v>
      </c>
      <c r="BM13" s="114" t="s">
        <v>661</v>
      </c>
      <c r="BN13" s="114" t="s">
        <v>661</v>
      </c>
      <c r="BO13" s="114" t="s">
        <v>661</v>
      </c>
      <c r="BP13" s="114" t="s">
        <v>111</v>
      </c>
      <c r="BQ13" s="114" t="s">
        <v>113</v>
      </c>
      <c r="BR13" s="114" t="s">
        <v>113</v>
      </c>
      <c r="BS13" s="113" t="s">
        <v>111</v>
      </c>
      <c r="BT13" s="113" t="s">
        <v>126</v>
      </c>
      <c r="BU13" s="114" t="s">
        <v>84</v>
      </c>
      <c r="BV13" s="114" t="s">
        <v>84</v>
      </c>
      <c r="BW13" s="113" t="s">
        <v>112</v>
      </c>
      <c r="BX13" s="114" t="s">
        <v>629</v>
      </c>
      <c r="BY13" s="113" t="s">
        <v>128</v>
      </c>
      <c r="BZ13" s="114" t="s">
        <v>86</v>
      </c>
      <c r="CA13" s="114" t="s">
        <v>669</v>
      </c>
      <c r="CB13" s="113" t="s">
        <v>670</v>
      </c>
      <c r="CC13" s="114" t="s">
        <v>111</v>
      </c>
      <c r="CD13" s="114" t="s">
        <v>111</v>
      </c>
      <c r="CE13" s="113" t="s">
        <v>422</v>
      </c>
      <c r="CF13" s="114" t="s">
        <v>86</v>
      </c>
      <c r="CG13" s="114" t="s">
        <v>86</v>
      </c>
      <c r="CH13" s="114" t="s">
        <v>86</v>
      </c>
      <c r="CI13" s="113" t="s">
        <v>666</v>
      </c>
      <c r="CJ13" s="113" t="s">
        <v>416</v>
      </c>
      <c r="CK13" s="113" t="s">
        <v>416</v>
      </c>
      <c r="CL13" s="113" t="s">
        <v>416</v>
      </c>
      <c r="CM13" s="113" t="s">
        <v>416</v>
      </c>
      <c r="CN13" s="113" t="s">
        <v>85</v>
      </c>
      <c r="CO13" s="113" t="s">
        <v>85</v>
      </c>
      <c r="CP13" s="113" t="s">
        <v>85</v>
      </c>
      <c r="CQ13" s="113" t="s">
        <v>86</v>
      </c>
      <c r="CR13" s="113" t="s">
        <v>85</v>
      </c>
      <c r="CS13" s="113" t="s">
        <v>86</v>
      </c>
      <c r="CT13" s="113" t="s">
        <v>585</v>
      </c>
      <c r="CU13" s="113" t="s">
        <v>663</v>
      </c>
      <c r="CV13" s="80"/>
    </row>
    <row r="14" spans="1:100" x14ac:dyDescent="0.25">
      <c r="A14" s="3" t="str">
        <f>VLOOKUP(C14,Regions!B$3:H$35,7,FALSE)</f>
        <v>Caribbean</v>
      </c>
      <c r="B14" s="94" t="s">
        <v>52</v>
      </c>
      <c r="C14" s="83" t="s">
        <v>51</v>
      </c>
      <c r="D14" s="113" t="s">
        <v>660</v>
      </c>
      <c r="E14" s="113" t="s">
        <v>660</v>
      </c>
      <c r="F14" s="113" t="s">
        <v>111</v>
      </c>
      <c r="G14" s="114" t="s">
        <v>629</v>
      </c>
      <c r="H14" s="114" t="s">
        <v>629</v>
      </c>
      <c r="I14" s="114" t="s">
        <v>629</v>
      </c>
      <c r="J14" s="114" t="s">
        <v>629</v>
      </c>
      <c r="K14" s="113" t="s">
        <v>661</v>
      </c>
      <c r="L14" s="113" t="s">
        <v>661</v>
      </c>
      <c r="M14" s="113" t="s">
        <v>84</v>
      </c>
      <c r="N14" s="113" t="s">
        <v>111</v>
      </c>
      <c r="O14" s="113" t="s">
        <v>111</v>
      </c>
      <c r="P14" s="110" t="s">
        <v>84</v>
      </c>
      <c r="Q14" s="114" t="s">
        <v>662</v>
      </c>
      <c r="R14" s="114" t="s">
        <v>662</v>
      </c>
      <c r="S14" s="114" t="s">
        <v>662</v>
      </c>
      <c r="T14" s="114" t="s">
        <v>662</v>
      </c>
      <c r="U14" s="114" t="s">
        <v>663</v>
      </c>
      <c r="V14" s="114" t="s">
        <v>663</v>
      </c>
      <c r="W14" s="114" t="s">
        <v>663</v>
      </c>
      <c r="X14" s="114" t="s">
        <v>86</v>
      </c>
      <c r="Y14" s="114" t="s">
        <v>86</v>
      </c>
      <c r="Z14" s="114" t="s">
        <v>416</v>
      </c>
      <c r="AA14" s="114" t="s">
        <v>416</v>
      </c>
      <c r="AB14" s="114" t="s">
        <v>111</v>
      </c>
      <c r="AC14" s="114" t="s">
        <v>112</v>
      </c>
      <c r="AD14" s="114" t="s">
        <v>111</v>
      </c>
      <c r="AE14" s="114" t="s">
        <v>663</v>
      </c>
      <c r="AF14" s="114" t="s">
        <v>663</v>
      </c>
      <c r="AG14" s="114" t="s">
        <v>664</v>
      </c>
      <c r="AH14" s="114" t="s">
        <v>664</v>
      </c>
      <c r="AI14" s="114" t="s">
        <v>111</v>
      </c>
      <c r="AJ14" s="114" t="s">
        <v>111</v>
      </c>
      <c r="AK14" s="113" t="s">
        <v>113</v>
      </c>
      <c r="AL14" s="113" t="s">
        <v>114</v>
      </c>
      <c r="AM14" s="112" t="s">
        <v>111</v>
      </c>
      <c r="AN14" s="112" t="s">
        <v>111</v>
      </c>
      <c r="AO14" s="113" t="s">
        <v>149</v>
      </c>
      <c r="AP14" s="114" t="s">
        <v>86</v>
      </c>
      <c r="AQ14" s="113" t="s">
        <v>86</v>
      </c>
      <c r="AR14" s="113" t="s">
        <v>111</v>
      </c>
      <c r="AS14" s="113" t="s">
        <v>112</v>
      </c>
      <c r="AT14" s="114" t="s">
        <v>111</v>
      </c>
      <c r="AU14" s="113"/>
      <c r="AV14" s="113" t="s">
        <v>111</v>
      </c>
      <c r="AW14" s="113" t="s">
        <v>112</v>
      </c>
      <c r="AX14" s="113" t="s">
        <v>112</v>
      </c>
      <c r="AY14" s="113" t="s">
        <v>112</v>
      </c>
      <c r="AZ14" s="113" t="s">
        <v>111</v>
      </c>
      <c r="BA14" s="113" t="s">
        <v>112</v>
      </c>
      <c r="BB14" s="113" t="s">
        <v>111</v>
      </c>
      <c r="BC14" s="113" t="s">
        <v>111</v>
      </c>
      <c r="BD14" s="113" t="s">
        <v>111</v>
      </c>
      <c r="BE14" s="113" t="s">
        <v>112</v>
      </c>
      <c r="BF14" s="113" t="s">
        <v>112</v>
      </c>
      <c r="BG14" s="113" t="s">
        <v>112</v>
      </c>
      <c r="BH14" s="113" t="s">
        <v>112</v>
      </c>
      <c r="BI14" s="81" t="s">
        <v>111</v>
      </c>
      <c r="BJ14" s="113" t="s">
        <v>111</v>
      </c>
      <c r="BK14" s="113" t="s">
        <v>111</v>
      </c>
      <c r="BL14" s="113" t="s">
        <v>111</v>
      </c>
      <c r="BM14" s="114" t="s">
        <v>661</v>
      </c>
      <c r="BN14" s="114" t="s">
        <v>661</v>
      </c>
      <c r="BO14" s="114" t="s">
        <v>661</v>
      </c>
      <c r="BP14" s="114" t="s">
        <v>111</v>
      </c>
      <c r="BQ14" s="114" t="s">
        <v>113</v>
      </c>
      <c r="BR14" s="114" t="s">
        <v>113</v>
      </c>
      <c r="BS14" s="113" t="s">
        <v>111</v>
      </c>
      <c r="BT14" s="113"/>
      <c r="BU14" s="114" t="s">
        <v>84</v>
      </c>
      <c r="BV14" s="114" t="s">
        <v>84</v>
      </c>
      <c r="BW14" s="113"/>
      <c r="BX14" s="114" t="s">
        <v>629</v>
      </c>
      <c r="BY14" s="113" t="s">
        <v>111</v>
      </c>
      <c r="BZ14" s="114" t="s">
        <v>86</v>
      </c>
      <c r="CA14" s="114" t="s">
        <v>111</v>
      </c>
      <c r="CB14" s="113" t="s">
        <v>111</v>
      </c>
      <c r="CC14" s="114" t="s">
        <v>111</v>
      </c>
      <c r="CD14" s="114" t="s">
        <v>111</v>
      </c>
      <c r="CE14" s="113" t="s">
        <v>111</v>
      </c>
      <c r="CF14" s="114" t="s">
        <v>86</v>
      </c>
      <c r="CG14" s="114" t="s">
        <v>86</v>
      </c>
      <c r="CH14" s="114" t="s">
        <v>86</v>
      </c>
      <c r="CI14" s="113" t="s">
        <v>666</v>
      </c>
      <c r="CJ14" s="113" t="s">
        <v>416</v>
      </c>
      <c r="CK14" s="113" t="s">
        <v>416</v>
      </c>
      <c r="CL14" s="113" t="s">
        <v>416</v>
      </c>
      <c r="CM14" s="113" t="s">
        <v>111</v>
      </c>
      <c r="CN14" s="113" t="s">
        <v>85</v>
      </c>
      <c r="CO14" s="113" t="s">
        <v>85</v>
      </c>
      <c r="CP14" s="113" t="s">
        <v>111</v>
      </c>
      <c r="CQ14" s="113" t="s">
        <v>86</v>
      </c>
      <c r="CR14" s="113" t="s">
        <v>85</v>
      </c>
      <c r="CS14" s="113" t="s">
        <v>86</v>
      </c>
      <c r="CT14" s="113" t="s">
        <v>585</v>
      </c>
      <c r="CU14" s="113" t="s">
        <v>663</v>
      </c>
      <c r="CV14" s="80"/>
    </row>
    <row r="15" spans="1:100" x14ac:dyDescent="0.25">
      <c r="A15" s="3" t="str">
        <f>VLOOKUP(C15,Regions!B$3:H$35,7,FALSE)</f>
        <v>Caribbean</v>
      </c>
      <c r="B15" s="94" t="s">
        <v>54</v>
      </c>
      <c r="C15" s="83" t="s">
        <v>53</v>
      </c>
      <c r="D15" s="113" t="s">
        <v>660</v>
      </c>
      <c r="E15" s="113" t="s">
        <v>660</v>
      </c>
      <c r="F15" s="113" t="s">
        <v>111</v>
      </c>
      <c r="G15" s="114" t="s">
        <v>629</v>
      </c>
      <c r="H15" s="114" t="s">
        <v>629</v>
      </c>
      <c r="I15" s="114" t="s">
        <v>629</v>
      </c>
      <c r="J15" s="114" t="s">
        <v>629</v>
      </c>
      <c r="K15" s="113" t="s">
        <v>661</v>
      </c>
      <c r="L15" s="113" t="s">
        <v>661</v>
      </c>
      <c r="M15" s="113" t="s">
        <v>84</v>
      </c>
      <c r="N15" s="113" t="s">
        <v>139</v>
      </c>
      <c r="O15" s="113" t="s">
        <v>139</v>
      </c>
      <c r="P15" s="110" t="s">
        <v>111</v>
      </c>
      <c r="Q15" s="114" t="s">
        <v>662</v>
      </c>
      <c r="R15" s="114" t="s">
        <v>662</v>
      </c>
      <c r="S15" s="114" t="s">
        <v>662</v>
      </c>
      <c r="T15" s="114" t="s">
        <v>662</v>
      </c>
      <c r="U15" s="114" t="s">
        <v>663</v>
      </c>
      <c r="V15" s="114" t="s">
        <v>663</v>
      </c>
      <c r="W15" s="114" t="s">
        <v>663</v>
      </c>
      <c r="X15" s="114" t="s">
        <v>86</v>
      </c>
      <c r="Y15" s="114" t="s">
        <v>86</v>
      </c>
      <c r="Z15" s="114" t="s">
        <v>416</v>
      </c>
      <c r="AA15" s="114" t="s">
        <v>416</v>
      </c>
      <c r="AB15" s="114" t="s">
        <v>416</v>
      </c>
      <c r="AC15" s="114" t="s">
        <v>112</v>
      </c>
      <c r="AD15" s="114" t="s">
        <v>585</v>
      </c>
      <c r="AE15" s="114" t="s">
        <v>663</v>
      </c>
      <c r="AF15" s="114" t="s">
        <v>663</v>
      </c>
      <c r="AG15" s="114" t="s">
        <v>664</v>
      </c>
      <c r="AH15" s="114" t="s">
        <v>664</v>
      </c>
      <c r="AI15" s="114" t="s">
        <v>140</v>
      </c>
      <c r="AJ15" s="114" t="s">
        <v>140</v>
      </c>
      <c r="AK15" s="113" t="s">
        <v>113</v>
      </c>
      <c r="AL15" s="113" t="s">
        <v>114</v>
      </c>
      <c r="AM15" s="112" t="s">
        <v>114</v>
      </c>
      <c r="AN15" s="112" t="s">
        <v>114</v>
      </c>
      <c r="AO15" s="113" t="s">
        <v>86</v>
      </c>
      <c r="AP15" s="114" t="s">
        <v>86</v>
      </c>
      <c r="AQ15" s="113" t="s">
        <v>86</v>
      </c>
      <c r="AR15" s="113" t="s">
        <v>86</v>
      </c>
      <c r="AS15" s="113" t="s">
        <v>112</v>
      </c>
      <c r="AT15" s="114" t="s">
        <v>131</v>
      </c>
      <c r="AU15" s="113" t="s">
        <v>86</v>
      </c>
      <c r="AV15" s="113" t="s">
        <v>111</v>
      </c>
      <c r="AW15" s="113" t="s">
        <v>111</v>
      </c>
      <c r="AX15" s="113" t="s">
        <v>112</v>
      </c>
      <c r="AY15" s="113" t="s">
        <v>112</v>
      </c>
      <c r="AZ15" s="113" t="s">
        <v>111</v>
      </c>
      <c r="BA15" s="113" t="s">
        <v>112</v>
      </c>
      <c r="BB15" s="113" t="s">
        <v>111</v>
      </c>
      <c r="BC15" s="113" t="s">
        <v>111</v>
      </c>
      <c r="BD15" s="113" t="s">
        <v>665</v>
      </c>
      <c r="BE15" s="113" t="s">
        <v>112</v>
      </c>
      <c r="BF15" s="113" t="s">
        <v>112</v>
      </c>
      <c r="BG15" s="113" t="s">
        <v>112</v>
      </c>
      <c r="BH15" s="113" t="s">
        <v>112</v>
      </c>
      <c r="BI15" s="81" t="s">
        <v>667</v>
      </c>
      <c r="BJ15" s="113" t="s">
        <v>114</v>
      </c>
      <c r="BK15" s="113" t="s">
        <v>86</v>
      </c>
      <c r="BL15" s="113" t="s">
        <v>580</v>
      </c>
      <c r="BM15" s="114" t="s">
        <v>661</v>
      </c>
      <c r="BN15" s="114" t="s">
        <v>661</v>
      </c>
      <c r="BO15" s="114" t="s">
        <v>661</v>
      </c>
      <c r="BP15" s="114" t="s">
        <v>111</v>
      </c>
      <c r="BQ15" s="114" t="s">
        <v>113</v>
      </c>
      <c r="BR15" s="114" t="s">
        <v>113</v>
      </c>
      <c r="BS15" s="113" t="s">
        <v>111</v>
      </c>
      <c r="BT15" s="113" t="s">
        <v>126</v>
      </c>
      <c r="BU15" s="114" t="s">
        <v>84</v>
      </c>
      <c r="BV15" s="114" t="s">
        <v>84</v>
      </c>
      <c r="BW15" s="113" t="s">
        <v>112</v>
      </c>
      <c r="BX15" s="114" t="s">
        <v>629</v>
      </c>
      <c r="BY15" s="113" t="s">
        <v>111</v>
      </c>
      <c r="BZ15" s="114" t="s">
        <v>86</v>
      </c>
      <c r="CA15" s="114" t="s">
        <v>669</v>
      </c>
      <c r="CB15" s="113" t="s">
        <v>111</v>
      </c>
      <c r="CC15" s="114" t="s">
        <v>111</v>
      </c>
      <c r="CD15" s="114" t="s">
        <v>111</v>
      </c>
      <c r="CE15" s="113" t="s">
        <v>111</v>
      </c>
      <c r="CF15" s="114" t="s">
        <v>86</v>
      </c>
      <c r="CG15" s="114" t="s">
        <v>86</v>
      </c>
      <c r="CH15" s="114" t="s">
        <v>86</v>
      </c>
      <c r="CI15" s="113" t="s">
        <v>666</v>
      </c>
      <c r="CJ15" s="113" t="s">
        <v>416</v>
      </c>
      <c r="CK15" s="113" t="s">
        <v>416</v>
      </c>
      <c r="CL15" s="113" t="s">
        <v>416</v>
      </c>
      <c r="CM15" s="113" t="s">
        <v>416</v>
      </c>
      <c r="CN15" s="113" t="s">
        <v>85</v>
      </c>
      <c r="CO15" s="113" t="s">
        <v>85</v>
      </c>
      <c r="CP15" s="113" t="s">
        <v>85</v>
      </c>
      <c r="CQ15" s="113" t="s">
        <v>86</v>
      </c>
      <c r="CR15" s="113" t="s">
        <v>85</v>
      </c>
      <c r="CS15" s="113" t="s">
        <v>86</v>
      </c>
      <c r="CT15" s="113" t="s">
        <v>585</v>
      </c>
      <c r="CU15" s="113" t="s">
        <v>663</v>
      </c>
      <c r="CV15" s="80"/>
    </row>
    <row r="16" spans="1:100" x14ac:dyDescent="0.25">
      <c r="A16" s="3" t="str">
        <f>VLOOKUP(C16,Regions!B$3:H$35,7,FALSE)</f>
        <v>Caribbean</v>
      </c>
      <c r="B16" s="94" t="s">
        <v>56</v>
      </c>
      <c r="C16" s="83" t="s">
        <v>55</v>
      </c>
      <c r="D16" s="113" t="s">
        <v>660</v>
      </c>
      <c r="E16" s="113" t="s">
        <v>660</v>
      </c>
      <c r="F16" s="113" t="s">
        <v>111</v>
      </c>
      <c r="G16" s="114" t="s">
        <v>629</v>
      </c>
      <c r="H16" s="114" t="s">
        <v>629</v>
      </c>
      <c r="I16" s="114" t="s">
        <v>629</v>
      </c>
      <c r="J16" s="114" t="s">
        <v>629</v>
      </c>
      <c r="K16" s="113" t="s">
        <v>661</v>
      </c>
      <c r="L16" s="113" t="s">
        <v>661</v>
      </c>
      <c r="M16" s="113" t="s">
        <v>84</v>
      </c>
      <c r="N16" s="113" t="s">
        <v>111</v>
      </c>
      <c r="O16" s="113" t="s">
        <v>111</v>
      </c>
      <c r="P16" s="110" t="s">
        <v>84</v>
      </c>
      <c r="Q16" s="114" t="s">
        <v>662</v>
      </c>
      <c r="R16" s="114" t="s">
        <v>662</v>
      </c>
      <c r="S16" s="114" t="s">
        <v>662</v>
      </c>
      <c r="T16" s="114" t="s">
        <v>662</v>
      </c>
      <c r="U16" s="114" t="s">
        <v>663</v>
      </c>
      <c r="V16" s="114" t="s">
        <v>663</v>
      </c>
      <c r="W16" s="114" t="s">
        <v>663</v>
      </c>
      <c r="X16" s="114" t="s">
        <v>86</v>
      </c>
      <c r="Y16" s="114" t="s">
        <v>86</v>
      </c>
      <c r="Z16" s="114" t="s">
        <v>416</v>
      </c>
      <c r="AA16" s="114" t="s">
        <v>416</v>
      </c>
      <c r="AB16" s="114" t="s">
        <v>111</v>
      </c>
      <c r="AC16" s="114" t="s">
        <v>112</v>
      </c>
      <c r="AD16" s="114" t="s">
        <v>585</v>
      </c>
      <c r="AE16" s="114" t="s">
        <v>663</v>
      </c>
      <c r="AF16" s="114" t="s">
        <v>663</v>
      </c>
      <c r="AG16" s="114" t="s">
        <v>664</v>
      </c>
      <c r="AH16" s="114" t="s">
        <v>664</v>
      </c>
      <c r="AI16" s="114" t="s">
        <v>140</v>
      </c>
      <c r="AJ16" s="114" t="s">
        <v>140</v>
      </c>
      <c r="AK16" s="113" t="s">
        <v>113</v>
      </c>
      <c r="AL16" s="113" t="s">
        <v>114</v>
      </c>
      <c r="AM16" s="112" t="s">
        <v>111</v>
      </c>
      <c r="AN16" s="112" t="s">
        <v>111</v>
      </c>
      <c r="AO16" s="113"/>
      <c r="AP16" s="114" t="s">
        <v>86</v>
      </c>
      <c r="AQ16" s="113" t="s">
        <v>86</v>
      </c>
      <c r="AR16" s="113" t="s">
        <v>86</v>
      </c>
      <c r="AS16" s="113" t="s">
        <v>112</v>
      </c>
      <c r="AT16" s="114" t="s">
        <v>111</v>
      </c>
      <c r="AU16" s="113" t="s">
        <v>86</v>
      </c>
      <c r="AV16" s="113" t="s">
        <v>111</v>
      </c>
      <c r="AW16" s="113" t="s">
        <v>111</v>
      </c>
      <c r="AX16" s="113" t="s">
        <v>112</v>
      </c>
      <c r="AY16" s="113" t="s">
        <v>112</v>
      </c>
      <c r="AZ16" s="113" t="s">
        <v>111</v>
      </c>
      <c r="BA16" s="113" t="s">
        <v>112</v>
      </c>
      <c r="BB16" s="113" t="s">
        <v>111</v>
      </c>
      <c r="BC16" s="113" t="s">
        <v>111</v>
      </c>
      <c r="BD16" s="113" t="s">
        <v>665</v>
      </c>
      <c r="BE16" s="113" t="s">
        <v>112</v>
      </c>
      <c r="BF16" s="113" t="s">
        <v>112</v>
      </c>
      <c r="BG16" s="113" t="s">
        <v>112</v>
      </c>
      <c r="BH16" s="113" t="s">
        <v>112</v>
      </c>
      <c r="BI16" s="81" t="s">
        <v>667</v>
      </c>
      <c r="BJ16" s="113" t="s">
        <v>111</v>
      </c>
      <c r="BK16" s="113" t="s">
        <v>111</v>
      </c>
      <c r="BL16" s="113" t="s">
        <v>111</v>
      </c>
      <c r="BM16" s="114" t="s">
        <v>661</v>
      </c>
      <c r="BN16" s="114" t="s">
        <v>661</v>
      </c>
      <c r="BO16" s="114" t="s">
        <v>661</v>
      </c>
      <c r="BP16" s="114" t="s">
        <v>111</v>
      </c>
      <c r="BQ16" s="114" t="s">
        <v>113</v>
      </c>
      <c r="BR16" s="114" t="s">
        <v>113</v>
      </c>
      <c r="BS16" s="113" t="s">
        <v>668</v>
      </c>
      <c r="BT16" s="113" t="s">
        <v>126</v>
      </c>
      <c r="BU16" s="114" t="s">
        <v>84</v>
      </c>
      <c r="BV16" s="114" t="s">
        <v>84</v>
      </c>
      <c r="BW16" s="113" t="s">
        <v>112</v>
      </c>
      <c r="BX16" s="114" t="s">
        <v>111</v>
      </c>
      <c r="BY16" s="113" t="s">
        <v>111</v>
      </c>
      <c r="BZ16" s="114" t="s">
        <v>86</v>
      </c>
      <c r="CA16" s="114" t="s">
        <v>669</v>
      </c>
      <c r="CB16" s="113" t="s">
        <v>111</v>
      </c>
      <c r="CC16" s="114" t="s">
        <v>111</v>
      </c>
      <c r="CD16" s="114" t="s">
        <v>111</v>
      </c>
      <c r="CE16" s="113" t="s">
        <v>111</v>
      </c>
      <c r="CF16" s="114" t="s">
        <v>86</v>
      </c>
      <c r="CG16" s="114" t="s">
        <v>86</v>
      </c>
      <c r="CH16" s="114" t="s">
        <v>86</v>
      </c>
      <c r="CI16" s="113" t="s">
        <v>666</v>
      </c>
      <c r="CJ16" s="113" t="s">
        <v>416</v>
      </c>
      <c r="CK16" s="113" t="s">
        <v>416</v>
      </c>
      <c r="CL16" s="113" t="s">
        <v>416</v>
      </c>
      <c r="CM16" s="113" t="s">
        <v>416</v>
      </c>
      <c r="CN16" s="113" t="s">
        <v>85</v>
      </c>
      <c r="CO16" s="113" t="s">
        <v>85</v>
      </c>
      <c r="CP16" s="113" t="s">
        <v>111</v>
      </c>
      <c r="CQ16" s="113" t="s">
        <v>86</v>
      </c>
      <c r="CR16" s="113" t="s">
        <v>85</v>
      </c>
      <c r="CS16" s="113" t="s">
        <v>86</v>
      </c>
      <c r="CT16" s="113" t="s">
        <v>585</v>
      </c>
      <c r="CU16" s="113" t="s">
        <v>663</v>
      </c>
      <c r="CV16" s="80"/>
    </row>
    <row r="17" spans="1:100" x14ac:dyDescent="0.25">
      <c r="A17" s="3" t="str">
        <f>VLOOKUP(C17,Regions!B$3:H$35,7,FALSE)</f>
        <v>Caribbean</v>
      </c>
      <c r="B17" s="94" t="s">
        <v>60</v>
      </c>
      <c r="C17" s="83" t="s">
        <v>59</v>
      </c>
      <c r="D17" s="113" t="s">
        <v>660</v>
      </c>
      <c r="E17" s="113" t="s">
        <v>660</v>
      </c>
      <c r="F17" s="113" t="s">
        <v>629</v>
      </c>
      <c r="G17" s="114" t="s">
        <v>629</v>
      </c>
      <c r="H17" s="114" t="s">
        <v>629</v>
      </c>
      <c r="I17" s="114" t="s">
        <v>629</v>
      </c>
      <c r="J17" s="114" t="s">
        <v>629</v>
      </c>
      <c r="K17" s="113" t="s">
        <v>661</v>
      </c>
      <c r="L17" s="113" t="s">
        <v>661</v>
      </c>
      <c r="M17" s="113" t="s">
        <v>84</v>
      </c>
      <c r="N17" s="113" t="s">
        <v>139</v>
      </c>
      <c r="O17" s="113" t="s">
        <v>139</v>
      </c>
      <c r="P17" s="110" t="s">
        <v>84</v>
      </c>
      <c r="Q17" s="114" t="s">
        <v>662</v>
      </c>
      <c r="R17" s="114" t="s">
        <v>662</v>
      </c>
      <c r="S17" s="114" t="s">
        <v>662</v>
      </c>
      <c r="T17" s="114" t="s">
        <v>662</v>
      </c>
      <c r="U17" s="114" t="s">
        <v>663</v>
      </c>
      <c r="V17" s="114" t="s">
        <v>663</v>
      </c>
      <c r="W17" s="114" t="s">
        <v>663</v>
      </c>
      <c r="X17" s="114" t="s">
        <v>86</v>
      </c>
      <c r="Y17" s="114" t="s">
        <v>86</v>
      </c>
      <c r="Z17" s="114" t="s">
        <v>416</v>
      </c>
      <c r="AA17" s="114" t="s">
        <v>416</v>
      </c>
      <c r="AB17" s="114" t="s">
        <v>416</v>
      </c>
      <c r="AC17" s="114" t="s">
        <v>112</v>
      </c>
      <c r="AD17" s="114" t="s">
        <v>585</v>
      </c>
      <c r="AE17" s="114" t="s">
        <v>663</v>
      </c>
      <c r="AF17" s="114" t="s">
        <v>663</v>
      </c>
      <c r="AG17" s="114" t="s">
        <v>664</v>
      </c>
      <c r="AH17" s="114" t="s">
        <v>664</v>
      </c>
      <c r="AI17" s="114" t="s">
        <v>140</v>
      </c>
      <c r="AJ17" s="114" t="s">
        <v>140</v>
      </c>
      <c r="AK17" s="113" t="s">
        <v>113</v>
      </c>
      <c r="AL17" s="113" t="s">
        <v>114</v>
      </c>
      <c r="AM17" s="112" t="s">
        <v>114</v>
      </c>
      <c r="AN17" s="112" t="s">
        <v>114</v>
      </c>
      <c r="AO17" s="113"/>
      <c r="AP17" s="114" t="s">
        <v>86</v>
      </c>
      <c r="AQ17" s="113" t="s">
        <v>86</v>
      </c>
      <c r="AR17" s="113" t="s">
        <v>86</v>
      </c>
      <c r="AS17" s="113" t="s">
        <v>112</v>
      </c>
      <c r="AT17" s="114" t="s">
        <v>131</v>
      </c>
      <c r="AU17" s="113" t="s">
        <v>86</v>
      </c>
      <c r="AV17" s="113" t="s">
        <v>131</v>
      </c>
      <c r="AW17" s="113" t="s">
        <v>112</v>
      </c>
      <c r="AX17" s="113" t="s">
        <v>112</v>
      </c>
      <c r="AY17" s="113" t="s">
        <v>112</v>
      </c>
      <c r="AZ17" s="113" t="s">
        <v>112</v>
      </c>
      <c r="BA17" s="113" t="s">
        <v>112</v>
      </c>
      <c r="BB17" s="113" t="s">
        <v>112</v>
      </c>
      <c r="BC17" s="113" t="s">
        <v>112</v>
      </c>
      <c r="BD17" s="113" t="s">
        <v>665</v>
      </c>
      <c r="BE17" s="113" t="s">
        <v>112</v>
      </c>
      <c r="BF17" s="113" t="s">
        <v>112</v>
      </c>
      <c r="BG17" s="113" t="s">
        <v>112</v>
      </c>
      <c r="BH17" s="113" t="s">
        <v>112</v>
      </c>
      <c r="BI17" s="81" t="s">
        <v>667</v>
      </c>
      <c r="BJ17" s="113" t="s">
        <v>114</v>
      </c>
      <c r="BK17" s="113" t="s">
        <v>111</v>
      </c>
      <c r="BL17" s="113" t="s">
        <v>580</v>
      </c>
      <c r="BM17" s="114" t="s">
        <v>661</v>
      </c>
      <c r="BN17" s="114" t="s">
        <v>661</v>
      </c>
      <c r="BO17" s="114" t="s">
        <v>661</v>
      </c>
      <c r="BP17" s="114" t="s">
        <v>111</v>
      </c>
      <c r="BQ17" s="114" t="s">
        <v>113</v>
      </c>
      <c r="BR17" s="114" t="s">
        <v>113</v>
      </c>
      <c r="BS17" s="113" t="s">
        <v>111</v>
      </c>
      <c r="BT17" s="113" t="s">
        <v>126</v>
      </c>
      <c r="BU17" s="114" t="s">
        <v>84</v>
      </c>
      <c r="BV17" s="114" t="s">
        <v>84</v>
      </c>
      <c r="BW17" s="113" t="s">
        <v>112</v>
      </c>
      <c r="BX17" s="114" t="s">
        <v>629</v>
      </c>
      <c r="BY17" s="113" t="s">
        <v>128</v>
      </c>
      <c r="BZ17" s="114" t="s">
        <v>86</v>
      </c>
      <c r="CA17" s="114" t="s">
        <v>669</v>
      </c>
      <c r="CB17" s="113" t="s">
        <v>111</v>
      </c>
      <c r="CC17" s="114" t="s">
        <v>111</v>
      </c>
      <c r="CD17" s="114" t="s">
        <v>111</v>
      </c>
      <c r="CE17" s="113" t="s">
        <v>422</v>
      </c>
      <c r="CF17" s="114" t="s">
        <v>86</v>
      </c>
      <c r="CG17" s="114" t="s">
        <v>86</v>
      </c>
      <c r="CH17" s="114" t="s">
        <v>86</v>
      </c>
      <c r="CI17" s="113" t="s">
        <v>666</v>
      </c>
      <c r="CJ17" s="113" t="s">
        <v>416</v>
      </c>
      <c r="CK17" s="113" t="s">
        <v>416</v>
      </c>
      <c r="CL17" s="113" t="s">
        <v>111</v>
      </c>
      <c r="CM17" s="113" t="s">
        <v>111</v>
      </c>
      <c r="CN17" s="113" t="s">
        <v>111</v>
      </c>
      <c r="CO17" s="113" t="s">
        <v>111</v>
      </c>
      <c r="CP17" s="113" t="s">
        <v>111</v>
      </c>
      <c r="CQ17" s="113" t="s">
        <v>86</v>
      </c>
      <c r="CR17" s="113" t="s">
        <v>111</v>
      </c>
      <c r="CS17" s="113" t="s">
        <v>86</v>
      </c>
      <c r="CT17" s="113" t="s">
        <v>585</v>
      </c>
      <c r="CU17" s="113" t="s">
        <v>663</v>
      </c>
      <c r="CV17" s="80"/>
    </row>
    <row r="18" spans="1:100" x14ac:dyDescent="0.25">
      <c r="A18" s="3" t="str">
        <f>VLOOKUP(C18,Regions!B$3:H$35,7,FALSE)</f>
        <v>Central America</v>
      </c>
      <c r="B18" s="94" t="s">
        <v>9</v>
      </c>
      <c r="C18" s="83" t="s">
        <v>8</v>
      </c>
      <c r="D18" s="113" t="s">
        <v>660</v>
      </c>
      <c r="E18" s="113" t="s">
        <v>660</v>
      </c>
      <c r="F18" s="113" t="s">
        <v>629</v>
      </c>
      <c r="G18" s="114" t="s">
        <v>629</v>
      </c>
      <c r="H18" s="114" t="s">
        <v>629</v>
      </c>
      <c r="I18" s="114" t="s">
        <v>629</v>
      </c>
      <c r="J18" s="114" t="s">
        <v>629</v>
      </c>
      <c r="K18" s="113" t="s">
        <v>661</v>
      </c>
      <c r="L18" s="113" t="s">
        <v>661</v>
      </c>
      <c r="M18" s="113" t="s">
        <v>84</v>
      </c>
      <c r="N18" s="113" t="s">
        <v>139</v>
      </c>
      <c r="O18" s="113" t="s">
        <v>139</v>
      </c>
      <c r="P18" s="110" t="s">
        <v>111</v>
      </c>
      <c r="Q18" s="114" t="s">
        <v>662</v>
      </c>
      <c r="R18" s="114" t="s">
        <v>662</v>
      </c>
      <c r="S18" s="114" t="s">
        <v>662</v>
      </c>
      <c r="T18" s="114" t="s">
        <v>662</v>
      </c>
      <c r="U18" s="114" t="s">
        <v>663</v>
      </c>
      <c r="V18" s="114" t="s">
        <v>663</v>
      </c>
      <c r="W18" s="114" t="s">
        <v>663</v>
      </c>
      <c r="X18" s="114" t="s">
        <v>86</v>
      </c>
      <c r="Y18" s="114" t="s">
        <v>86</v>
      </c>
      <c r="Z18" s="114" t="s">
        <v>416</v>
      </c>
      <c r="AA18" s="114" t="s">
        <v>416</v>
      </c>
      <c r="AB18" s="114" t="s">
        <v>416</v>
      </c>
      <c r="AC18" s="114" t="s">
        <v>112</v>
      </c>
      <c r="AD18" s="114" t="s">
        <v>585</v>
      </c>
      <c r="AE18" s="114" t="s">
        <v>663</v>
      </c>
      <c r="AF18" s="114" t="s">
        <v>663</v>
      </c>
      <c r="AG18" s="114" t="s">
        <v>664</v>
      </c>
      <c r="AH18" s="114" t="s">
        <v>664</v>
      </c>
      <c r="AI18" s="114" t="s">
        <v>140</v>
      </c>
      <c r="AJ18" s="114" t="s">
        <v>140</v>
      </c>
      <c r="AK18" s="113" t="s">
        <v>113</v>
      </c>
      <c r="AL18" s="113" t="s">
        <v>114</v>
      </c>
      <c r="AM18" s="112" t="s">
        <v>114</v>
      </c>
      <c r="AN18" s="112" t="s">
        <v>114</v>
      </c>
      <c r="AO18" s="113" t="s">
        <v>149</v>
      </c>
      <c r="AP18" s="114" t="s">
        <v>86</v>
      </c>
      <c r="AQ18" s="113" t="s">
        <v>86</v>
      </c>
      <c r="AR18" s="113" t="s">
        <v>86</v>
      </c>
      <c r="AS18" s="113" t="s">
        <v>112</v>
      </c>
      <c r="AT18" s="114" t="s">
        <v>131</v>
      </c>
      <c r="AU18" s="113" t="s">
        <v>86</v>
      </c>
      <c r="AV18" s="113" t="s">
        <v>131</v>
      </c>
      <c r="AW18" s="113" t="s">
        <v>112</v>
      </c>
      <c r="AX18" s="113" t="s">
        <v>112</v>
      </c>
      <c r="AY18" s="113" t="s">
        <v>112</v>
      </c>
      <c r="AZ18" s="113" t="s">
        <v>111</v>
      </c>
      <c r="BA18" s="113" t="s">
        <v>112</v>
      </c>
      <c r="BB18" s="113" t="s">
        <v>112</v>
      </c>
      <c r="BC18" s="113" t="s">
        <v>112</v>
      </c>
      <c r="BD18" s="113" t="s">
        <v>665</v>
      </c>
      <c r="BE18" s="113" t="s">
        <v>112</v>
      </c>
      <c r="BF18" s="113" t="s">
        <v>112</v>
      </c>
      <c r="BG18" s="113" t="s">
        <v>112</v>
      </c>
      <c r="BH18" s="113" t="s">
        <v>112</v>
      </c>
      <c r="BI18" s="81" t="s">
        <v>667</v>
      </c>
      <c r="BJ18" s="113" t="s">
        <v>114</v>
      </c>
      <c r="BK18" s="113" t="s">
        <v>111</v>
      </c>
      <c r="BL18" s="113" t="s">
        <v>580</v>
      </c>
      <c r="BM18" s="114" t="s">
        <v>661</v>
      </c>
      <c r="BN18" s="114" t="s">
        <v>661</v>
      </c>
      <c r="BO18" s="114" t="s">
        <v>661</v>
      </c>
      <c r="BP18" s="114" t="s">
        <v>111</v>
      </c>
      <c r="BQ18" s="114" t="s">
        <v>113</v>
      </c>
      <c r="BR18" s="114" t="s">
        <v>113</v>
      </c>
      <c r="BS18" s="113" t="s">
        <v>668</v>
      </c>
      <c r="BT18" s="113" t="s">
        <v>126</v>
      </c>
      <c r="BU18" s="114" t="s">
        <v>84</v>
      </c>
      <c r="BV18" s="114" t="s">
        <v>84</v>
      </c>
      <c r="BW18" s="113" t="s">
        <v>112</v>
      </c>
      <c r="BX18" s="114" t="s">
        <v>111</v>
      </c>
      <c r="BY18" s="113" t="s">
        <v>128</v>
      </c>
      <c r="BZ18" s="114" t="s">
        <v>86</v>
      </c>
      <c r="CA18" s="114" t="s">
        <v>111</v>
      </c>
      <c r="CB18" s="113" t="s">
        <v>111</v>
      </c>
      <c r="CC18" s="114" t="s">
        <v>111</v>
      </c>
      <c r="CD18" s="114" t="s">
        <v>111</v>
      </c>
      <c r="CE18" s="113" t="s">
        <v>111</v>
      </c>
      <c r="CF18" s="114" t="s">
        <v>86</v>
      </c>
      <c r="CG18" s="114" t="s">
        <v>86</v>
      </c>
      <c r="CH18" s="114" t="s">
        <v>86</v>
      </c>
      <c r="CI18" s="113" t="s">
        <v>666</v>
      </c>
      <c r="CJ18" s="113" t="s">
        <v>416</v>
      </c>
      <c r="CK18" s="113" t="s">
        <v>416</v>
      </c>
      <c r="CL18" s="113" t="s">
        <v>416</v>
      </c>
      <c r="CM18" s="113" t="s">
        <v>416</v>
      </c>
      <c r="CN18" s="113" t="s">
        <v>85</v>
      </c>
      <c r="CO18" s="113" t="s">
        <v>85</v>
      </c>
      <c r="CP18" s="113" t="s">
        <v>111</v>
      </c>
      <c r="CQ18" s="113" t="s">
        <v>86</v>
      </c>
      <c r="CR18" s="113" t="s">
        <v>85</v>
      </c>
      <c r="CS18" s="113" t="s">
        <v>86</v>
      </c>
      <c r="CT18" s="113" t="s">
        <v>585</v>
      </c>
      <c r="CU18" s="113" t="s">
        <v>663</v>
      </c>
      <c r="CV18" s="80"/>
    </row>
    <row r="19" spans="1:100" x14ac:dyDescent="0.25">
      <c r="A19" s="3" t="str">
        <f>VLOOKUP(C19,Regions!B$3:H$35,7,FALSE)</f>
        <v>Central America</v>
      </c>
      <c r="B19" s="94" t="s">
        <v>18</v>
      </c>
      <c r="C19" s="83" t="s">
        <v>17</v>
      </c>
      <c r="D19" s="113" t="s">
        <v>660</v>
      </c>
      <c r="E19" s="113" t="s">
        <v>660</v>
      </c>
      <c r="F19" s="113" t="s">
        <v>629</v>
      </c>
      <c r="G19" s="114" t="s">
        <v>629</v>
      </c>
      <c r="H19" s="114" t="s">
        <v>629</v>
      </c>
      <c r="I19" s="114" t="s">
        <v>629</v>
      </c>
      <c r="J19" s="114" t="s">
        <v>629</v>
      </c>
      <c r="K19" s="113" t="s">
        <v>661</v>
      </c>
      <c r="L19" s="113" t="s">
        <v>661</v>
      </c>
      <c r="M19" s="113" t="s">
        <v>84</v>
      </c>
      <c r="N19" s="113" t="s">
        <v>139</v>
      </c>
      <c r="O19" s="113" t="s">
        <v>139</v>
      </c>
      <c r="P19" s="110" t="s">
        <v>84</v>
      </c>
      <c r="Q19" s="114" t="s">
        <v>662</v>
      </c>
      <c r="R19" s="114" t="s">
        <v>662</v>
      </c>
      <c r="S19" s="114" t="s">
        <v>662</v>
      </c>
      <c r="T19" s="114" t="s">
        <v>662</v>
      </c>
      <c r="U19" s="114" t="s">
        <v>663</v>
      </c>
      <c r="V19" s="114" t="s">
        <v>663</v>
      </c>
      <c r="W19" s="114" t="s">
        <v>663</v>
      </c>
      <c r="X19" s="114" t="s">
        <v>86</v>
      </c>
      <c r="Y19" s="114" t="s">
        <v>86</v>
      </c>
      <c r="Z19" s="114" t="s">
        <v>416</v>
      </c>
      <c r="AA19" s="114" t="s">
        <v>416</v>
      </c>
      <c r="AB19" s="114" t="s">
        <v>416</v>
      </c>
      <c r="AC19" s="114" t="s">
        <v>112</v>
      </c>
      <c r="AD19" s="114" t="s">
        <v>585</v>
      </c>
      <c r="AE19" s="114" t="s">
        <v>663</v>
      </c>
      <c r="AF19" s="114" t="s">
        <v>663</v>
      </c>
      <c r="AG19" s="114" t="s">
        <v>664</v>
      </c>
      <c r="AH19" s="114" t="s">
        <v>664</v>
      </c>
      <c r="AI19" s="114" t="s">
        <v>140</v>
      </c>
      <c r="AJ19" s="114" t="s">
        <v>140</v>
      </c>
      <c r="AK19" s="113" t="s">
        <v>113</v>
      </c>
      <c r="AL19" s="113" t="s">
        <v>114</v>
      </c>
      <c r="AM19" s="112" t="s">
        <v>111</v>
      </c>
      <c r="AN19" s="112" t="s">
        <v>111</v>
      </c>
      <c r="AO19" s="113" t="s">
        <v>86</v>
      </c>
      <c r="AP19" s="114" t="s">
        <v>86</v>
      </c>
      <c r="AQ19" s="113" t="s">
        <v>86</v>
      </c>
      <c r="AR19" s="113" t="s">
        <v>86</v>
      </c>
      <c r="AS19" s="113" t="s">
        <v>112</v>
      </c>
      <c r="AT19" s="114" t="s">
        <v>131</v>
      </c>
      <c r="AU19" s="113" t="s">
        <v>86</v>
      </c>
      <c r="AV19" s="113" t="s">
        <v>131</v>
      </c>
      <c r="AW19" s="113" t="s">
        <v>112</v>
      </c>
      <c r="AX19" s="113" t="s">
        <v>112</v>
      </c>
      <c r="AY19" s="113" t="s">
        <v>112</v>
      </c>
      <c r="AZ19" s="113" t="s">
        <v>112</v>
      </c>
      <c r="BA19" s="113" t="s">
        <v>112</v>
      </c>
      <c r="BB19" s="113" t="s">
        <v>112</v>
      </c>
      <c r="BC19" s="113" t="s">
        <v>112</v>
      </c>
      <c r="BD19" s="113" t="s">
        <v>665</v>
      </c>
      <c r="BE19" s="113" t="s">
        <v>112</v>
      </c>
      <c r="BF19" s="113" t="s">
        <v>112</v>
      </c>
      <c r="BG19" s="113" t="s">
        <v>112</v>
      </c>
      <c r="BH19" s="113" t="s">
        <v>112</v>
      </c>
      <c r="BI19" s="81" t="s">
        <v>667</v>
      </c>
      <c r="BJ19" s="113" t="s">
        <v>114</v>
      </c>
      <c r="BK19" s="113" t="s">
        <v>86</v>
      </c>
      <c r="BL19" s="113" t="s">
        <v>580</v>
      </c>
      <c r="BM19" s="114" t="s">
        <v>661</v>
      </c>
      <c r="BN19" s="114" t="s">
        <v>661</v>
      </c>
      <c r="BO19" s="114" t="s">
        <v>661</v>
      </c>
      <c r="BP19" s="114" t="s">
        <v>111</v>
      </c>
      <c r="BQ19" s="114" t="s">
        <v>113</v>
      </c>
      <c r="BR19" s="114" t="s">
        <v>113</v>
      </c>
      <c r="BS19" s="113" t="s">
        <v>668</v>
      </c>
      <c r="BT19" s="113" t="s">
        <v>126</v>
      </c>
      <c r="BU19" s="114" t="s">
        <v>84</v>
      </c>
      <c r="BV19" s="114" t="s">
        <v>84</v>
      </c>
      <c r="BW19" s="113" t="s">
        <v>112</v>
      </c>
      <c r="BX19" s="114" t="s">
        <v>629</v>
      </c>
      <c r="BY19" s="113" t="s">
        <v>128</v>
      </c>
      <c r="BZ19" s="114" t="s">
        <v>86</v>
      </c>
      <c r="CA19" s="114" t="s">
        <v>669</v>
      </c>
      <c r="CB19" s="113" t="s">
        <v>670</v>
      </c>
      <c r="CC19" s="114" t="s">
        <v>635</v>
      </c>
      <c r="CD19" s="114" t="s">
        <v>635</v>
      </c>
      <c r="CE19" s="113" t="s">
        <v>422</v>
      </c>
      <c r="CF19" s="114" t="s">
        <v>86</v>
      </c>
      <c r="CG19" s="114" t="s">
        <v>86</v>
      </c>
      <c r="CH19" s="114" t="s">
        <v>86</v>
      </c>
      <c r="CI19" s="113" t="s">
        <v>666</v>
      </c>
      <c r="CJ19" s="113" t="s">
        <v>416</v>
      </c>
      <c r="CK19" s="113" t="s">
        <v>416</v>
      </c>
      <c r="CL19" s="113" t="s">
        <v>416</v>
      </c>
      <c r="CM19" s="113" t="s">
        <v>416</v>
      </c>
      <c r="CN19" s="113" t="s">
        <v>85</v>
      </c>
      <c r="CO19" s="113" t="s">
        <v>85</v>
      </c>
      <c r="CP19" s="113" t="s">
        <v>85</v>
      </c>
      <c r="CQ19" s="113" t="s">
        <v>86</v>
      </c>
      <c r="CR19" s="113" t="s">
        <v>85</v>
      </c>
      <c r="CS19" s="113" t="s">
        <v>86</v>
      </c>
      <c r="CT19" s="113" t="s">
        <v>585</v>
      </c>
      <c r="CU19" s="113" t="s">
        <v>663</v>
      </c>
      <c r="CV19" s="80"/>
    </row>
    <row r="20" spans="1:100" x14ac:dyDescent="0.25">
      <c r="A20" s="3" t="str">
        <f>VLOOKUP(C20,Regions!B$3:H$35,7,FALSE)</f>
        <v>Central America</v>
      </c>
      <c r="B20" s="94" t="s">
        <v>28</v>
      </c>
      <c r="C20" s="83" t="s">
        <v>27</v>
      </c>
      <c r="D20" s="113" t="s">
        <v>660</v>
      </c>
      <c r="E20" s="113" t="s">
        <v>660</v>
      </c>
      <c r="F20" s="113" t="s">
        <v>629</v>
      </c>
      <c r="G20" s="114" t="s">
        <v>629</v>
      </c>
      <c r="H20" s="114" t="s">
        <v>629</v>
      </c>
      <c r="I20" s="114" t="s">
        <v>629</v>
      </c>
      <c r="J20" s="114" t="s">
        <v>629</v>
      </c>
      <c r="K20" s="113" t="s">
        <v>661</v>
      </c>
      <c r="L20" s="113" t="s">
        <v>661</v>
      </c>
      <c r="M20" s="113" t="s">
        <v>84</v>
      </c>
      <c r="N20" s="113" t="s">
        <v>139</v>
      </c>
      <c r="O20" s="113" t="s">
        <v>139</v>
      </c>
      <c r="P20" s="110" t="s">
        <v>111</v>
      </c>
      <c r="Q20" s="114" t="s">
        <v>662</v>
      </c>
      <c r="R20" s="114" t="s">
        <v>662</v>
      </c>
      <c r="S20" s="114" t="s">
        <v>662</v>
      </c>
      <c r="T20" s="114" t="s">
        <v>662</v>
      </c>
      <c r="U20" s="114" t="s">
        <v>663</v>
      </c>
      <c r="V20" s="114" t="s">
        <v>663</v>
      </c>
      <c r="W20" s="114" t="s">
        <v>663</v>
      </c>
      <c r="X20" s="114" t="s">
        <v>86</v>
      </c>
      <c r="Y20" s="114" t="s">
        <v>86</v>
      </c>
      <c r="Z20" s="114" t="s">
        <v>416</v>
      </c>
      <c r="AA20" s="114" t="s">
        <v>416</v>
      </c>
      <c r="AB20" s="114" t="s">
        <v>416</v>
      </c>
      <c r="AC20" s="114" t="s">
        <v>112</v>
      </c>
      <c r="AD20" s="114" t="s">
        <v>585</v>
      </c>
      <c r="AE20" s="114" t="s">
        <v>663</v>
      </c>
      <c r="AF20" s="114" t="s">
        <v>663</v>
      </c>
      <c r="AG20" s="114" t="s">
        <v>664</v>
      </c>
      <c r="AH20" s="114" t="s">
        <v>664</v>
      </c>
      <c r="AI20" s="114" t="s">
        <v>140</v>
      </c>
      <c r="AJ20" s="114" t="s">
        <v>140</v>
      </c>
      <c r="AK20" s="113" t="s">
        <v>113</v>
      </c>
      <c r="AL20" s="113" t="s">
        <v>114</v>
      </c>
      <c r="AM20" s="112" t="s">
        <v>114</v>
      </c>
      <c r="AN20" s="112" t="s">
        <v>114</v>
      </c>
      <c r="AO20" s="113" t="s">
        <v>86</v>
      </c>
      <c r="AP20" s="114" t="s">
        <v>86</v>
      </c>
      <c r="AQ20" s="113" t="s">
        <v>86</v>
      </c>
      <c r="AR20" s="113" t="s">
        <v>86</v>
      </c>
      <c r="AS20" s="113" t="s">
        <v>112</v>
      </c>
      <c r="AT20" s="114" t="s">
        <v>131</v>
      </c>
      <c r="AU20" s="113" t="s">
        <v>86</v>
      </c>
      <c r="AV20" s="113" t="s">
        <v>131</v>
      </c>
      <c r="AW20" s="113" t="s">
        <v>112</v>
      </c>
      <c r="AX20" s="113" t="s">
        <v>112</v>
      </c>
      <c r="AY20" s="113" t="s">
        <v>112</v>
      </c>
      <c r="AZ20" s="113" t="s">
        <v>112</v>
      </c>
      <c r="BA20" s="113" t="s">
        <v>112</v>
      </c>
      <c r="BB20" s="113" t="s">
        <v>112</v>
      </c>
      <c r="BC20" s="113" t="s">
        <v>112</v>
      </c>
      <c r="BD20" s="113" t="s">
        <v>665</v>
      </c>
      <c r="BE20" s="113" t="s">
        <v>112</v>
      </c>
      <c r="BF20" s="113" t="s">
        <v>112</v>
      </c>
      <c r="BG20" s="113" t="s">
        <v>112</v>
      </c>
      <c r="BH20" s="113" t="s">
        <v>112</v>
      </c>
      <c r="BI20" s="81" t="s">
        <v>667</v>
      </c>
      <c r="BJ20" s="113" t="s">
        <v>114</v>
      </c>
      <c r="BK20" s="113" t="s">
        <v>86</v>
      </c>
      <c r="BL20" s="113" t="s">
        <v>580</v>
      </c>
      <c r="BM20" s="114" t="s">
        <v>661</v>
      </c>
      <c r="BN20" s="114" t="s">
        <v>661</v>
      </c>
      <c r="BO20" s="114" t="s">
        <v>661</v>
      </c>
      <c r="BP20" s="114"/>
      <c r="BQ20" s="114" t="s">
        <v>113</v>
      </c>
      <c r="BR20" s="114" t="s">
        <v>113</v>
      </c>
      <c r="BS20" s="113" t="s">
        <v>668</v>
      </c>
      <c r="BT20" s="113" t="s">
        <v>126</v>
      </c>
      <c r="BU20" s="114" t="s">
        <v>84</v>
      </c>
      <c r="BV20" s="114" t="s">
        <v>84</v>
      </c>
      <c r="BW20" s="113" t="s">
        <v>112</v>
      </c>
      <c r="BX20" s="114" t="s">
        <v>629</v>
      </c>
      <c r="BY20" s="113" t="s">
        <v>128</v>
      </c>
      <c r="BZ20" s="114" t="s">
        <v>86</v>
      </c>
      <c r="CA20" s="114" t="s">
        <v>669</v>
      </c>
      <c r="CB20" s="113" t="s">
        <v>670</v>
      </c>
      <c r="CC20" s="114" t="s">
        <v>635</v>
      </c>
      <c r="CD20" s="114" t="s">
        <v>635</v>
      </c>
      <c r="CE20" s="113" t="s">
        <v>422</v>
      </c>
      <c r="CF20" s="114" t="s">
        <v>86</v>
      </c>
      <c r="CG20" s="114" t="s">
        <v>86</v>
      </c>
      <c r="CH20" s="114" t="s">
        <v>86</v>
      </c>
      <c r="CI20" s="113" t="s">
        <v>666</v>
      </c>
      <c r="CJ20" s="113" t="s">
        <v>416</v>
      </c>
      <c r="CK20" s="113" t="s">
        <v>416</v>
      </c>
      <c r="CL20" s="113" t="s">
        <v>416</v>
      </c>
      <c r="CM20" s="113" t="s">
        <v>416</v>
      </c>
      <c r="CN20" s="113" t="s">
        <v>85</v>
      </c>
      <c r="CO20" s="113" t="s">
        <v>85</v>
      </c>
      <c r="CP20" s="113" t="s">
        <v>85</v>
      </c>
      <c r="CQ20" s="113" t="s">
        <v>86</v>
      </c>
      <c r="CR20" s="113" t="s">
        <v>85</v>
      </c>
      <c r="CS20" s="113" t="s">
        <v>86</v>
      </c>
      <c r="CT20" s="113" t="s">
        <v>585</v>
      </c>
      <c r="CU20" s="113" t="s">
        <v>663</v>
      </c>
      <c r="CV20" s="80"/>
    </row>
    <row r="21" spans="1:100" x14ac:dyDescent="0.25">
      <c r="A21" s="3" t="str">
        <f>VLOOKUP(C21,Regions!B$3:H$35,7,FALSE)</f>
        <v>Central America</v>
      </c>
      <c r="B21" s="94" t="s">
        <v>32</v>
      </c>
      <c r="C21" s="83" t="s">
        <v>31</v>
      </c>
      <c r="D21" s="113" t="s">
        <v>660</v>
      </c>
      <c r="E21" s="113" t="s">
        <v>660</v>
      </c>
      <c r="F21" s="113" t="s">
        <v>629</v>
      </c>
      <c r="G21" s="114" t="s">
        <v>629</v>
      </c>
      <c r="H21" s="114" t="s">
        <v>629</v>
      </c>
      <c r="I21" s="114" t="s">
        <v>629</v>
      </c>
      <c r="J21" s="114" t="s">
        <v>629</v>
      </c>
      <c r="K21" s="113" t="s">
        <v>661</v>
      </c>
      <c r="L21" s="113" t="s">
        <v>661</v>
      </c>
      <c r="M21" s="113" t="s">
        <v>84</v>
      </c>
      <c r="N21" s="113" t="s">
        <v>139</v>
      </c>
      <c r="O21" s="113" t="s">
        <v>139</v>
      </c>
      <c r="P21" s="110" t="s">
        <v>111</v>
      </c>
      <c r="Q21" s="114" t="s">
        <v>662</v>
      </c>
      <c r="R21" s="114" t="s">
        <v>662</v>
      </c>
      <c r="S21" s="114" t="s">
        <v>662</v>
      </c>
      <c r="T21" s="114" t="s">
        <v>662</v>
      </c>
      <c r="U21" s="114" t="s">
        <v>663</v>
      </c>
      <c r="V21" s="114" t="s">
        <v>663</v>
      </c>
      <c r="W21" s="114" t="s">
        <v>663</v>
      </c>
      <c r="X21" s="114" t="s">
        <v>86</v>
      </c>
      <c r="Y21" s="114" t="s">
        <v>86</v>
      </c>
      <c r="Z21" s="114" t="s">
        <v>416</v>
      </c>
      <c r="AA21" s="114" t="s">
        <v>416</v>
      </c>
      <c r="AB21" s="114" t="s">
        <v>416</v>
      </c>
      <c r="AC21" s="114" t="s">
        <v>112</v>
      </c>
      <c r="AD21" s="114" t="s">
        <v>585</v>
      </c>
      <c r="AE21" s="114" t="s">
        <v>663</v>
      </c>
      <c r="AF21" s="114" t="s">
        <v>663</v>
      </c>
      <c r="AG21" s="114" t="s">
        <v>664</v>
      </c>
      <c r="AH21" s="114" t="s">
        <v>664</v>
      </c>
      <c r="AI21" s="114" t="s">
        <v>140</v>
      </c>
      <c r="AJ21" s="114" t="s">
        <v>140</v>
      </c>
      <c r="AK21" s="113" t="s">
        <v>113</v>
      </c>
      <c r="AL21" s="113" t="s">
        <v>114</v>
      </c>
      <c r="AM21" s="112" t="s">
        <v>114</v>
      </c>
      <c r="AN21" s="112" t="s">
        <v>114</v>
      </c>
      <c r="AO21" s="113" t="s">
        <v>86</v>
      </c>
      <c r="AP21" s="114" t="s">
        <v>86</v>
      </c>
      <c r="AQ21" s="113" t="s">
        <v>86</v>
      </c>
      <c r="AR21" s="113" t="s">
        <v>86</v>
      </c>
      <c r="AS21" s="113" t="s">
        <v>112</v>
      </c>
      <c r="AT21" s="114" t="s">
        <v>131</v>
      </c>
      <c r="AU21" s="113" t="s">
        <v>86</v>
      </c>
      <c r="AV21" s="113" t="s">
        <v>131</v>
      </c>
      <c r="AW21" s="113" t="s">
        <v>112</v>
      </c>
      <c r="AX21" s="113" t="s">
        <v>112</v>
      </c>
      <c r="AY21" s="113" t="s">
        <v>112</v>
      </c>
      <c r="AZ21" s="113" t="s">
        <v>112</v>
      </c>
      <c r="BA21" s="113" t="s">
        <v>112</v>
      </c>
      <c r="BB21" s="113" t="s">
        <v>112</v>
      </c>
      <c r="BC21" s="113" t="s">
        <v>112</v>
      </c>
      <c r="BD21" s="113" t="s">
        <v>665</v>
      </c>
      <c r="BE21" s="113" t="s">
        <v>112</v>
      </c>
      <c r="BF21" s="113" t="s">
        <v>112</v>
      </c>
      <c r="BG21" s="113" t="s">
        <v>112</v>
      </c>
      <c r="BH21" s="113" t="s">
        <v>112</v>
      </c>
      <c r="BI21" s="81" t="s">
        <v>667</v>
      </c>
      <c r="BJ21" s="113" t="s">
        <v>114</v>
      </c>
      <c r="BK21" s="113" t="s">
        <v>86</v>
      </c>
      <c r="BL21" s="113" t="s">
        <v>580</v>
      </c>
      <c r="BM21" s="114" t="s">
        <v>661</v>
      </c>
      <c r="BN21" s="114" t="s">
        <v>661</v>
      </c>
      <c r="BO21" s="114" t="s">
        <v>661</v>
      </c>
      <c r="BP21" s="114" t="s">
        <v>415</v>
      </c>
      <c r="BQ21" s="114" t="s">
        <v>113</v>
      </c>
      <c r="BR21" s="114" t="s">
        <v>113</v>
      </c>
      <c r="BS21" s="113" t="s">
        <v>668</v>
      </c>
      <c r="BT21" s="113" t="s">
        <v>126</v>
      </c>
      <c r="BU21" s="114" t="s">
        <v>84</v>
      </c>
      <c r="BV21" s="114" t="s">
        <v>84</v>
      </c>
      <c r="BW21" s="113" t="s">
        <v>112</v>
      </c>
      <c r="BX21" s="114" t="s">
        <v>629</v>
      </c>
      <c r="BY21" s="113" t="s">
        <v>128</v>
      </c>
      <c r="BZ21" s="114" t="s">
        <v>86</v>
      </c>
      <c r="CA21" s="114" t="s">
        <v>669</v>
      </c>
      <c r="CB21" s="113" t="s">
        <v>670</v>
      </c>
      <c r="CC21" s="114" t="s">
        <v>635</v>
      </c>
      <c r="CD21" s="114" t="s">
        <v>635</v>
      </c>
      <c r="CE21" s="113" t="s">
        <v>422</v>
      </c>
      <c r="CF21" s="114" t="s">
        <v>86</v>
      </c>
      <c r="CG21" s="114" t="s">
        <v>86</v>
      </c>
      <c r="CH21" s="114" t="s">
        <v>86</v>
      </c>
      <c r="CI21" s="113" t="s">
        <v>666</v>
      </c>
      <c r="CJ21" s="113" t="s">
        <v>416</v>
      </c>
      <c r="CK21" s="113" t="s">
        <v>416</v>
      </c>
      <c r="CL21" s="113" t="s">
        <v>416</v>
      </c>
      <c r="CM21" s="113" t="s">
        <v>416</v>
      </c>
      <c r="CN21" s="113" t="s">
        <v>85</v>
      </c>
      <c r="CO21" s="113" t="s">
        <v>85</v>
      </c>
      <c r="CP21" s="113" t="s">
        <v>85</v>
      </c>
      <c r="CQ21" s="113" t="s">
        <v>86</v>
      </c>
      <c r="CR21" s="113" t="s">
        <v>85</v>
      </c>
      <c r="CS21" s="113" t="s">
        <v>86</v>
      </c>
      <c r="CT21" s="113" t="s">
        <v>585</v>
      </c>
      <c r="CU21" s="113" t="s">
        <v>663</v>
      </c>
      <c r="CV21" s="80"/>
    </row>
    <row r="22" spans="1:100" x14ac:dyDescent="0.25">
      <c r="A22" s="3" t="str">
        <f>VLOOKUP(C22,Regions!B$3:H$35,7,FALSE)</f>
        <v>Central America</v>
      </c>
      <c r="B22" s="94" t="s">
        <v>38</v>
      </c>
      <c r="C22" s="83" t="s">
        <v>37</v>
      </c>
      <c r="D22" s="113" t="s">
        <v>660</v>
      </c>
      <c r="E22" s="113" t="s">
        <v>660</v>
      </c>
      <c r="F22" s="113" t="s">
        <v>629</v>
      </c>
      <c r="G22" s="114" t="s">
        <v>629</v>
      </c>
      <c r="H22" s="114" t="s">
        <v>629</v>
      </c>
      <c r="I22" s="114" t="s">
        <v>629</v>
      </c>
      <c r="J22" s="114" t="s">
        <v>629</v>
      </c>
      <c r="K22" s="113" t="s">
        <v>661</v>
      </c>
      <c r="L22" s="113" t="s">
        <v>661</v>
      </c>
      <c r="M22" s="113" t="s">
        <v>84</v>
      </c>
      <c r="N22" s="113" t="s">
        <v>139</v>
      </c>
      <c r="O22" s="113" t="s">
        <v>139</v>
      </c>
      <c r="P22" s="110" t="s">
        <v>111</v>
      </c>
      <c r="Q22" s="114" t="s">
        <v>662</v>
      </c>
      <c r="R22" s="114" t="s">
        <v>662</v>
      </c>
      <c r="S22" s="114" t="s">
        <v>662</v>
      </c>
      <c r="T22" s="114" t="s">
        <v>662</v>
      </c>
      <c r="U22" s="114" t="s">
        <v>663</v>
      </c>
      <c r="V22" s="114" t="s">
        <v>663</v>
      </c>
      <c r="W22" s="114" t="s">
        <v>663</v>
      </c>
      <c r="X22" s="114" t="s">
        <v>86</v>
      </c>
      <c r="Y22" s="114" t="s">
        <v>86</v>
      </c>
      <c r="Z22" s="114" t="s">
        <v>416</v>
      </c>
      <c r="AA22" s="114" t="s">
        <v>416</v>
      </c>
      <c r="AB22" s="114" t="s">
        <v>416</v>
      </c>
      <c r="AC22" s="114" t="s">
        <v>112</v>
      </c>
      <c r="AD22" s="114" t="s">
        <v>585</v>
      </c>
      <c r="AE22" s="114" t="s">
        <v>663</v>
      </c>
      <c r="AF22" s="114" t="s">
        <v>663</v>
      </c>
      <c r="AG22" s="114" t="s">
        <v>664</v>
      </c>
      <c r="AH22" s="114" t="s">
        <v>664</v>
      </c>
      <c r="AI22" s="114" t="s">
        <v>140</v>
      </c>
      <c r="AJ22" s="114" t="s">
        <v>140</v>
      </c>
      <c r="AK22" s="113" t="s">
        <v>113</v>
      </c>
      <c r="AL22" s="113" t="s">
        <v>114</v>
      </c>
      <c r="AM22" s="112" t="s">
        <v>114</v>
      </c>
      <c r="AN22" s="112" t="s">
        <v>114</v>
      </c>
      <c r="AO22" s="113" t="s">
        <v>86</v>
      </c>
      <c r="AP22" s="114" t="s">
        <v>86</v>
      </c>
      <c r="AQ22" s="113" t="s">
        <v>86</v>
      </c>
      <c r="AR22" s="113" t="s">
        <v>86</v>
      </c>
      <c r="AS22" s="113" t="s">
        <v>112</v>
      </c>
      <c r="AT22" s="114" t="s">
        <v>131</v>
      </c>
      <c r="AU22" s="113" t="s">
        <v>86</v>
      </c>
      <c r="AV22" s="113" t="s">
        <v>131</v>
      </c>
      <c r="AW22" s="113" t="s">
        <v>112</v>
      </c>
      <c r="AX22" s="113" t="s">
        <v>111</v>
      </c>
      <c r="AY22" s="113" t="s">
        <v>112</v>
      </c>
      <c r="AZ22" s="113" t="s">
        <v>112</v>
      </c>
      <c r="BA22" s="113" t="s">
        <v>112</v>
      </c>
      <c r="BB22" s="113" t="s">
        <v>112</v>
      </c>
      <c r="BC22" s="113" t="s">
        <v>112</v>
      </c>
      <c r="BD22" s="113" t="s">
        <v>665</v>
      </c>
      <c r="BE22" s="113" t="s">
        <v>112</v>
      </c>
      <c r="BF22" s="113" t="s">
        <v>112</v>
      </c>
      <c r="BG22" s="113" t="s">
        <v>112</v>
      </c>
      <c r="BH22" s="113" t="s">
        <v>112</v>
      </c>
      <c r="BI22" s="81" t="s">
        <v>667</v>
      </c>
      <c r="BJ22" s="113" t="s">
        <v>114</v>
      </c>
      <c r="BK22" s="113" t="s">
        <v>86</v>
      </c>
      <c r="BL22" s="113" t="s">
        <v>580</v>
      </c>
      <c r="BM22" s="114" t="s">
        <v>661</v>
      </c>
      <c r="BN22" s="114" t="s">
        <v>661</v>
      </c>
      <c r="BO22" s="114" t="s">
        <v>661</v>
      </c>
      <c r="BP22" s="114" t="s">
        <v>415</v>
      </c>
      <c r="BQ22" s="114" t="s">
        <v>113</v>
      </c>
      <c r="BR22" s="114" t="s">
        <v>113</v>
      </c>
      <c r="BS22" s="113" t="s">
        <v>668</v>
      </c>
      <c r="BT22" s="113" t="s">
        <v>126</v>
      </c>
      <c r="BU22" s="114" t="s">
        <v>84</v>
      </c>
      <c r="BV22" s="114" t="s">
        <v>84</v>
      </c>
      <c r="BW22" s="113" t="s">
        <v>112</v>
      </c>
      <c r="BX22" s="114" t="s">
        <v>629</v>
      </c>
      <c r="BY22" s="113" t="s">
        <v>111</v>
      </c>
      <c r="BZ22" s="114" t="s">
        <v>86</v>
      </c>
      <c r="CA22" s="114" t="s">
        <v>669</v>
      </c>
      <c r="CB22" s="113" t="s">
        <v>670</v>
      </c>
      <c r="CC22" s="114" t="s">
        <v>635</v>
      </c>
      <c r="CD22" s="114" t="s">
        <v>635</v>
      </c>
      <c r="CE22" s="113" t="s">
        <v>422</v>
      </c>
      <c r="CF22" s="114" t="s">
        <v>86</v>
      </c>
      <c r="CG22" s="114" t="s">
        <v>86</v>
      </c>
      <c r="CH22" s="114" t="s">
        <v>86</v>
      </c>
      <c r="CI22" s="113" t="s">
        <v>666</v>
      </c>
      <c r="CJ22" s="113" t="s">
        <v>416</v>
      </c>
      <c r="CK22" s="113" t="s">
        <v>416</v>
      </c>
      <c r="CL22" s="113" t="s">
        <v>416</v>
      </c>
      <c r="CM22" s="113" t="s">
        <v>416</v>
      </c>
      <c r="CN22" s="113" t="s">
        <v>85</v>
      </c>
      <c r="CO22" s="113" t="s">
        <v>85</v>
      </c>
      <c r="CP22" s="113" t="s">
        <v>85</v>
      </c>
      <c r="CQ22" s="113" t="s">
        <v>86</v>
      </c>
      <c r="CR22" s="113" t="s">
        <v>85</v>
      </c>
      <c r="CS22" s="113" t="s">
        <v>86</v>
      </c>
      <c r="CT22" s="113" t="s">
        <v>585</v>
      </c>
      <c r="CU22" s="113" t="s">
        <v>663</v>
      </c>
      <c r="CV22" s="80"/>
    </row>
    <row r="23" spans="1:100" x14ac:dyDescent="0.25">
      <c r="A23" s="3" t="str">
        <f>VLOOKUP(C23,Regions!B$3:H$35,7,FALSE)</f>
        <v>Central America</v>
      </c>
      <c r="B23" s="94" t="s">
        <v>42</v>
      </c>
      <c r="C23" s="83" t="s">
        <v>41</v>
      </c>
      <c r="D23" s="113" t="s">
        <v>660</v>
      </c>
      <c r="E23" s="113" t="s">
        <v>660</v>
      </c>
      <c r="F23" s="113" t="s">
        <v>629</v>
      </c>
      <c r="G23" s="114" t="s">
        <v>629</v>
      </c>
      <c r="H23" s="114" t="s">
        <v>629</v>
      </c>
      <c r="I23" s="114" t="s">
        <v>629</v>
      </c>
      <c r="J23" s="114" t="s">
        <v>629</v>
      </c>
      <c r="K23" s="113" t="s">
        <v>661</v>
      </c>
      <c r="L23" s="113" t="s">
        <v>661</v>
      </c>
      <c r="M23" s="113" t="s">
        <v>84</v>
      </c>
      <c r="N23" s="113" t="s">
        <v>139</v>
      </c>
      <c r="O23" s="113" t="s">
        <v>139</v>
      </c>
      <c r="P23" s="110" t="s">
        <v>84</v>
      </c>
      <c r="Q23" s="114" t="s">
        <v>662</v>
      </c>
      <c r="R23" s="114" t="s">
        <v>662</v>
      </c>
      <c r="S23" s="114" t="s">
        <v>662</v>
      </c>
      <c r="T23" s="114" t="s">
        <v>662</v>
      </c>
      <c r="U23" s="114" t="s">
        <v>663</v>
      </c>
      <c r="V23" s="114" t="s">
        <v>663</v>
      </c>
      <c r="W23" s="114" t="s">
        <v>663</v>
      </c>
      <c r="X23" s="114" t="s">
        <v>86</v>
      </c>
      <c r="Y23" s="114" t="s">
        <v>86</v>
      </c>
      <c r="Z23" s="114" t="s">
        <v>416</v>
      </c>
      <c r="AA23" s="114" t="s">
        <v>416</v>
      </c>
      <c r="AB23" s="114" t="s">
        <v>416</v>
      </c>
      <c r="AC23" s="114" t="s">
        <v>112</v>
      </c>
      <c r="AD23" s="114" t="s">
        <v>585</v>
      </c>
      <c r="AE23" s="114" t="s">
        <v>663</v>
      </c>
      <c r="AF23" s="114" t="s">
        <v>663</v>
      </c>
      <c r="AG23" s="114" t="s">
        <v>664</v>
      </c>
      <c r="AH23" s="114" t="s">
        <v>664</v>
      </c>
      <c r="AI23" s="114" t="s">
        <v>140</v>
      </c>
      <c r="AJ23" s="114" t="s">
        <v>140</v>
      </c>
      <c r="AK23" s="113" t="s">
        <v>113</v>
      </c>
      <c r="AL23" s="113" t="s">
        <v>114</v>
      </c>
      <c r="AM23" s="112" t="s">
        <v>114</v>
      </c>
      <c r="AN23" s="112" t="s">
        <v>114</v>
      </c>
      <c r="AO23" s="113" t="s">
        <v>86</v>
      </c>
      <c r="AP23" s="114" t="s">
        <v>86</v>
      </c>
      <c r="AQ23" s="113" t="s">
        <v>86</v>
      </c>
      <c r="AR23" s="113" t="s">
        <v>86</v>
      </c>
      <c r="AS23" s="113" t="s">
        <v>112</v>
      </c>
      <c r="AT23" s="114" t="s">
        <v>131</v>
      </c>
      <c r="AU23" s="113" t="s">
        <v>86</v>
      </c>
      <c r="AV23" s="113" t="s">
        <v>131</v>
      </c>
      <c r="AW23" s="113" t="s">
        <v>112</v>
      </c>
      <c r="AX23" s="113" t="s">
        <v>112</v>
      </c>
      <c r="AY23" s="113" t="s">
        <v>112</v>
      </c>
      <c r="AZ23" s="113" t="s">
        <v>112</v>
      </c>
      <c r="BA23" s="113" t="s">
        <v>112</v>
      </c>
      <c r="BB23" s="113" t="s">
        <v>112</v>
      </c>
      <c r="BC23" s="113" t="s">
        <v>112</v>
      </c>
      <c r="BD23" s="113" t="s">
        <v>665</v>
      </c>
      <c r="BE23" s="113" t="s">
        <v>112</v>
      </c>
      <c r="BF23" s="113" t="s">
        <v>112</v>
      </c>
      <c r="BG23" s="113" t="s">
        <v>112</v>
      </c>
      <c r="BH23" s="113" t="s">
        <v>112</v>
      </c>
      <c r="BI23" s="81" t="s">
        <v>667</v>
      </c>
      <c r="BJ23" s="113" t="s">
        <v>114</v>
      </c>
      <c r="BK23" s="113" t="s">
        <v>86</v>
      </c>
      <c r="BL23" s="113" t="s">
        <v>580</v>
      </c>
      <c r="BM23" s="114" t="s">
        <v>661</v>
      </c>
      <c r="BN23" s="114" t="s">
        <v>661</v>
      </c>
      <c r="BO23" s="114" t="s">
        <v>661</v>
      </c>
      <c r="BP23" s="114" t="s">
        <v>415</v>
      </c>
      <c r="BQ23" s="114" t="s">
        <v>113</v>
      </c>
      <c r="BR23" s="114" t="s">
        <v>113</v>
      </c>
      <c r="BS23" s="113" t="s">
        <v>668</v>
      </c>
      <c r="BT23" s="113" t="s">
        <v>126</v>
      </c>
      <c r="BU23" s="114" t="s">
        <v>84</v>
      </c>
      <c r="BV23" s="114" t="s">
        <v>84</v>
      </c>
      <c r="BW23" s="113" t="s">
        <v>112</v>
      </c>
      <c r="BX23" s="114" t="s">
        <v>629</v>
      </c>
      <c r="BY23" s="113" t="s">
        <v>128</v>
      </c>
      <c r="BZ23" s="114" t="s">
        <v>86</v>
      </c>
      <c r="CA23" s="114" t="s">
        <v>669</v>
      </c>
      <c r="CB23" s="113" t="s">
        <v>670</v>
      </c>
      <c r="CC23" s="114" t="s">
        <v>635</v>
      </c>
      <c r="CD23" s="114" t="s">
        <v>635</v>
      </c>
      <c r="CE23" s="113" t="s">
        <v>422</v>
      </c>
      <c r="CF23" s="114" t="s">
        <v>86</v>
      </c>
      <c r="CG23" s="114" t="s">
        <v>86</v>
      </c>
      <c r="CH23" s="114" t="s">
        <v>86</v>
      </c>
      <c r="CI23" s="113" t="s">
        <v>666</v>
      </c>
      <c r="CJ23" s="113" t="s">
        <v>416</v>
      </c>
      <c r="CK23" s="113" t="s">
        <v>416</v>
      </c>
      <c r="CL23" s="113" t="s">
        <v>416</v>
      </c>
      <c r="CM23" s="113" t="s">
        <v>416</v>
      </c>
      <c r="CN23" s="113" t="s">
        <v>85</v>
      </c>
      <c r="CO23" s="113" t="s">
        <v>85</v>
      </c>
      <c r="CP23" s="113" t="s">
        <v>85</v>
      </c>
      <c r="CQ23" s="113" t="s">
        <v>86</v>
      </c>
      <c r="CR23" s="113" t="s">
        <v>85</v>
      </c>
      <c r="CS23" s="113" t="s">
        <v>86</v>
      </c>
      <c r="CT23" s="113" t="s">
        <v>585</v>
      </c>
      <c r="CU23" s="113" t="s">
        <v>663</v>
      </c>
      <c r="CV23" s="80"/>
    </row>
    <row r="24" spans="1:100" x14ac:dyDescent="0.25">
      <c r="A24" s="3" t="str">
        <f>VLOOKUP(C24,Regions!B$3:H$35,7,FALSE)</f>
        <v>Central America</v>
      </c>
      <c r="B24" s="94" t="s">
        <v>44</v>
      </c>
      <c r="C24" s="83" t="s">
        <v>43</v>
      </c>
      <c r="D24" s="113" t="s">
        <v>660</v>
      </c>
      <c r="E24" s="113" t="s">
        <v>660</v>
      </c>
      <c r="F24" s="113" t="s">
        <v>629</v>
      </c>
      <c r="G24" s="114" t="s">
        <v>629</v>
      </c>
      <c r="H24" s="114" t="s">
        <v>629</v>
      </c>
      <c r="I24" s="114" t="s">
        <v>629</v>
      </c>
      <c r="J24" s="114" t="s">
        <v>629</v>
      </c>
      <c r="K24" s="113" t="s">
        <v>661</v>
      </c>
      <c r="L24" s="113" t="s">
        <v>661</v>
      </c>
      <c r="M24" s="113" t="s">
        <v>84</v>
      </c>
      <c r="N24" s="113" t="s">
        <v>139</v>
      </c>
      <c r="O24" s="113" t="s">
        <v>139</v>
      </c>
      <c r="P24" s="110" t="s">
        <v>84</v>
      </c>
      <c r="Q24" s="114" t="s">
        <v>662</v>
      </c>
      <c r="R24" s="114" t="s">
        <v>662</v>
      </c>
      <c r="S24" s="114" t="s">
        <v>662</v>
      </c>
      <c r="T24" s="114" t="s">
        <v>662</v>
      </c>
      <c r="U24" s="114" t="s">
        <v>663</v>
      </c>
      <c r="V24" s="114" t="s">
        <v>663</v>
      </c>
      <c r="W24" s="114" t="s">
        <v>663</v>
      </c>
      <c r="X24" s="114" t="s">
        <v>86</v>
      </c>
      <c r="Y24" s="114" t="s">
        <v>86</v>
      </c>
      <c r="Z24" s="114" t="s">
        <v>416</v>
      </c>
      <c r="AA24" s="114" t="s">
        <v>416</v>
      </c>
      <c r="AB24" s="114" t="s">
        <v>111</v>
      </c>
      <c r="AC24" s="114" t="s">
        <v>112</v>
      </c>
      <c r="AD24" s="114" t="s">
        <v>585</v>
      </c>
      <c r="AE24" s="114" t="s">
        <v>663</v>
      </c>
      <c r="AF24" s="114" t="s">
        <v>663</v>
      </c>
      <c r="AG24" s="114" t="s">
        <v>664</v>
      </c>
      <c r="AH24" s="114" t="s">
        <v>664</v>
      </c>
      <c r="AI24" s="114" t="s">
        <v>140</v>
      </c>
      <c r="AJ24" s="114" t="s">
        <v>140</v>
      </c>
      <c r="AK24" s="113" t="s">
        <v>113</v>
      </c>
      <c r="AL24" s="113" t="s">
        <v>114</v>
      </c>
      <c r="AM24" s="112" t="s">
        <v>114</v>
      </c>
      <c r="AN24" s="112" t="s">
        <v>114</v>
      </c>
      <c r="AO24" s="113" t="s">
        <v>86</v>
      </c>
      <c r="AP24" s="114" t="s">
        <v>86</v>
      </c>
      <c r="AQ24" s="113" t="s">
        <v>86</v>
      </c>
      <c r="AR24" s="113" t="s">
        <v>86</v>
      </c>
      <c r="AS24" s="113" t="s">
        <v>112</v>
      </c>
      <c r="AT24" s="114" t="s">
        <v>131</v>
      </c>
      <c r="AU24" s="113" t="s">
        <v>86</v>
      </c>
      <c r="AV24" s="113" t="s">
        <v>131</v>
      </c>
      <c r="AW24" s="113" t="s">
        <v>112</v>
      </c>
      <c r="AX24" s="113" t="s">
        <v>112</v>
      </c>
      <c r="AY24" s="113" t="s">
        <v>112</v>
      </c>
      <c r="AZ24" s="113" t="s">
        <v>112</v>
      </c>
      <c r="BA24" s="113" t="s">
        <v>112</v>
      </c>
      <c r="BB24" s="113" t="s">
        <v>112</v>
      </c>
      <c r="BC24" s="113" t="s">
        <v>112</v>
      </c>
      <c r="BD24" s="113" t="s">
        <v>665</v>
      </c>
      <c r="BE24" s="113" t="s">
        <v>112</v>
      </c>
      <c r="BF24" s="113" t="s">
        <v>112</v>
      </c>
      <c r="BG24" s="113" t="s">
        <v>112</v>
      </c>
      <c r="BH24" s="113" t="s">
        <v>112</v>
      </c>
      <c r="BI24" s="81" t="s">
        <v>667</v>
      </c>
      <c r="BJ24" s="113" t="s">
        <v>114</v>
      </c>
      <c r="BK24" s="113" t="s">
        <v>86</v>
      </c>
      <c r="BL24" s="113" t="s">
        <v>580</v>
      </c>
      <c r="BM24" s="114" t="s">
        <v>661</v>
      </c>
      <c r="BN24" s="114" t="s">
        <v>661</v>
      </c>
      <c r="BO24" s="114" t="s">
        <v>661</v>
      </c>
      <c r="BP24" s="114" t="s">
        <v>111</v>
      </c>
      <c r="BQ24" s="114" t="s">
        <v>113</v>
      </c>
      <c r="BR24" s="114" t="s">
        <v>113</v>
      </c>
      <c r="BS24" s="113" t="s">
        <v>111</v>
      </c>
      <c r="BT24" s="113" t="s">
        <v>126</v>
      </c>
      <c r="BU24" s="114" t="s">
        <v>84</v>
      </c>
      <c r="BV24" s="114" t="s">
        <v>84</v>
      </c>
      <c r="BW24" s="113" t="s">
        <v>112</v>
      </c>
      <c r="BX24" s="114" t="s">
        <v>629</v>
      </c>
      <c r="BY24" s="113" t="s">
        <v>128</v>
      </c>
      <c r="BZ24" s="114" t="s">
        <v>86</v>
      </c>
      <c r="CA24" s="114" t="s">
        <v>669</v>
      </c>
      <c r="CB24" s="113" t="s">
        <v>670</v>
      </c>
      <c r="CC24" s="114" t="s">
        <v>635</v>
      </c>
      <c r="CD24" s="114" t="s">
        <v>635</v>
      </c>
      <c r="CE24" s="113" t="s">
        <v>422</v>
      </c>
      <c r="CF24" s="114" t="s">
        <v>86</v>
      </c>
      <c r="CG24" s="114" t="s">
        <v>86</v>
      </c>
      <c r="CH24" s="114" t="s">
        <v>86</v>
      </c>
      <c r="CI24" s="113" t="s">
        <v>666</v>
      </c>
      <c r="CJ24" s="113" t="s">
        <v>416</v>
      </c>
      <c r="CK24" s="113" t="s">
        <v>416</v>
      </c>
      <c r="CL24" s="113" t="s">
        <v>416</v>
      </c>
      <c r="CM24" s="113" t="s">
        <v>416</v>
      </c>
      <c r="CN24" s="113" t="s">
        <v>111</v>
      </c>
      <c r="CO24" s="113" t="s">
        <v>111</v>
      </c>
      <c r="CP24" s="113" t="s">
        <v>111</v>
      </c>
      <c r="CQ24" s="113" t="s">
        <v>86</v>
      </c>
      <c r="CR24" s="113" t="s">
        <v>111</v>
      </c>
      <c r="CS24" s="113" t="s">
        <v>86</v>
      </c>
      <c r="CT24" s="113" t="s">
        <v>585</v>
      </c>
      <c r="CU24" s="113" t="s">
        <v>663</v>
      </c>
      <c r="CV24" s="80"/>
    </row>
    <row r="25" spans="1:100" x14ac:dyDescent="0.25">
      <c r="A25" s="3" t="str">
        <f>VLOOKUP(C25,Regions!B$3:H$35,7,FALSE)</f>
        <v>Central America</v>
      </c>
      <c r="B25" s="94" t="s">
        <v>46</v>
      </c>
      <c r="C25" s="83" t="s">
        <v>45</v>
      </c>
      <c r="D25" s="113" t="s">
        <v>660</v>
      </c>
      <c r="E25" s="113" t="s">
        <v>660</v>
      </c>
      <c r="F25" s="113" t="s">
        <v>629</v>
      </c>
      <c r="G25" s="114" t="s">
        <v>629</v>
      </c>
      <c r="H25" s="114" t="s">
        <v>629</v>
      </c>
      <c r="I25" s="114" t="s">
        <v>629</v>
      </c>
      <c r="J25" s="114" t="s">
        <v>629</v>
      </c>
      <c r="K25" s="113" t="s">
        <v>661</v>
      </c>
      <c r="L25" s="113" t="s">
        <v>661</v>
      </c>
      <c r="M25" s="113" t="s">
        <v>84</v>
      </c>
      <c r="N25" s="113" t="s">
        <v>139</v>
      </c>
      <c r="O25" s="113" t="s">
        <v>139</v>
      </c>
      <c r="P25" s="110" t="s">
        <v>84</v>
      </c>
      <c r="Q25" s="114" t="s">
        <v>662</v>
      </c>
      <c r="R25" s="114" t="s">
        <v>662</v>
      </c>
      <c r="S25" s="114" t="s">
        <v>662</v>
      </c>
      <c r="T25" s="114" t="s">
        <v>662</v>
      </c>
      <c r="U25" s="114" t="s">
        <v>663</v>
      </c>
      <c r="V25" s="114" t="s">
        <v>663</v>
      </c>
      <c r="W25" s="114" t="s">
        <v>663</v>
      </c>
      <c r="X25" s="114" t="s">
        <v>86</v>
      </c>
      <c r="Y25" s="114" t="s">
        <v>86</v>
      </c>
      <c r="Z25" s="114" t="s">
        <v>416</v>
      </c>
      <c r="AA25" s="114" t="s">
        <v>416</v>
      </c>
      <c r="AB25" s="114" t="s">
        <v>111</v>
      </c>
      <c r="AC25" s="114" t="s">
        <v>112</v>
      </c>
      <c r="AD25" s="114" t="s">
        <v>585</v>
      </c>
      <c r="AE25" s="114" t="s">
        <v>663</v>
      </c>
      <c r="AF25" s="114" t="s">
        <v>663</v>
      </c>
      <c r="AG25" s="114" t="s">
        <v>664</v>
      </c>
      <c r="AH25" s="114" t="s">
        <v>664</v>
      </c>
      <c r="AI25" s="114" t="s">
        <v>140</v>
      </c>
      <c r="AJ25" s="114" t="s">
        <v>140</v>
      </c>
      <c r="AK25" s="113" t="s">
        <v>113</v>
      </c>
      <c r="AL25" s="113" t="s">
        <v>114</v>
      </c>
      <c r="AM25" s="112" t="s">
        <v>111</v>
      </c>
      <c r="AN25" s="112" t="s">
        <v>111</v>
      </c>
      <c r="AO25" s="113" t="s">
        <v>86</v>
      </c>
      <c r="AP25" s="114" t="s">
        <v>86</v>
      </c>
      <c r="AQ25" s="113" t="s">
        <v>86</v>
      </c>
      <c r="AR25" s="113" t="s">
        <v>86</v>
      </c>
      <c r="AS25" s="113" t="s">
        <v>112</v>
      </c>
      <c r="AT25" s="114" t="s">
        <v>131</v>
      </c>
      <c r="AU25" s="113" t="s">
        <v>86</v>
      </c>
      <c r="AV25" s="113" t="s">
        <v>131</v>
      </c>
      <c r="AW25" s="113" t="s">
        <v>112</v>
      </c>
      <c r="AX25" s="113" t="s">
        <v>112</v>
      </c>
      <c r="AY25" s="113" t="s">
        <v>112</v>
      </c>
      <c r="AZ25" s="113" t="s">
        <v>112</v>
      </c>
      <c r="BA25" s="113" t="s">
        <v>112</v>
      </c>
      <c r="BB25" s="113" t="s">
        <v>112</v>
      </c>
      <c r="BC25" s="113" t="s">
        <v>112</v>
      </c>
      <c r="BD25" s="113" t="s">
        <v>665</v>
      </c>
      <c r="BE25" s="113" t="s">
        <v>112</v>
      </c>
      <c r="BF25" s="113" t="s">
        <v>112</v>
      </c>
      <c r="BG25" s="113" t="s">
        <v>112</v>
      </c>
      <c r="BH25" s="113" t="s">
        <v>112</v>
      </c>
      <c r="BI25" s="81" t="s">
        <v>667</v>
      </c>
      <c r="BJ25" s="113" t="s">
        <v>114</v>
      </c>
      <c r="BK25" s="113" t="s">
        <v>86</v>
      </c>
      <c r="BL25" s="113" t="s">
        <v>580</v>
      </c>
      <c r="BM25" s="114" t="s">
        <v>661</v>
      </c>
      <c r="BN25" s="114" t="s">
        <v>661</v>
      </c>
      <c r="BO25" s="114" t="s">
        <v>661</v>
      </c>
      <c r="BP25" s="114" t="s">
        <v>111</v>
      </c>
      <c r="BQ25" s="114" t="s">
        <v>113</v>
      </c>
      <c r="BR25" s="114" t="s">
        <v>113</v>
      </c>
      <c r="BS25" s="113" t="s">
        <v>668</v>
      </c>
      <c r="BT25" s="113" t="s">
        <v>126</v>
      </c>
      <c r="BU25" s="114" t="s">
        <v>84</v>
      </c>
      <c r="BV25" s="114" t="s">
        <v>84</v>
      </c>
      <c r="BW25" s="113" t="s">
        <v>112</v>
      </c>
      <c r="BX25" s="114" t="s">
        <v>629</v>
      </c>
      <c r="BY25" s="113" t="s">
        <v>128</v>
      </c>
      <c r="BZ25" s="114" t="s">
        <v>86</v>
      </c>
      <c r="CA25" s="114" t="s">
        <v>669</v>
      </c>
      <c r="CB25" s="113" t="s">
        <v>670</v>
      </c>
      <c r="CC25" s="114" t="s">
        <v>635</v>
      </c>
      <c r="CD25" s="114" t="s">
        <v>635</v>
      </c>
      <c r="CE25" s="113" t="s">
        <v>422</v>
      </c>
      <c r="CF25" s="114" t="s">
        <v>86</v>
      </c>
      <c r="CG25" s="114" t="s">
        <v>86</v>
      </c>
      <c r="CH25" s="114" t="s">
        <v>86</v>
      </c>
      <c r="CI25" s="113" t="s">
        <v>666</v>
      </c>
      <c r="CJ25" s="113" t="s">
        <v>416</v>
      </c>
      <c r="CK25" s="113" t="s">
        <v>416</v>
      </c>
      <c r="CL25" s="113" t="s">
        <v>416</v>
      </c>
      <c r="CM25" s="113" t="s">
        <v>416</v>
      </c>
      <c r="CN25" s="113" t="s">
        <v>85</v>
      </c>
      <c r="CO25" s="113" t="s">
        <v>85</v>
      </c>
      <c r="CP25" s="113" t="s">
        <v>111</v>
      </c>
      <c r="CQ25" s="113" t="s">
        <v>86</v>
      </c>
      <c r="CR25" s="113" t="s">
        <v>85</v>
      </c>
      <c r="CS25" s="113" t="s">
        <v>86</v>
      </c>
      <c r="CT25" s="113" t="s">
        <v>585</v>
      </c>
      <c r="CU25" s="113" t="s">
        <v>663</v>
      </c>
      <c r="CV25" s="80"/>
    </row>
    <row r="26" spans="1:100" x14ac:dyDescent="0.25">
      <c r="A26" s="3" t="str">
        <f>VLOOKUP(C26,Regions!B$3:H$35,7,FALSE)</f>
        <v>South America</v>
      </c>
      <c r="B26" s="94" t="s">
        <v>3</v>
      </c>
      <c r="C26" s="83" t="s">
        <v>2</v>
      </c>
      <c r="D26" s="113" t="s">
        <v>660</v>
      </c>
      <c r="E26" s="113" t="s">
        <v>660</v>
      </c>
      <c r="F26" s="113" t="s">
        <v>629</v>
      </c>
      <c r="G26" s="114" t="s">
        <v>629</v>
      </c>
      <c r="H26" s="114" t="s">
        <v>629</v>
      </c>
      <c r="I26" s="114" t="s">
        <v>629</v>
      </c>
      <c r="J26" s="114" t="s">
        <v>629</v>
      </c>
      <c r="K26" s="113" t="s">
        <v>661</v>
      </c>
      <c r="L26" s="113" t="s">
        <v>661</v>
      </c>
      <c r="M26" s="113" t="s">
        <v>84</v>
      </c>
      <c r="N26" s="113" t="s">
        <v>139</v>
      </c>
      <c r="O26" s="113" t="s">
        <v>139</v>
      </c>
      <c r="P26" s="110" t="s">
        <v>84</v>
      </c>
      <c r="Q26" s="114" t="s">
        <v>662</v>
      </c>
      <c r="R26" s="114" t="s">
        <v>662</v>
      </c>
      <c r="S26" s="114" t="s">
        <v>662</v>
      </c>
      <c r="T26" s="114" t="s">
        <v>662</v>
      </c>
      <c r="U26" s="114" t="s">
        <v>663</v>
      </c>
      <c r="V26" s="114" t="s">
        <v>663</v>
      </c>
      <c r="W26" s="114" t="s">
        <v>663</v>
      </c>
      <c r="X26" s="114" t="s">
        <v>86</v>
      </c>
      <c r="Y26" s="114" t="s">
        <v>86</v>
      </c>
      <c r="Z26" s="114" t="s">
        <v>416</v>
      </c>
      <c r="AA26" s="114" t="s">
        <v>416</v>
      </c>
      <c r="AB26" s="114" t="s">
        <v>111</v>
      </c>
      <c r="AC26" s="114" t="s">
        <v>112</v>
      </c>
      <c r="AD26" s="114" t="s">
        <v>585</v>
      </c>
      <c r="AE26" s="114" t="s">
        <v>663</v>
      </c>
      <c r="AF26" s="114" t="s">
        <v>663</v>
      </c>
      <c r="AG26" s="114" t="s">
        <v>664</v>
      </c>
      <c r="AH26" s="114" t="s">
        <v>664</v>
      </c>
      <c r="AI26" s="114" t="s">
        <v>140</v>
      </c>
      <c r="AJ26" s="114" t="s">
        <v>140</v>
      </c>
      <c r="AK26" s="113" t="s">
        <v>113</v>
      </c>
      <c r="AL26" s="113" t="s">
        <v>114</v>
      </c>
      <c r="AM26" s="112" t="s">
        <v>111</v>
      </c>
      <c r="AN26" s="112" t="s">
        <v>111</v>
      </c>
      <c r="AO26" s="113" t="s">
        <v>86</v>
      </c>
      <c r="AP26" s="114" t="s">
        <v>86</v>
      </c>
      <c r="AQ26" s="113" t="s">
        <v>86</v>
      </c>
      <c r="AR26" s="113" t="s">
        <v>86</v>
      </c>
      <c r="AS26" s="113" t="s">
        <v>112</v>
      </c>
      <c r="AT26" s="114" t="s">
        <v>111</v>
      </c>
      <c r="AU26" s="113" t="s">
        <v>86</v>
      </c>
      <c r="AV26" s="113" t="s">
        <v>131</v>
      </c>
      <c r="AW26" s="113" t="s">
        <v>112</v>
      </c>
      <c r="AX26" s="113" t="s">
        <v>112</v>
      </c>
      <c r="AY26" s="113" t="s">
        <v>112</v>
      </c>
      <c r="AZ26" s="113" t="s">
        <v>112</v>
      </c>
      <c r="BA26" s="113" t="s">
        <v>112</v>
      </c>
      <c r="BB26" s="113" t="s">
        <v>112</v>
      </c>
      <c r="BC26" s="113" t="s">
        <v>112</v>
      </c>
      <c r="BD26" s="113" t="s">
        <v>665</v>
      </c>
      <c r="BE26" s="113" t="s">
        <v>112</v>
      </c>
      <c r="BF26" s="113" t="s">
        <v>112</v>
      </c>
      <c r="BG26" s="113" t="s">
        <v>112</v>
      </c>
      <c r="BH26" s="113" t="s">
        <v>112</v>
      </c>
      <c r="BI26" s="81" t="s">
        <v>667</v>
      </c>
      <c r="BJ26" s="113" t="s">
        <v>114</v>
      </c>
      <c r="BK26" s="113" t="s">
        <v>86</v>
      </c>
      <c r="BL26" s="113" t="s">
        <v>580</v>
      </c>
      <c r="BM26" s="114" t="s">
        <v>661</v>
      </c>
      <c r="BN26" s="114" t="s">
        <v>661</v>
      </c>
      <c r="BO26" s="114" t="s">
        <v>661</v>
      </c>
      <c r="BP26" s="114" t="s">
        <v>111</v>
      </c>
      <c r="BQ26" s="114" t="s">
        <v>113</v>
      </c>
      <c r="BR26" s="114" t="s">
        <v>113</v>
      </c>
      <c r="BS26" s="113" t="s">
        <v>668</v>
      </c>
      <c r="BT26" s="113" t="s">
        <v>126</v>
      </c>
      <c r="BU26" s="114" t="s">
        <v>84</v>
      </c>
      <c r="BV26" s="114" t="s">
        <v>84</v>
      </c>
      <c r="BW26" s="113" t="s">
        <v>112</v>
      </c>
      <c r="BX26" s="114" t="s">
        <v>629</v>
      </c>
      <c r="BY26" s="113" t="s">
        <v>128</v>
      </c>
      <c r="BZ26" s="114" t="s">
        <v>86</v>
      </c>
      <c r="CA26" s="114" t="s">
        <v>669</v>
      </c>
      <c r="CB26" s="113" t="s">
        <v>670</v>
      </c>
      <c r="CC26" s="114" t="s">
        <v>635</v>
      </c>
      <c r="CD26" s="114" t="s">
        <v>635</v>
      </c>
      <c r="CE26" s="113" t="s">
        <v>422</v>
      </c>
      <c r="CF26" s="114" t="s">
        <v>86</v>
      </c>
      <c r="CG26" s="114" t="s">
        <v>86</v>
      </c>
      <c r="CH26" s="114" t="s">
        <v>86</v>
      </c>
      <c r="CI26" s="113" t="s">
        <v>666</v>
      </c>
      <c r="CJ26" s="113" t="s">
        <v>416</v>
      </c>
      <c r="CK26" s="113" t="s">
        <v>416</v>
      </c>
      <c r="CL26" s="113" t="s">
        <v>416</v>
      </c>
      <c r="CM26" s="113" t="s">
        <v>416</v>
      </c>
      <c r="CN26" s="113" t="s">
        <v>85</v>
      </c>
      <c r="CO26" s="113" t="s">
        <v>85</v>
      </c>
      <c r="CP26" s="113" t="s">
        <v>85</v>
      </c>
      <c r="CQ26" s="113" t="s">
        <v>86</v>
      </c>
      <c r="CR26" s="113" t="s">
        <v>111</v>
      </c>
      <c r="CS26" s="113" t="s">
        <v>86</v>
      </c>
      <c r="CT26" s="113" t="s">
        <v>585</v>
      </c>
      <c r="CU26" s="113" t="s">
        <v>663</v>
      </c>
      <c r="CV26" s="80"/>
    </row>
    <row r="27" spans="1:100" x14ac:dyDescent="0.25">
      <c r="A27" s="3" t="str">
        <f>VLOOKUP(C27,Regions!B$3:H$35,7,FALSE)</f>
        <v>South America</v>
      </c>
      <c r="B27" s="94" t="s">
        <v>107</v>
      </c>
      <c r="C27" s="83" t="s">
        <v>10</v>
      </c>
      <c r="D27" s="113" t="s">
        <v>660</v>
      </c>
      <c r="E27" s="113" t="s">
        <v>660</v>
      </c>
      <c r="F27" s="113" t="s">
        <v>629</v>
      </c>
      <c r="G27" s="114" t="s">
        <v>629</v>
      </c>
      <c r="H27" s="114" t="s">
        <v>629</v>
      </c>
      <c r="I27" s="114" t="s">
        <v>629</v>
      </c>
      <c r="J27" s="114" t="s">
        <v>629</v>
      </c>
      <c r="K27" s="113" t="s">
        <v>661</v>
      </c>
      <c r="L27" s="113" t="s">
        <v>661</v>
      </c>
      <c r="M27" s="113" t="s">
        <v>84</v>
      </c>
      <c r="N27" s="113" t="s">
        <v>139</v>
      </c>
      <c r="O27" s="113" t="s">
        <v>139</v>
      </c>
      <c r="P27" s="110" t="s">
        <v>84</v>
      </c>
      <c r="Q27" s="114" t="s">
        <v>662</v>
      </c>
      <c r="R27" s="114" t="s">
        <v>662</v>
      </c>
      <c r="S27" s="114" t="s">
        <v>662</v>
      </c>
      <c r="T27" s="114" t="s">
        <v>662</v>
      </c>
      <c r="U27" s="114" t="s">
        <v>663</v>
      </c>
      <c r="V27" s="114" t="s">
        <v>663</v>
      </c>
      <c r="W27" s="114" t="s">
        <v>663</v>
      </c>
      <c r="X27" s="114" t="s">
        <v>86</v>
      </c>
      <c r="Y27" s="114" t="s">
        <v>86</v>
      </c>
      <c r="Z27" s="114" t="s">
        <v>416</v>
      </c>
      <c r="AA27" s="114" t="s">
        <v>416</v>
      </c>
      <c r="AB27" s="114" t="s">
        <v>416</v>
      </c>
      <c r="AC27" s="114" t="s">
        <v>111</v>
      </c>
      <c r="AD27" s="114" t="s">
        <v>585</v>
      </c>
      <c r="AE27" s="114" t="s">
        <v>663</v>
      </c>
      <c r="AF27" s="114" t="s">
        <v>663</v>
      </c>
      <c r="AG27" s="114" t="s">
        <v>664</v>
      </c>
      <c r="AH27" s="114" t="s">
        <v>664</v>
      </c>
      <c r="AI27" s="114" t="s">
        <v>140</v>
      </c>
      <c r="AJ27" s="114" t="s">
        <v>140</v>
      </c>
      <c r="AK27" s="113" t="s">
        <v>113</v>
      </c>
      <c r="AL27" s="113" t="s">
        <v>114</v>
      </c>
      <c r="AM27" s="112" t="s">
        <v>114</v>
      </c>
      <c r="AN27" s="112" t="s">
        <v>114</v>
      </c>
      <c r="AO27" s="113" t="s">
        <v>86</v>
      </c>
      <c r="AP27" s="114" t="s">
        <v>86</v>
      </c>
      <c r="AQ27" s="113" t="s">
        <v>86</v>
      </c>
      <c r="AR27" s="113" t="s">
        <v>86</v>
      </c>
      <c r="AS27" s="113" t="s">
        <v>112</v>
      </c>
      <c r="AT27" s="114" t="s">
        <v>131</v>
      </c>
      <c r="AU27" s="113" t="s">
        <v>86</v>
      </c>
      <c r="AV27" s="113" t="s">
        <v>131</v>
      </c>
      <c r="AW27" s="113" t="s">
        <v>112</v>
      </c>
      <c r="AX27" s="113" t="s">
        <v>111</v>
      </c>
      <c r="AY27" s="113" t="s">
        <v>112</v>
      </c>
      <c r="AZ27" s="113" t="s">
        <v>112</v>
      </c>
      <c r="BA27" s="113" t="s">
        <v>112</v>
      </c>
      <c r="BB27" s="113" t="s">
        <v>112</v>
      </c>
      <c r="BC27" s="113" t="s">
        <v>112</v>
      </c>
      <c r="BD27" s="113" t="s">
        <v>111</v>
      </c>
      <c r="BE27" s="113" t="s">
        <v>112</v>
      </c>
      <c r="BF27" s="113" t="s">
        <v>112</v>
      </c>
      <c r="BG27" s="113" t="s">
        <v>112</v>
      </c>
      <c r="BH27" s="113" t="s">
        <v>112</v>
      </c>
      <c r="BI27" s="81" t="s">
        <v>667</v>
      </c>
      <c r="BJ27" s="113" t="s">
        <v>114</v>
      </c>
      <c r="BK27" s="113" t="s">
        <v>86</v>
      </c>
      <c r="BL27" s="113" t="s">
        <v>580</v>
      </c>
      <c r="BM27" s="114" t="s">
        <v>661</v>
      </c>
      <c r="BN27" s="114" t="s">
        <v>661</v>
      </c>
      <c r="BO27" s="114" t="s">
        <v>661</v>
      </c>
      <c r="BP27" s="114" t="s">
        <v>111</v>
      </c>
      <c r="BQ27" s="114" t="s">
        <v>113</v>
      </c>
      <c r="BR27" s="114" t="s">
        <v>113</v>
      </c>
      <c r="BS27" s="113" t="s">
        <v>668</v>
      </c>
      <c r="BT27" s="113" t="s">
        <v>126</v>
      </c>
      <c r="BU27" s="114" t="s">
        <v>84</v>
      </c>
      <c r="BV27" s="114" t="s">
        <v>84</v>
      </c>
      <c r="BW27" s="113" t="s">
        <v>112</v>
      </c>
      <c r="BX27" s="114" t="s">
        <v>629</v>
      </c>
      <c r="BY27" s="113" t="s">
        <v>128</v>
      </c>
      <c r="BZ27" s="114" t="s">
        <v>86</v>
      </c>
      <c r="CA27" s="114" t="s">
        <v>669</v>
      </c>
      <c r="CB27" s="113" t="s">
        <v>670</v>
      </c>
      <c r="CC27" s="114" t="s">
        <v>635</v>
      </c>
      <c r="CD27" s="114" t="s">
        <v>635</v>
      </c>
      <c r="CE27" s="113" t="s">
        <v>422</v>
      </c>
      <c r="CF27" s="114" t="s">
        <v>86</v>
      </c>
      <c r="CG27" s="114" t="s">
        <v>86</v>
      </c>
      <c r="CH27" s="114" t="s">
        <v>86</v>
      </c>
      <c r="CI27" s="113" t="s">
        <v>666</v>
      </c>
      <c r="CJ27" s="113" t="s">
        <v>416</v>
      </c>
      <c r="CK27" s="113" t="s">
        <v>416</v>
      </c>
      <c r="CL27" s="113" t="s">
        <v>111</v>
      </c>
      <c r="CM27" s="113" t="s">
        <v>111</v>
      </c>
      <c r="CN27" s="113" t="s">
        <v>85</v>
      </c>
      <c r="CO27" s="113" t="s">
        <v>85</v>
      </c>
      <c r="CP27" s="113" t="s">
        <v>85</v>
      </c>
      <c r="CQ27" s="113" t="s">
        <v>86</v>
      </c>
      <c r="CR27" s="113" t="s">
        <v>85</v>
      </c>
      <c r="CS27" s="113" t="s">
        <v>86</v>
      </c>
      <c r="CT27" s="113" t="s">
        <v>585</v>
      </c>
      <c r="CU27" s="113" t="s">
        <v>663</v>
      </c>
      <c r="CV27" s="80"/>
    </row>
    <row r="28" spans="1:100" x14ac:dyDescent="0.25">
      <c r="A28" s="3" t="str">
        <f>VLOOKUP(C28,Regions!B$3:H$35,7,FALSE)</f>
        <v>South America</v>
      </c>
      <c r="B28" s="94" t="s">
        <v>12</v>
      </c>
      <c r="C28" s="83" t="s">
        <v>11</v>
      </c>
      <c r="D28" s="113" t="s">
        <v>660</v>
      </c>
      <c r="E28" s="113" t="s">
        <v>660</v>
      </c>
      <c r="F28" s="113" t="s">
        <v>629</v>
      </c>
      <c r="G28" s="114" t="s">
        <v>629</v>
      </c>
      <c r="H28" s="114" t="s">
        <v>629</v>
      </c>
      <c r="I28" s="114" t="s">
        <v>629</v>
      </c>
      <c r="J28" s="114" t="s">
        <v>629</v>
      </c>
      <c r="K28" s="113" t="s">
        <v>661</v>
      </c>
      <c r="L28" s="113" t="s">
        <v>661</v>
      </c>
      <c r="M28" s="113" t="s">
        <v>84</v>
      </c>
      <c r="N28" s="113" t="s">
        <v>139</v>
      </c>
      <c r="O28" s="113" t="s">
        <v>139</v>
      </c>
      <c r="P28" s="110" t="s">
        <v>84</v>
      </c>
      <c r="Q28" s="114" t="s">
        <v>662</v>
      </c>
      <c r="R28" s="114" t="s">
        <v>662</v>
      </c>
      <c r="S28" s="114" t="s">
        <v>662</v>
      </c>
      <c r="T28" s="114" t="s">
        <v>662</v>
      </c>
      <c r="U28" s="114" t="s">
        <v>663</v>
      </c>
      <c r="V28" s="114" t="s">
        <v>663</v>
      </c>
      <c r="W28" s="114" t="s">
        <v>663</v>
      </c>
      <c r="X28" s="114" t="s">
        <v>86</v>
      </c>
      <c r="Y28" s="114" t="s">
        <v>86</v>
      </c>
      <c r="Z28" s="114" t="s">
        <v>416</v>
      </c>
      <c r="AA28" s="114" t="s">
        <v>416</v>
      </c>
      <c r="AB28" s="114" t="s">
        <v>111</v>
      </c>
      <c r="AC28" s="114" t="s">
        <v>112</v>
      </c>
      <c r="AD28" s="114" t="s">
        <v>585</v>
      </c>
      <c r="AE28" s="114" t="s">
        <v>663</v>
      </c>
      <c r="AF28" s="114" t="s">
        <v>663</v>
      </c>
      <c r="AG28" s="114" t="s">
        <v>664</v>
      </c>
      <c r="AH28" s="114" t="s">
        <v>664</v>
      </c>
      <c r="AI28" s="114" t="s">
        <v>140</v>
      </c>
      <c r="AJ28" s="114" t="s">
        <v>140</v>
      </c>
      <c r="AK28" s="113" t="s">
        <v>113</v>
      </c>
      <c r="AL28" s="113" t="s">
        <v>114</v>
      </c>
      <c r="AM28" s="112" t="s">
        <v>114</v>
      </c>
      <c r="AN28" s="112" t="s">
        <v>114</v>
      </c>
      <c r="AO28" s="113" t="s">
        <v>86</v>
      </c>
      <c r="AP28" s="114" t="s">
        <v>86</v>
      </c>
      <c r="AQ28" s="113" t="s">
        <v>86</v>
      </c>
      <c r="AR28" s="113" t="s">
        <v>86</v>
      </c>
      <c r="AS28" s="113" t="s">
        <v>112</v>
      </c>
      <c r="AT28" s="114" t="s">
        <v>131</v>
      </c>
      <c r="AU28" s="113" t="s">
        <v>86</v>
      </c>
      <c r="AV28" s="113" t="s">
        <v>131</v>
      </c>
      <c r="AW28" s="113" t="s">
        <v>112</v>
      </c>
      <c r="AX28" s="113" t="s">
        <v>112</v>
      </c>
      <c r="AY28" s="113" t="s">
        <v>112</v>
      </c>
      <c r="AZ28" s="113" t="s">
        <v>112</v>
      </c>
      <c r="BA28" s="113" t="s">
        <v>112</v>
      </c>
      <c r="BB28" s="113" t="s">
        <v>112</v>
      </c>
      <c r="BC28" s="113" t="s">
        <v>112</v>
      </c>
      <c r="BD28" s="113" t="s">
        <v>665</v>
      </c>
      <c r="BE28" s="113" t="s">
        <v>112</v>
      </c>
      <c r="BF28" s="113" t="s">
        <v>112</v>
      </c>
      <c r="BG28" s="113" t="s">
        <v>112</v>
      </c>
      <c r="BH28" s="113" t="s">
        <v>112</v>
      </c>
      <c r="BI28" s="81" t="s">
        <v>667</v>
      </c>
      <c r="BJ28" s="113" t="s">
        <v>114</v>
      </c>
      <c r="BK28" s="113" t="s">
        <v>86</v>
      </c>
      <c r="BL28" s="113" t="s">
        <v>580</v>
      </c>
      <c r="BM28" s="114" t="s">
        <v>661</v>
      </c>
      <c r="BN28" s="114" t="s">
        <v>661</v>
      </c>
      <c r="BO28" s="114" t="s">
        <v>661</v>
      </c>
      <c r="BP28" s="114" t="s">
        <v>111</v>
      </c>
      <c r="BQ28" s="114" t="s">
        <v>113</v>
      </c>
      <c r="BR28" s="114" t="s">
        <v>113</v>
      </c>
      <c r="BS28" s="113" t="s">
        <v>668</v>
      </c>
      <c r="BT28" s="113" t="s">
        <v>126</v>
      </c>
      <c r="BU28" s="114" t="s">
        <v>84</v>
      </c>
      <c r="BV28" s="114" t="s">
        <v>84</v>
      </c>
      <c r="BW28" s="113" t="s">
        <v>112</v>
      </c>
      <c r="BX28" s="114" t="s">
        <v>629</v>
      </c>
      <c r="BY28" s="113" t="s">
        <v>111</v>
      </c>
      <c r="BZ28" s="114" t="s">
        <v>86</v>
      </c>
      <c r="CA28" s="114" t="s">
        <v>669</v>
      </c>
      <c r="CB28" s="113" t="s">
        <v>670</v>
      </c>
      <c r="CC28" s="114" t="s">
        <v>635</v>
      </c>
      <c r="CD28" s="114" t="s">
        <v>635</v>
      </c>
      <c r="CE28" s="113" t="s">
        <v>422</v>
      </c>
      <c r="CF28" s="114" t="s">
        <v>86</v>
      </c>
      <c r="CG28" s="114" t="s">
        <v>86</v>
      </c>
      <c r="CH28" s="114" t="s">
        <v>86</v>
      </c>
      <c r="CI28" s="113" t="s">
        <v>666</v>
      </c>
      <c r="CJ28" s="113" t="s">
        <v>416</v>
      </c>
      <c r="CK28" s="113" t="s">
        <v>416</v>
      </c>
      <c r="CL28" s="113" t="s">
        <v>416</v>
      </c>
      <c r="CM28" s="113" t="s">
        <v>416</v>
      </c>
      <c r="CN28" s="113" t="s">
        <v>111</v>
      </c>
      <c r="CO28" s="113" t="s">
        <v>111</v>
      </c>
      <c r="CP28" s="113" t="s">
        <v>85</v>
      </c>
      <c r="CQ28" s="113" t="s">
        <v>86</v>
      </c>
      <c r="CR28" s="113" t="s">
        <v>85</v>
      </c>
      <c r="CS28" s="113" t="s">
        <v>86</v>
      </c>
      <c r="CT28" s="113" t="s">
        <v>585</v>
      </c>
      <c r="CU28" s="113" t="s">
        <v>663</v>
      </c>
      <c r="CV28" s="80"/>
    </row>
    <row r="29" spans="1:100" x14ac:dyDescent="0.25">
      <c r="A29" s="3" t="str">
        <f>VLOOKUP(C29,Regions!B$3:H$35,7,FALSE)</f>
        <v>South America</v>
      </c>
      <c r="B29" s="94" t="s">
        <v>14</v>
      </c>
      <c r="C29" s="83" t="s">
        <v>13</v>
      </c>
      <c r="D29" s="113" t="s">
        <v>660</v>
      </c>
      <c r="E29" s="113" t="s">
        <v>660</v>
      </c>
      <c r="F29" s="113" t="s">
        <v>629</v>
      </c>
      <c r="G29" s="114" t="s">
        <v>629</v>
      </c>
      <c r="H29" s="114" t="s">
        <v>629</v>
      </c>
      <c r="I29" s="114" t="s">
        <v>629</v>
      </c>
      <c r="J29" s="114" t="s">
        <v>629</v>
      </c>
      <c r="K29" s="113" t="s">
        <v>661</v>
      </c>
      <c r="L29" s="113" t="s">
        <v>661</v>
      </c>
      <c r="M29" s="113" t="s">
        <v>84</v>
      </c>
      <c r="N29" s="113" t="s">
        <v>139</v>
      </c>
      <c r="O29" s="113" t="s">
        <v>139</v>
      </c>
      <c r="P29" s="110" t="s">
        <v>111</v>
      </c>
      <c r="Q29" s="114" t="s">
        <v>662</v>
      </c>
      <c r="R29" s="114" t="s">
        <v>662</v>
      </c>
      <c r="S29" s="114" t="s">
        <v>662</v>
      </c>
      <c r="T29" s="114" t="s">
        <v>662</v>
      </c>
      <c r="U29" s="114" t="s">
        <v>663</v>
      </c>
      <c r="V29" s="114" t="s">
        <v>663</v>
      </c>
      <c r="W29" s="114" t="s">
        <v>663</v>
      </c>
      <c r="X29" s="114" t="s">
        <v>86</v>
      </c>
      <c r="Y29" s="114" t="s">
        <v>86</v>
      </c>
      <c r="Z29" s="114" t="s">
        <v>416</v>
      </c>
      <c r="AA29" s="114" t="s">
        <v>416</v>
      </c>
      <c r="AB29" s="114" t="s">
        <v>111</v>
      </c>
      <c r="AC29" s="114" t="s">
        <v>112</v>
      </c>
      <c r="AD29" s="114" t="s">
        <v>585</v>
      </c>
      <c r="AE29" s="114" t="s">
        <v>663</v>
      </c>
      <c r="AF29" s="114" t="s">
        <v>663</v>
      </c>
      <c r="AG29" s="114" t="s">
        <v>664</v>
      </c>
      <c r="AH29" s="114" t="s">
        <v>664</v>
      </c>
      <c r="AI29" s="114" t="s">
        <v>140</v>
      </c>
      <c r="AJ29" s="114" t="s">
        <v>140</v>
      </c>
      <c r="AK29" s="113" t="s">
        <v>113</v>
      </c>
      <c r="AL29" s="113" t="s">
        <v>114</v>
      </c>
      <c r="AM29" s="112" t="s">
        <v>111</v>
      </c>
      <c r="AN29" s="112" t="s">
        <v>111</v>
      </c>
      <c r="AO29" s="113" t="s">
        <v>86</v>
      </c>
      <c r="AP29" s="114" t="s">
        <v>86</v>
      </c>
      <c r="AQ29" s="113" t="s">
        <v>86</v>
      </c>
      <c r="AR29" s="113" t="s">
        <v>86</v>
      </c>
      <c r="AS29" s="113" t="s">
        <v>112</v>
      </c>
      <c r="AT29" s="114" t="s">
        <v>131</v>
      </c>
      <c r="AU29" s="113" t="s">
        <v>86</v>
      </c>
      <c r="AV29" s="113" t="s">
        <v>131</v>
      </c>
      <c r="AW29" s="113" t="s">
        <v>112</v>
      </c>
      <c r="AX29" s="113" t="s">
        <v>112</v>
      </c>
      <c r="AY29" s="113" t="s">
        <v>112</v>
      </c>
      <c r="AZ29" s="113" t="s">
        <v>112</v>
      </c>
      <c r="BA29" s="113" t="s">
        <v>112</v>
      </c>
      <c r="BB29" s="113" t="s">
        <v>112</v>
      </c>
      <c r="BC29" s="113" t="s">
        <v>112</v>
      </c>
      <c r="BD29" s="113" t="s">
        <v>665</v>
      </c>
      <c r="BE29" s="113" t="s">
        <v>112</v>
      </c>
      <c r="BF29" s="113" t="s">
        <v>112</v>
      </c>
      <c r="BG29" s="113" t="s">
        <v>112</v>
      </c>
      <c r="BH29" s="113" t="s">
        <v>112</v>
      </c>
      <c r="BI29" s="81" t="s">
        <v>667</v>
      </c>
      <c r="BJ29" s="113" t="s">
        <v>114</v>
      </c>
      <c r="BK29" s="113" t="s">
        <v>86</v>
      </c>
      <c r="BL29" s="113" t="s">
        <v>580</v>
      </c>
      <c r="BM29" s="114" t="s">
        <v>661</v>
      </c>
      <c r="BN29" s="114" t="s">
        <v>661</v>
      </c>
      <c r="BO29" s="114" t="s">
        <v>661</v>
      </c>
      <c r="BP29" s="114" t="s">
        <v>111</v>
      </c>
      <c r="BQ29" s="114" t="s">
        <v>113</v>
      </c>
      <c r="BR29" s="114" t="s">
        <v>113</v>
      </c>
      <c r="BS29" s="113" t="s">
        <v>668</v>
      </c>
      <c r="BT29" s="113" t="s">
        <v>126</v>
      </c>
      <c r="BU29" s="114" t="s">
        <v>84</v>
      </c>
      <c r="BV29" s="114" t="s">
        <v>84</v>
      </c>
      <c r="BW29" s="113" t="s">
        <v>112</v>
      </c>
      <c r="BX29" s="114" t="s">
        <v>629</v>
      </c>
      <c r="BY29" s="113" t="s">
        <v>128</v>
      </c>
      <c r="BZ29" s="114" t="s">
        <v>86</v>
      </c>
      <c r="CA29" s="114" t="s">
        <v>669</v>
      </c>
      <c r="CB29" s="113" t="s">
        <v>670</v>
      </c>
      <c r="CC29" s="114" t="s">
        <v>635</v>
      </c>
      <c r="CD29" s="114" t="s">
        <v>635</v>
      </c>
      <c r="CE29" s="113" t="s">
        <v>422</v>
      </c>
      <c r="CF29" s="114" t="s">
        <v>86</v>
      </c>
      <c r="CG29" s="114" t="s">
        <v>86</v>
      </c>
      <c r="CH29" s="114" t="s">
        <v>86</v>
      </c>
      <c r="CI29" s="113" t="s">
        <v>666</v>
      </c>
      <c r="CJ29" s="113" t="s">
        <v>416</v>
      </c>
      <c r="CK29" s="113" t="s">
        <v>416</v>
      </c>
      <c r="CL29" s="113" t="s">
        <v>416</v>
      </c>
      <c r="CM29" s="113" t="s">
        <v>416</v>
      </c>
      <c r="CN29" s="113" t="s">
        <v>85</v>
      </c>
      <c r="CO29" s="113" t="s">
        <v>85</v>
      </c>
      <c r="CP29" s="113" t="s">
        <v>85</v>
      </c>
      <c r="CQ29" s="113" t="s">
        <v>86</v>
      </c>
      <c r="CR29" s="113" t="s">
        <v>85</v>
      </c>
      <c r="CS29" s="113" t="s">
        <v>86</v>
      </c>
      <c r="CT29" s="113" t="s">
        <v>585</v>
      </c>
      <c r="CU29" s="113" t="s">
        <v>663</v>
      </c>
      <c r="CV29" s="80"/>
    </row>
    <row r="30" spans="1:100" x14ac:dyDescent="0.25">
      <c r="A30" s="3" t="str">
        <f>VLOOKUP(C30,Regions!B$3:H$35,7,FALSE)</f>
        <v>South America</v>
      </c>
      <c r="B30" s="94" t="s">
        <v>16</v>
      </c>
      <c r="C30" s="83" t="s">
        <v>15</v>
      </c>
      <c r="D30" s="113" t="s">
        <v>660</v>
      </c>
      <c r="E30" s="113" t="s">
        <v>660</v>
      </c>
      <c r="F30" s="113" t="s">
        <v>629</v>
      </c>
      <c r="G30" s="114" t="s">
        <v>629</v>
      </c>
      <c r="H30" s="114" t="s">
        <v>629</v>
      </c>
      <c r="I30" s="114" t="s">
        <v>629</v>
      </c>
      <c r="J30" s="114" t="s">
        <v>629</v>
      </c>
      <c r="K30" s="113" t="s">
        <v>661</v>
      </c>
      <c r="L30" s="113" t="s">
        <v>661</v>
      </c>
      <c r="M30" s="113" t="s">
        <v>84</v>
      </c>
      <c r="N30" s="113" t="s">
        <v>139</v>
      </c>
      <c r="O30" s="113" t="s">
        <v>139</v>
      </c>
      <c r="P30" s="110" t="s">
        <v>84</v>
      </c>
      <c r="Q30" s="114" t="s">
        <v>662</v>
      </c>
      <c r="R30" s="114" t="s">
        <v>662</v>
      </c>
      <c r="S30" s="114" t="s">
        <v>662</v>
      </c>
      <c r="T30" s="114" t="s">
        <v>662</v>
      </c>
      <c r="U30" s="114" t="s">
        <v>663</v>
      </c>
      <c r="V30" s="114" t="s">
        <v>663</v>
      </c>
      <c r="W30" s="114" t="s">
        <v>663</v>
      </c>
      <c r="X30" s="114" t="s">
        <v>86</v>
      </c>
      <c r="Y30" s="114" t="s">
        <v>86</v>
      </c>
      <c r="Z30" s="114" t="s">
        <v>416</v>
      </c>
      <c r="AA30" s="114" t="s">
        <v>416</v>
      </c>
      <c r="AB30" s="114" t="s">
        <v>416</v>
      </c>
      <c r="AC30" s="114" t="s">
        <v>112</v>
      </c>
      <c r="AD30" s="114" t="s">
        <v>585</v>
      </c>
      <c r="AE30" s="114" t="s">
        <v>663</v>
      </c>
      <c r="AF30" s="114" t="s">
        <v>663</v>
      </c>
      <c r="AG30" s="114" t="s">
        <v>664</v>
      </c>
      <c r="AH30" s="114" t="s">
        <v>664</v>
      </c>
      <c r="AI30" s="114" t="s">
        <v>140</v>
      </c>
      <c r="AJ30" s="114" t="s">
        <v>140</v>
      </c>
      <c r="AK30" s="113" t="s">
        <v>113</v>
      </c>
      <c r="AL30" s="113" t="s">
        <v>114</v>
      </c>
      <c r="AM30" s="112" t="s">
        <v>114</v>
      </c>
      <c r="AN30" s="112" t="s">
        <v>114</v>
      </c>
      <c r="AO30" s="113" t="s">
        <v>86</v>
      </c>
      <c r="AP30" s="114" t="s">
        <v>86</v>
      </c>
      <c r="AQ30" s="113" t="s">
        <v>86</v>
      </c>
      <c r="AR30" s="113" t="s">
        <v>86</v>
      </c>
      <c r="AS30" s="113" t="s">
        <v>112</v>
      </c>
      <c r="AT30" s="114" t="s">
        <v>131</v>
      </c>
      <c r="AU30" s="113" t="s">
        <v>86</v>
      </c>
      <c r="AV30" s="113" t="s">
        <v>131</v>
      </c>
      <c r="AW30" s="113" t="s">
        <v>112</v>
      </c>
      <c r="AX30" s="113" t="s">
        <v>112</v>
      </c>
      <c r="AY30" s="113" t="s">
        <v>112</v>
      </c>
      <c r="AZ30" s="113" t="s">
        <v>112</v>
      </c>
      <c r="BA30" s="113" t="s">
        <v>112</v>
      </c>
      <c r="BB30" s="113" t="s">
        <v>112</v>
      </c>
      <c r="BC30" s="113" t="s">
        <v>111</v>
      </c>
      <c r="BD30" s="113" t="s">
        <v>665</v>
      </c>
      <c r="BE30" s="113" t="s">
        <v>112</v>
      </c>
      <c r="BF30" s="113" t="s">
        <v>112</v>
      </c>
      <c r="BG30" s="113" t="s">
        <v>112</v>
      </c>
      <c r="BH30" s="113" t="s">
        <v>112</v>
      </c>
      <c r="BI30" s="81" t="s">
        <v>667</v>
      </c>
      <c r="BJ30" s="113" t="s">
        <v>114</v>
      </c>
      <c r="BK30" s="113" t="s">
        <v>86</v>
      </c>
      <c r="BL30" s="113" t="s">
        <v>580</v>
      </c>
      <c r="BM30" s="114" t="s">
        <v>661</v>
      </c>
      <c r="BN30" s="114" t="s">
        <v>661</v>
      </c>
      <c r="BO30" s="114" t="s">
        <v>661</v>
      </c>
      <c r="BP30" s="114" t="s">
        <v>415</v>
      </c>
      <c r="BQ30" s="114" t="s">
        <v>113</v>
      </c>
      <c r="BR30" s="114" t="s">
        <v>113</v>
      </c>
      <c r="BS30" s="113" t="s">
        <v>668</v>
      </c>
      <c r="BT30" s="113" t="s">
        <v>126</v>
      </c>
      <c r="BU30" s="114" t="s">
        <v>84</v>
      </c>
      <c r="BV30" s="114" t="s">
        <v>84</v>
      </c>
      <c r="BW30" s="113" t="s">
        <v>112</v>
      </c>
      <c r="BX30" s="114" t="s">
        <v>629</v>
      </c>
      <c r="BY30" s="113" t="s">
        <v>128</v>
      </c>
      <c r="BZ30" s="114" t="s">
        <v>86</v>
      </c>
      <c r="CA30" s="114" t="s">
        <v>669</v>
      </c>
      <c r="CB30" s="113" t="s">
        <v>670</v>
      </c>
      <c r="CC30" s="114" t="s">
        <v>635</v>
      </c>
      <c r="CD30" s="114" t="s">
        <v>635</v>
      </c>
      <c r="CE30" s="113" t="s">
        <v>422</v>
      </c>
      <c r="CF30" s="114" t="s">
        <v>86</v>
      </c>
      <c r="CG30" s="114" t="s">
        <v>86</v>
      </c>
      <c r="CH30" s="114" t="s">
        <v>86</v>
      </c>
      <c r="CI30" s="113" t="s">
        <v>666</v>
      </c>
      <c r="CJ30" s="113" t="s">
        <v>416</v>
      </c>
      <c r="CK30" s="113" t="s">
        <v>416</v>
      </c>
      <c r="CL30" s="113" t="s">
        <v>416</v>
      </c>
      <c r="CM30" s="113" t="s">
        <v>416</v>
      </c>
      <c r="CN30" s="113" t="s">
        <v>85</v>
      </c>
      <c r="CO30" s="113" t="s">
        <v>85</v>
      </c>
      <c r="CP30" s="113" t="s">
        <v>85</v>
      </c>
      <c r="CQ30" s="113" t="s">
        <v>86</v>
      </c>
      <c r="CR30" s="113" t="s">
        <v>85</v>
      </c>
      <c r="CS30" s="113" t="s">
        <v>86</v>
      </c>
      <c r="CT30" s="113" t="s">
        <v>585</v>
      </c>
      <c r="CU30" s="113" t="s">
        <v>663</v>
      </c>
      <c r="CV30" s="80"/>
    </row>
    <row r="31" spans="1:100" x14ac:dyDescent="0.25">
      <c r="A31" s="3" t="str">
        <f>VLOOKUP(C31,Regions!B$3:H$35,7,FALSE)</f>
        <v>South America</v>
      </c>
      <c r="B31" s="94" t="s">
        <v>26</v>
      </c>
      <c r="C31" s="83" t="s">
        <v>25</v>
      </c>
      <c r="D31" s="113" t="s">
        <v>660</v>
      </c>
      <c r="E31" s="113" t="s">
        <v>660</v>
      </c>
      <c r="F31" s="113" t="s">
        <v>629</v>
      </c>
      <c r="G31" s="114" t="s">
        <v>629</v>
      </c>
      <c r="H31" s="114" t="s">
        <v>629</v>
      </c>
      <c r="I31" s="114" t="s">
        <v>629</v>
      </c>
      <c r="J31" s="114" t="s">
        <v>629</v>
      </c>
      <c r="K31" s="113" t="s">
        <v>661</v>
      </c>
      <c r="L31" s="113" t="s">
        <v>661</v>
      </c>
      <c r="M31" s="113" t="s">
        <v>84</v>
      </c>
      <c r="N31" s="113" t="s">
        <v>139</v>
      </c>
      <c r="O31" s="113" t="s">
        <v>139</v>
      </c>
      <c r="P31" s="110" t="s">
        <v>111</v>
      </c>
      <c r="Q31" s="114" t="s">
        <v>662</v>
      </c>
      <c r="R31" s="114" t="s">
        <v>662</v>
      </c>
      <c r="S31" s="114" t="s">
        <v>662</v>
      </c>
      <c r="T31" s="114" t="s">
        <v>662</v>
      </c>
      <c r="U31" s="114" t="s">
        <v>663</v>
      </c>
      <c r="V31" s="114" t="s">
        <v>663</v>
      </c>
      <c r="W31" s="114" t="s">
        <v>663</v>
      </c>
      <c r="X31" s="114" t="s">
        <v>86</v>
      </c>
      <c r="Y31" s="114" t="s">
        <v>86</v>
      </c>
      <c r="Z31" s="114" t="s">
        <v>416</v>
      </c>
      <c r="AA31" s="114" t="s">
        <v>416</v>
      </c>
      <c r="AB31" s="114" t="s">
        <v>416</v>
      </c>
      <c r="AC31" s="114" t="s">
        <v>112</v>
      </c>
      <c r="AD31" s="114" t="s">
        <v>585</v>
      </c>
      <c r="AE31" s="114" t="s">
        <v>663</v>
      </c>
      <c r="AF31" s="114" t="s">
        <v>663</v>
      </c>
      <c r="AG31" s="114" t="s">
        <v>664</v>
      </c>
      <c r="AH31" s="114" t="s">
        <v>664</v>
      </c>
      <c r="AI31" s="114" t="s">
        <v>140</v>
      </c>
      <c r="AJ31" s="114" t="s">
        <v>140</v>
      </c>
      <c r="AK31" s="113" t="s">
        <v>113</v>
      </c>
      <c r="AL31" s="113" t="s">
        <v>114</v>
      </c>
      <c r="AM31" s="112" t="s">
        <v>114</v>
      </c>
      <c r="AN31" s="112" t="s">
        <v>114</v>
      </c>
      <c r="AO31" s="113" t="s">
        <v>86</v>
      </c>
      <c r="AP31" s="114" t="s">
        <v>86</v>
      </c>
      <c r="AQ31" s="113" t="s">
        <v>86</v>
      </c>
      <c r="AR31" s="113" t="s">
        <v>86</v>
      </c>
      <c r="AS31" s="113" t="s">
        <v>112</v>
      </c>
      <c r="AT31" s="114" t="s">
        <v>131</v>
      </c>
      <c r="AU31" s="113" t="s">
        <v>86</v>
      </c>
      <c r="AV31" s="113" t="s">
        <v>131</v>
      </c>
      <c r="AW31" s="113" t="s">
        <v>112</v>
      </c>
      <c r="AX31" s="113" t="s">
        <v>112</v>
      </c>
      <c r="AY31" s="113" t="s">
        <v>112</v>
      </c>
      <c r="AZ31" s="113" t="s">
        <v>112</v>
      </c>
      <c r="BA31" s="113" t="s">
        <v>112</v>
      </c>
      <c r="BB31" s="113" t="s">
        <v>112</v>
      </c>
      <c r="BC31" s="113" t="s">
        <v>112</v>
      </c>
      <c r="BD31" s="113" t="s">
        <v>665</v>
      </c>
      <c r="BE31" s="113" t="s">
        <v>112</v>
      </c>
      <c r="BF31" s="113" t="s">
        <v>112</v>
      </c>
      <c r="BG31" s="113" t="s">
        <v>112</v>
      </c>
      <c r="BH31" s="113" t="s">
        <v>112</v>
      </c>
      <c r="BI31" s="81" t="s">
        <v>667</v>
      </c>
      <c r="BJ31" s="113" t="s">
        <v>114</v>
      </c>
      <c r="BK31" s="113" t="s">
        <v>86</v>
      </c>
      <c r="BL31" s="113" t="s">
        <v>580</v>
      </c>
      <c r="BM31" s="114" t="s">
        <v>661</v>
      </c>
      <c r="BN31" s="114" t="s">
        <v>661</v>
      </c>
      <c r="BO31" s="114" t="s">
        <v>661</v>
      </c>
      <c r="BP31" s="114" t="s">
        <v>111</v>
      </c>
      <c r="BQ31" s="114" t="s">
        <v>113</v>
      </c>
      <c r="BR31" s="114" t="s">
        <v>113</v>
      </c>
      <c r="BS31" s="113" t="s">
        <v>111</v>
      </c>
      <c r="BT31" s="113" t="s">
        <v>126</v>
      </c>
      <c r="BU31" s="114" t="s">
        <v>84</v>
      </c>
      <c r="BV31" s="114" t="s">
        <v>84</v>
      </c>
      <c r="BW31" s="113" t="s">
        <v>112</v>
      </c>
      <c r="BX31" s="114" t="s">
        <v>629</v>
      </c>
      <c r="BY31" s="113" t="s">
        <v>128</v>
      </c>
      <c r="BZ31" s="114" t="s">
        <v>86</v>
      </c>
      <c r="CA31" s="114" t="s">
        <v>669</v>
      </c>
      <c r="CB31" s="113" t="s">
        <v>670</v>
      </c>
      <c r="CC31" s="114" t="s">
        <v>635</v>
      </c>
      <c r="CD31" s="114" t="s">
        <v>635</v>
      </c>
      <c r="CE31" s="113" t="s">
        <v>422</v>
      </c>
      <c r="CF31" s="114" t="s">
        <v>86</v>
      </c>
      <c r="CG31" s="114" t="s">
        <v>86</v>
      </c>
      <c r="CH31" s="114" t="s">
        <v>86</v>
      </c>
      <c r="CI31" s="113" t="s">
        <v>666</v>
      </c>
      <c r="CJ31" s="113" t="s">
        <v>416</v>
      </c>
      <c r="CK31" s="113" t="s">
        <v>416</v>
      </c>
      <c r="CL31" s="113" t="s">
        <v>416</v>
      </c>
      <c r="CM31" s="113" t="s">
        <v>416</v>
      </c>
      <c r="CN31" s="113" t="s">
        <v>85</v>
      </c>
      <c r="CO31" s="113" t="s">
        <v>85</v>
      </c>
      <c r="CP31" s="113" t="s">
        <v>85</v>
      </c>
      <c r="CQ31" s="113" t="s">
        <v>86</v>
      </c>
      <c r="CR31" s="113" t="s">
        <v>85</v>
      </c>
      <c r="CS31" s="113" t="s">
        <v>86</v>
      </c>
      <c r="CT31" s="113" t="s">
        <v>585</v>
      </c>
      <c r="CU31" s="113" t="s">
        <v>663</v>
      </c>
      <c r="CV31" s="80"/>
    </row>
    <row r="32" spans="1:100" x14ac:dyDescent="0.25">
      <c r="A32" s="3" t="str">
        <f>VLOOKUP(C32,Regions!B$3:H$35,7,FALSE)</f>
        <v>South America</v>
      </c>
      <c r="B32" s="94" t="s">
        <v>34</v>
      </c>
      <c r="C32" s="83" t="s">
        <v>33</v>
      </c>
      <c r="D32" s="113" t="s">
        <v>660</v>
      </c>
      <c r="E32" s="113" t="s">
        <v>660</v>
      </c>
      <c r="F32" s="113" t="s">
        <v>629</v>
      </c>
      <c r="G32" s="114" t="s">
        <v>629</v>
      </c>
      <c r="H32" s="114" t="s">
        <v>629</v>
      </c>
      <c r="I32" s="114" t="s">
        <v>629</v>
      </c>
      <c r="J32" s="114" t="s">
        <v>629</v>
      </c>
      <c r="K32" s="113" t="s">
        <v>661</v>
      </c>
      <c r="L32" s="113" t="s">
        <v>661</v>
      </c>
      <c r="M32" s="113" t="s">
        <v>84</v>
      </c>
      <c r="N32" s="113" t="s">
        <v>139</v>
      </c>
      <c r="O32" s="113" t="s">
        <v>139</v>
      </c>
      <c r="P32" s="110" t="s">
        <v>84</v>
      </c>
      <c r="Q32" s="114" t="s">
        <v>662</v>
      </c>
      <c r="R32" s="114" t="s">
        <v>662</v>
      </c>
      <c r="S32" s="114" t="s">
        <v>662</v>
      </c>
      <c r="T32" s="114" t="s">
        <v>662</v>
      </c>
      <c r="U32" s="114" t="s">
        <v>663</v>
      </c>
      <c r="V32" s="114" t="s">
        <v>663</v>
      </c>
      <c r="W32" s="114" t="s">
        <v>663</v>
      </c>
      <c r="X32" s="114" t="s">
        <v>86</v>
      </c>
      <c r="Y32" s="114" t="s">
        <v>86</v>
      </c>
      <c r="Z32" s="114" t="s">
        <v>416</v>
      </c>
      <c r="AA32" s="114" t="s">
        <v>416</v>
      </c>
      <c r="AB32" s="114" t="s">
        <v>416</v>
      </c>
      <c r="AC32" s="114" t="s">
        <v>111</v>
      </c>
      <c r="AD32" s="114" t="s">
        <v>585</v>
      </c>
      <c r="AE32" s="114" t="s">
        <v>663</v>
      </c>
      <c r="AF32" s="114" t="s">
        <v>663</v>
      </c>
      <c r="AG32" s="114" t="s">
        <v>664</v>
      </c>
      <c r="AH32" s="114" t="s">
        <v>664</v>
      </c>
      <c r="AI32" s="114" t="s">
        <v>140</v>
      </c>
      <c r="AJ32" s="114" t="s">
        <v>140</v>
      </c>
      <c r="AK32" s="113" t="s">
        <v>113</v>
      </c>
      <c r="AL32" s="113" t="s">
        <v>114</v>
      </c>
      <c r="AM32" s="112" t="s">
        <v>114</v>
      </c>
      <c r="AN32" s="112" t="s">
        <v>114</v>
      </c>
      <c r="AO32" s="113"/>
      <c r="AP32" s="114" t="s">
        <v>86</v>
      </c>
      <c r="AQ32" s="113" t="s">
        <v>86</v>
      </c>
      <c r="AR32" s="113" t="s">
        <v>86</v>
      </c>
      <c r="AS32" s="113" t="s">
        <v>112</v>
      </c>
      <c r="AT32" s="114" t="s">
        <v>131</v>
      </c>
      <c r="AU32" s="113" t="s">
        <v>86</v>
      </c>
      <c r="AV32" s="113" t="s">
        <v>131</v>
      </c>
      <c r="AW32" s="113" t="s">
        <v>112</v>
      </c>
      <c r="AX32" s="113" t="s">
        <v>112</v>
      </c>
      <c r="AY32" s="113" t="s">
        <v>112</v>
      </c>
      <c r="AZ32" s="113" t="s">
        <v>112</v>
      </c>
      <c r="BA32" s="113" t="s">
        <v>112</v>
      </c>
      <c r="BB32" s="113" t="s">
        <v>112</v>
      </c>
      <c r="BC32" s="113" t="s">
        <v>112</v>
      </c>
      <c r="BD32" s="113" t="s">
        <v>665</v>
      </c>
      <c r="BE32" s="113" t="s">
        <v>112</v>
      </c>
      <c r="BF32" s="113" t="s">
        <v>112</v>
      </c>
      <c r="BG32" s="113" t="s">
        <v>112</v>
      </c>
      <c r="BH32" s="113" t="s">
        <v>112</v>
      </c>
      <c r="BI32" s="81" t="s">
        <v>667</v>
      </c>
      <c r="BJ32" s="113" t="s">
        <v>114</v>
      </c>
      <c r="BK32" s="113" t="s">
        <v>111</v>
      </c>
      <c r="BL32" s="113" t="s">
        <v>580</v>
      </c>
      <c r="BM32" s="114" t="s">
        <v>661</v>
      </c>
      <c r="BN32" s="114" t="s">
        <v>661</v>
      </c>
      <c r="BO32" s="114" t="s">
        <v>661</v>
      </c>
      <c r="BP32" s="114"/>
      <c r="BQ32" s="114" t="s">
        <v>113</v>
      </c>
      <c r="BR32" s="114" t="s">
        <v>113</v>
      </c>
      <c r="BS32" s="113" t="s">
        <v>668</v>
      </c>
      <c r="BT32" s="113" t="s">
        <v>126</v>
      </c>
      <c r="BU32" s="114" t="s">
        <v>84</v>
      </c>
      <c r="BV32" s="114" t="s">
        <v>84</v>
      </c>
      <c r="BW32" s="113" t="s">
        <v>112</v>
      </c>
      <c r="BX32" s="114" t="s">
        <v>111</v>
      </c>
      <c r="BY32" s="113" t="s">
        <v>111</v>
      </c>
      <c r="BZ32" s="114" t="s">
        <v>86</v>
      </c>
      <c r="CA32" s="114" t="s">
        <v>669</v>
      </c>
      <c r="CB32" s="113" t="s">
        <v>111</v>
      </c>
      <c r="CC32" s="114" t="s">
        <v>111</v>
      </c>
      <c r="CD32" s="114" t="s">
        <v>111</v>
      </c>
      <c r="CE32" s="113" t="s">
        <v>422</v>
      </c>
      <c r="CF32" s="114" t="s">
        <v>86</v>
      </c>
      <c r="CG32" s="114" t="s">
        <v>86</v>
      </c>
      <c r="CH32" s="114" t="s">
        <v>86</v>
      </c>
      <c r="CI32" s="113" t="s">
        <v>666</v>
      </c>
      <c r="CJ32" s="113" t="s">
        <v>416</v>
      </c>
      <c r="CK32" s="113" t="s">
        <v>416</v>
      </c>
      <c r="CL32" s="113" t="s">
        <v>416</v>
      </c>
      <c r="CM32" s="113" t="s">
        <v>416</v>
      </c>
      <c r="CN32" s="113" t="s">
        <v>85</v>
      </c>
      <c r="CO32" s="113" t="s">
        <v>111</v>
      </c>
      <c r="CP32" s="113" t="s">
        <v>111</v>
      </c>
      <c r="CQ32" s="113" t="s">
        <v>86</v>
      </c>
      <c r="CR32" s="113" t="s">
        <v>111</v>
      </c>
      <c r="CS32" s="113" t="s">
        <v>86</v>
      </c>
      <c r="CT32" s="113" t="s">
        <v>585</v>
      </c>
      <c r="CU32" s="113" t="s">
        <v>663</v>
      </c>
      <c r="CV32" s="80"/>
    </row>
    <row r="33" spans="1:100" x14ac:dyDescent="0.25">
      <c r="A33" s="3" t="str">
        <f>VLOOKUP(C33,Regions!B$3:H$35,7,FALSE)</f>
        <v>South America</v>
      </c>
      <c r="B33" s="94" t="s">
        <v>48</v>
      </c>
      <c r="C33" s="83" t="s">
        <v>47</v>
      </c>
      <c r="D33" s="113" t="s">
        <v>660</v>
      </c>
      <c r="E33" s="113" t="s">
        <v>660</v>
      </c>
      <c r="F33" s="113" t="s">
        <v>629</v>
      </c>
      <c r="G33" s="114" t="s">
        <v>629</v>
      </c>
      <c r="H33" s="114" t="s">
        <v>629</v>
      </c>
      <c r="I33" s="114" t="s">
        <v>629</v>
      </c>
      <c r="J33" s="114" t="s">
        <v>629</v>
      </c>
      <c r="K33" s="113" t="s">
        <v>661</v>
      </c>
      <c r="L33" s="113" t="s">
        <v>661</v>
      </c>
      <c r="M33" s="113" t="s">
        <v>84</v>
      </c>
      <c r="N33" s="113" t="s">
        <v>139</v>
      </c>
      <c r="O33" s="113" t="s">
        <v>139</v>
      </c>
      <c r="P33" s="110" t="s">
        <v>84</v>
      </c>
      <c r="Q33" s="114" t="s">
        <v>662</v>
      </c>
      <c r="R33" s="114" t="s">
        <v>662</v>
      </c>
      <c r="S33" s="114" t="s">
        <v>662</v>
      </c>
      <c r="T33" s="114" t="s">
        <v>662</v>
      </c>
      <c r="U33" s="114" t="s">
        <v>663</v>
      </c>
      <c r="V33" s="114" t="s">
        <v>663</v>
      </c>
      <c r="W33" s="114" t="s">
        <v>663</v>
      </c>
      <c r="X33" s="114" t="s">
        <v>86</v>
      </c>
      <c r="Y33" s="114" t="s">
        <v>86</v>
      </c>
      <c r="Z33" s="114" t="s">
        <v>416</v>
      </c>
      <c r="AA33" s="114" t="s">
        <v>416</v>
      </c>
      <c r="AB33" s="114" t="s">
        <v>416</v>
      </c>
      <c r="AC33" s="114" t="s">
        <v>112</v>
      </c>
      <c r="AD33" s="114" t="s">
        <v>585</v>
      </c>
      <c r="AE33" s="114" t="s">
        <v>663</v>
      </c>
      <c r="AF33" s="114" t="s">
        <v>663</v>
      </c>
      <c r="AG33" s="114" t="s">
        <v>664</v>
      </c>
      <c r="AH33" s="114" t="s">
        <v>664</v>
      </c>
      <c r="AI33" s="114" t="s">
        <v>140</v>
      </c>
      <c r="AJ33" s="114" t="s">
        <v>140</v>
      </c>
      <c r="AK33" s="113" t="s">
        <v>113</v>
      </c>
      <c r="AL33" s="113" t="s">
        <v>114</v>
      </c>
      <c r="AM33" s="112" t="s">
        <v>114</v>
      </c>
      <c r="AN33" s="112" t="s">
        <v>114</v>
      </c>
      <c r="AO33" s="113" t="s">
        <v>86</v>
      </c>
      <c r="AP33" s="114" t="s">
        <v>86</v>
      </c>
      <c r="AQ33" s="113" t="s">
        <v>86</v>
      </c>
      <c r="AR33" s="113" t="s">
        <v>86</v>
      </c>
      <c r="AS33" s="113" t="s">
        <v>112</v>
      </c>
      <c r="AT33" s="114" t="s">
        <v>131</v>
      </c>
      <c r="AU33" s="113" t="s">
        <v>86</v>
      </c>
      <c r="AV33" s="113" t="s">
        <v>131</v>
      </c>
      <c r="AW33" s="113" t="s">
        <v>112</v>
      </c>
      <c r="AX33" s="113" t="s">
        <v>112</v>
      </c>
      <c r="AY33" s="113" t="s">
        <v>112</v>
      </c>
      <c r="AZ33" s="113" t="s">
        <v>112</v>
      </c>
      <c r="BA33" s="113" t="s">
        <v>112</v>
      </c>
      <c r="BB33" s="113" t="s">
        <v>112</v>
      </c>
      <c r="BC33" s="113" t="s">
        <v>112</v>
      </c>
      <c r="BD33" s="113" t="s">
        <v>665</v>
      </c>
      <c r="BE33" s="113" t="s">
        <v>112</v>
      </c>
      <c r="BF33" s="113" t="s">
        <v>112</v>
      </c>
      <c r="BG33" s="113" t="s">
        <v>112</v>
      </c>
      <c r="BH33" s="113" t="s">
        <v>112</v>
      </c>
      <c r="BI33" s="81" t="s">
        <v>667</v>
      </c>
      <c r="BJ33" s="113" t="s">
        <v>114</v>
      </c>
      <c r="BK33" s="113" t="s">
        <v>86</v>
      </c>
      <c r="BL33" s="113" t="s">
        <v>580</v>
      </c>
      <c r="BM33" s="114" t="s">
        <v>661</v>
      </c>
      <c r="BN33" s="114" t="s">
        <v>661</v>
      </c>
      <c r="BO33" s="114" t="s">
        <v>661</v>
      </c>
      <c r="BP33" s="114" t="s">
        <v>111</v>
      </c>
      <c r="BQ33" s="114" t="s">
        <v>113</v>
      </c>
      <c r="BR33" s="114" t="s">
        <v>113</v>
      </c>
      <c r="BS33" s="113" t="s">
        <v>668</v>
      </c>
      <c r="BT33" s="113" t="s">
        <v>126</v>
      </c>
      <c r="BU33" s="114" t="s">
        <v>84</v>
      </c>
      <c r="BV33" s="114" t="s">
        <v>84</v>
      </c>
      <c r="BW33" s="113" t="s">
        <v>112</v>
      </c>
      <c r="BX33" s="114" t="s">
        <v>629</v>
      </c>
      <c r="BY33" s="113" t="s">
        <v>128</v>
      </c>
      <c r="BZ33" s="114" t="s">
        <v>86</v>
      </c>
      <c r="CA33" s="114" t="s">
        <v>669</v>
      </c>
      <c r="CB33" s="113" t="s">
        <v>670</v>
      </c>
      <c r="CC33" s="114" t="s">
        <v>635</v>
      </c>
      <c r="CD33" s="114" t="s">
        <v>635</v>
      </c>
      <c r="CE33" s="113" t="s">
        <v>422</v>
      </c>
      <c r="CF33" s="114" t="s">
        <v>86</v>
      </c>
      <c r="CG33" s="114" t="s">
        <v>86</v>
      </c>
      <c r="CH33" s="114" t="s">
        <v>86</v>
      </c>
      <c r="CI33" s="113" t="s">
        <v>666</v>
      </c>
      <c r="CJ33" s="113" t="s">
        <v>416</v>
      </c>
      <c r="CK33" s="113" t="s">
        <v>416</v>
      </c>
      <c r="CL33" s="113" t="s">
        <v>416</v>
      </c>
      <c r="CM33" s="113" t="s">
        <v>416</v>
      </c>
      <c r="CN33" s="113" t="s">
        <v>85</v>
      </c>
      <c r="CO33" s="113" t="s">
        <v>85</v>
      </c>
      <c r="CP33" s="113" t="s">
        <v>85</v>
      </c>
      <c r="CQ33" s="113" t="s">
        <v>86</v>
      </c>
      <c r="CR33" s="113" t="s">
        <v>111</v>
      </c>
      <c r="CS33" s="113" t="s">
        <v>86</v>
      </c>
      <c r="CT33" s="113" t="s">
        <v>585</v>
      </c>
      <c r="CU33" s="113" t="s">
        <v>663</v>
      </c>
      <c r="CV33" s="80"/>
    </row>
    <row r="34" spans="1:100" x14ac:dyDescent="0.25">
      <c r="A34" s="3" t="str">
        <f>VLOOKUP(C34,Regions!B$3:H$35,7,FALSE)</f>
        <v>South America</v>
      </c>
      <c r="B34" s="94" t="s">
        <v>50</v>
      </c>
      <c r="C34" s="83" t="s">
        <v>49</v>
      </c>
      <c r="D34" s="113" t="s">
        <v>660</v>
      </c>
      <c r="E34" s="113" t="s">
        <v>660</v>
      </c>
      <c r="F34" s="113" t="s">
        <v>629</v>
      </c>
      <c r="G34" s="114" t="s">
        <v>629</v>
      </c>
      <c r="H34" s="114" t="s">
        <v>629</v>
      </c>
      <c r="I34" s="114" t="s">
        <v>629</v>
      </c>
      <c r="J34" s="114" t="s">
        <v>629</v>
      </c>
      <c r="K34" s="113" t="s">
        <v>661</v>
      </c>
      <c r="L34" s="113" t="s">
        <v>661</v>
      </c>
      <c r="M34" s="113" t="s">
        <v>84</v>
      </c>
      <c r="N34" s="113" t="s">
        <v>139</v>
      </c>
      <c r="O34" s="113" t="s">
        <v>139</v>
      </c>
      <c r="P34" s="110" t="s">
        <v>84</v>
      </c>
      <c r="Q34" s="114" t="s">
        <v>662</v>
      </c>
      <c r="R34" s="114" t="s">
        <v>662</v>
      </c>
      <c r="S34" s="114" t="s">
        <v>662</v>
      </c>
      <c r="T34" s="114" t="s">
        <v>662</v>
      </c>
      <c r="U34" s="114" t="s">
        <v>663</v>
      </c>
      <c r="V34" s="114" t="s">
        <v>663</v>
      </c>
      <c r="W34" s="114" t="s">
        <v>663</v>
      </c>
      <c r="X34" s="114" t="s">
        <v>86</v>
      </c>
      <c r="Y34" s="114" t="s">
        <v>86</v>
      </c>
      <c r="Z34" s="114" t="s">
        <v>416</v>
      </c>
      <c r="AA34" s="114" t="s">
        <v>416</v>
      </c>
      <c r="AB34" s="114" t="s">
        <v>111</v>
      </c>
      <c r="AC34" s="114" t="s">
        <v>112</v>
      </c>
      <c r="AD34" s="114" t="s">
        <v>585</v>
      </c>
      <c r="AE34" s="114" t="s">
        <v>663</v>
      </c>
      <c r="AF34" s="114" t="s">
        <v>663</v>
      </c>
      <c r="AG34" s="114" t="s">
        <v>664</v>
      </c>
      <c r="AH34" s="114" t="s">
        <v>664</v>
      </c>
      <c r="AI34" s="114" t="s">
        <v>140</v>
      </c>
      <c r="AJ34" s="114" t="s">
        <v>140</v>
      </c>
      <c r="AK34" s="113" t="s">
        <v>113</v>
      </c>
      <c r="AL34" s="113" t="s">
        <v>114</v>
      </c>
      <c r="AM34" s="112" t="s">
        <v>114</v>
      </c>
      <c r="AN34" s="112" t="s">
        <v>114</v>
      </c>
      <c r="AO34" s="113" t="s">
        <v>86</v>
      </c>
      <c r="AP34" s="114" t="s">
        <v>86</v>
      </c>
      <c r="AQ34" s="113" t="s">
        <v>86</v>
      </c>
      <c r="AR34" s="113" t="s">
        <v>86</v>
      </c>
      <c r="AS34" s="113" t="s">
        <v>112</v>
      </c>
      <c r="AT34" s="114" t="s">
        <v>131</v>
      </c>
      <c r="AU34" s="113" t="s">
        <v>86</v>
      </c>
      <c r="AV34" s="113" t="s">
        <v>131</v>
      </c>
      <c r="AW34" s="113" t="s">
        <v>112</v>
      </c>
      <c r="AX34" s="113" t="s">
        <v>112</v>
      </c>
      <c r="AY34" s="113" t="s">
        <v>112</v>
      </c>
      <c r="AZ34" s="113" t="s">
        <v>112</v>
      </c>
      <c r="BA34" s="113" t="s">
        <v>112</v>
      </c>
      <c r="BB34" s="113" t="s">
        <v>112</v>
      </c>
      <c r="BC34" s="113" t="s">
        <v>112</v>
      </c>
      <c r="BD34" s="113" t="s">
        <v>665</v>
      </c>
      <c r="BE34" s="113" t="s">
        <v>112</v>
      </c>
      <c r="BF34" s="113" t="s">
        <v>112</v>
      </c>
      <c r="BG34" s="113" t="s">
        <v>112</v>
      </c>
      <c r="BH34" s="113" t="s">
        <v>112</v>
      </c>
      <c r="BI34" s="81" t="s">
        <v>667</v>
      </c>
      <c r="BJ34" s="113" t="s">
        <v>114</v>
      </c>
      <c r="BK34" s="113" t="s">
        <v>86</v>
      </c>
      <c r="BL34" s="113" t="s">
        <v>580</v>
      </c>
      <c r="BM34" s="114" t="s">
        <v>661</v>
      </c>
      <c r="BN34" s="114" t="s">
        <v>661</v>
      </c>
      <c r="BO34" s="114" t="s">
        <v>661</v>
      </c>
      <c r="BP34" s="114" t="s">
        <v>415</v>
      </c>
      <c r="BQ34" s="114" t="s">
        <v>113</v>
      </c>
      <c r="BR34" s="114" t="s">
        <v>113</v>
      </c>
      <c r="BS34" s="113" t="s">
        <v>668</v>
      </c>
      <c r="BT34" s="113" t="s">
        <v>126</v>
      </c>
      <c r="BU34" s="114" t="s">
        <v>84</v>
      </c>
      <c r="BV34" s="114" t="s">
        <v>84</v>
      </c>
      <c r="BW34" s="113" t="s">
        <v>112</v>
      </c>
      <c r="BX34" s="114" t="s">
        <v>629</v>
      </c>
      <c r="BY34" s="113" t="s">
        <v>128</v>
      </c>
      <c r="BZ34" s="114" t="s">
        <v>86</v>
      </c>
      <c r="CA34" s="114" t="s">
        <v>669</v>
      </c>
      <c r="CB34" s="113" t="s">
        <v>670</v>
      </c>
      <c r="CC34" s="114" t="s">
        <v>635</v>
      </c>
      <c r="CD34" s="114" t="s">
        <v>635</v>
      </c>
      <c r="CE34" s="113" t="s">
        <v>422</v>
      </c>
      <c r="CF34" s="114" t="s">
        <v>86</v>
      </c>
      <c r="CG34" s="114" t="s">
        <v>86</v>
      </c>
      <c r="CH34" s="114" t="s">
        <v>86</v>
      </c>
      <c r="CI34" s="113" t="s">
        <v>666</v>
      </c>
      <c r="CJ34" s="113" t="s">
        <v>416</v>
      </c>
      <c r="CK34" s="113" t="s">
        <v>416</v>
      </c>
      <c r="CL34" s="113" t="s">
        <v>416</v>
      </c>
      <c r="CM34" s="113" t="s">
        <v>416</v>
      </c>
      <c r="CN34" s="113" t="s">
        <v>85</v>
      </c>
      <c r="CO34" s="113" t="s">
        <v>85</v>
      </c>
      <c r="CP34" s="113" t="s">
        <v>85</v>
      </c>
      <c r="CQ34" s="113" t="s">
        <v>86</v>
      </c>
      <c r="CR34" s="113" t="s">
        <v>85</v>
      </c>
      <c r="CS34" s="113" t="s">
        <v>86</v>
      </c>
      <c r="CT34" s="113" t="s">
        <v>585</v>
      </c>
      <c r="CU34" s="113" t="s">
        <v>663</v>
      </c>
      <c r="CV34" s="80"/>
    </row>
    <row r="35" spans="1:100" x14ac:dyDescent="0.25">
      <c r="A35" s="3" t="str">
        <f>VLOOKUP(C35,Regions!B$3:H$35,7,FALSE)</f>
        <v>South America</v>
      </c>
      <c r="B35" s="94" t="s">
        <v>58</v>
      </c>
      <c r="C35" s="83" t="s">
        <v>57</v>
      </c>
      <c r="D35" s="113" t="s">
        <v>660</v>
      </c>
      <c r="E35" s="113" t="s">
        <v>660</v>
      </c>
      <c r="F35" s="113" t="s">
        <v>629</v>
      </c>
      <c r="G35" s="114" t="s">
        <v>629</v>
      </c>
      <c r="H35" s="114" t="s">
        <v>629</v>
      </c>
      <c r="I35" s="114" t="s">
        <v>629</v>
      </c>
      <c r="J35" s="114" t="s">
        <v>629</v>
      </c>
      <c r="K35" s="113" t="s">
        <v>661</v>
      </c>
      <c r="L35" s="113" t="s">
        <v>661</v>
      </c>
      <c r="M35" s="113" t="s">
        <v>84</v>
      </c>
      <c r="N35" s="113" t="s">
        <v>139</v>
      </c>
      <c r="O35" s="113" t="s">
        <v>139</v>
      </c>
      <c r="P35" s="110" t="s">
        <v>111</v>
      </c>
      <c r="Q35" s="114" t="s">
        <v>662</v>
      </c>
      <c r="R35" s="114" t="s">
        <v>662</v>
      </c>
      <c r="S35" s="114" t="s">
        <v>662</v>
      </c>
      <c r="T35" s="114" t="s">
        <v>662</v>
      </c>
      <c r="U35" s="114" t="s">
        <v>663</v>
      </c>
      <c r="V35" s="114" t="s">
        <v>663</v>
      </c>
      <c r="W35" s="114" t="s">
        <v>663</v>
      </c>
      <c r="X35" s="114" t="s">
        <v>86</v>
      </c>
      <c r="Y35" s="114" t="s">
        <v>86</v>
      </c>
      <c r="Z35" s="114" t="s">
        <v>416</v>
      </c>
      <c r="AA35" s="114" t="s">
        <v>416</v>
      </c>
      <c r="AB35" s="114" t="s">
        <v>416</v>
      </c>
      <c r="AC35" s="114" t="s">
        <v>112</v>
      </c>
      <c r="AD35" s="114" t="s">
        <v>585</v>
      </c>
      <c r="AE35" s="114" t="s">
        <v>663</v>
      </c>
      <c r="AF35" s="114" t="s">
        <v>663</v>
      </c>
      <c r="AG35" s="114" t="s">
        <v>664</v>
      </c>
      <c r="AH35" s="114" t="s">
        <v>664</v>
      </c>
      <c r="AI35" s="114" t="s">
        <v>140</v>
      </c>
      <c r="AJ35" s="114" t="s">
        <v>140</v>
      </c>
      <c r="AK35" s="113" t="s">
        <v>113</v>
      </c>
      <c r="AL35" s="113" t="s">
        <v>114</v>
      </c>
      <c r="AM35" s="112" t="s">
        <v>114</v>
      </c>
      <c r="AN35" s="112" t="s">
        <v>114</v>
      </c>
      <c r="AO35" s="113" t="s">
        <v>149</v>
      </c>
      <c r="AP35" s="114" t="s">
        <v>86</v>
      </c>
      <c r="AQ35" s="113" t="s">
        <v>86</v>
      </c>
      <c r="AR35" s="113" t="s">
        <v>86</v>
      </c>
      <c r="AS35" s="113" t="s">
        <v>112</v>
      </c>
      <c r="AT35" s="114" t="s">
        <v>131</v>
      </c>
      <c r="AU35" s="113" t="s">
        <v>86</v>
      </c>
      <c r="AV35" s="113" t="s">
        <v>131</v>
      </c>
      <c r="AW35" s="113" t="s">
        <v>112</v>
      </c>
      <c r="AX35" s="113" t="s">
        <v>112</v>
      </c>
      <c r="AY35" s="113" t="s">
        <v>112</v>
      </c>
      <c r="AZ35" s="113" t="s">
        <v>111</v>
      </c>
      <c r="BA35" s="113" t="s">
        <v>112</v>
      </c>
      <c r="BB35" s="113" t="s">
        <v>112</v>
      </c>
      <c r="BC35" s="113" t="s">
        <v>112</v>
      </c>
      <c r="BD35" s="113" t="s">
        <v>665</v>
      </c>
      <c r="BE35" s="113" t="s">
        <v>112</v>
      </c>
      <c r="BF35" s="113" t="s">
        <v>112</v>
      </c>
      <c r="BG35" s="113" t="s">
        <v>112</v>
      </c>
      <c r="BH35" s="113" t="s">
        <v>112</v>
      </c>
      <c r="BI35" s="81" t="s">
        <v>667</v>
      </c>
      <c r="BJ35" s="113" t="s">
        <v>114</v>
      </c>
      <c r="BK35" s="113" t="s">
        <v>111</v>
      </c>
      <c r="BL35" s="113" t="s">
        <v>580</v>
      </c>
      <c r="BM35" s="114" t="s">
        <v>661</v>
      </c>
      <c r="BN35" s="114" t="s">
        <v>661</v>
      </c>
      <c r="BO35" s="114" t="s">
        <v>661</v>
      </c>
      <c r="BP35" s="114" t="s">
        <v>111</v>
      </c>
      <c r="BQ35" s="114" t="s">
        <v>113</v>
      </c>
      <c r="BR35" s="114" t="s">
        <v>113</v>
      </c>
      <c r="BS35" s="113" t="s">
        <v>668</v>
      </c>
      <c r="BT35" s="113" t="s">
        <v>126</v>
      </c>
      <c r="BU35" s="114" t="s">
        <v>84</v>
      </c>
      <c r="BV35" s="114" t="s">
        <v>84</v>
      </c>
      <c r="BW35" s="113" t="s">
        <v>112</v>
      </c>
      <c r="BX35" s="114" t="s">
        <v>111</v>
      </c>
      <c r="BY35" s="113" t="s">
        <v>128</v>
      </c>
      <c r="BZ35" s="114" t="s">
        <v>86</v>
      </c>
      <c r="CA35" s="114" t="s">
        <v>669</v>
      </c>
      <c r="CB35" s="113" t="s">
        <v>111</v>
      </c>
      <c r="CC35" s="114" t="s">
        <v>111</v>
      </c>
      <c r="CD35" s="114" t="s">
        <v>111</v>
      </c>
      <c r="CE35" s="113" t="s">
        <v>111</v>
      </c>
      <c r="CF35" s="114" t="s">
        <v>86</v>
      </c>
      <c r="CG35" s="114" t="s">
        <v>86</v>
      </c>
      <c r="CH35" s="114" t="s">
        <v>86</v>
      </c>
      <c r="CI35" s="113" t="s">
        <v>666</v>
      </c>
      <c r="CJ35" s="113" t="s">
        <v>416</v>
      </c>
      <c r="CK35" s="113" t="s">
        <v>416</v>
      </c>
      <c r="CL35" s="113" t="s">
        <v>111</v>
      </c>
      <c r="CM35" s="113" t="s">
        <v>111</v>
      </c>
      <c r="CN35" s="113" t="s">
        <v>85</v>
      </c>
      <c r="CO35" s="113" t="s">
        <v>85</v>
      </c>
      <c r="CP35" s="113" t="s">
        <v>85</v>
      </c>
      <c r="CQ35" s="113" t="s">
        <v>86</v>
      </c>
      <c r="CR35" s="113" t="s">
        <v>85</v>
      </c>
      <c r="CS35" s="113" t="s">
        <v>86</v>
      </c>
      <c r="CT35" s="113" t="s">
        <v>585</v>
      </c>
      <c r="CU35" s="113" t="s">
        <v>663</v>
      </c>
      <c r="CV35" s="80"/>
    </row>
    <row r="36" spans="1:100" x14ac:dyDescent="0.25">
      <c r="A36" s="3" t="str">
        <f>VLOOKUP(C36,Regions!B$3:H$35,7,FALSE)</f>
        <v>South America</v>
      </c>
      <c r="B36" s="94" t="s">
        <v>62</v>
      </c>
      <c r="C36" s="83" t="s">
        <v>61</v>
      </c>
      <c r="D36" s="113" t="s">
        <v>660</v>
      </c>
      <c r="E36" s="113" t="s">
        <v>660</v>
      </c>
      <c r="F36" s="113" t="s">
        <v>629</v>
      </c>
      <c r="G36" s="114" t="s">
        <v>629</v>
      </c>
      <c r="H36" s="114" t="s">
        <v>629</v>
      </c>
      <c r="I36" s="114" t="s">
        <v>629</v>
      </c>
      <c r="J36" s="114" t="s">
        <v>629</v>
      </c>
      <c r="K36" s="113" t="s">
        <v>661</v>
      </c>
      <c r="L36" s="113" t="s">
        <v>661</v>
      </c>
      <c r="M36" s="113" t="s">
        <v>84</v>
      </c>
      <c r="N36" s="113" t="s">
        <v>139</v>
      </c>
      <c r="O36" s="113" t="s">
        <v>139</v>
      </c>
      <c r="P36" s="110" t="s">
        <v>111</v>
      </c>
      <c r="Q36" s="114" t="s">
        <v>662</v>
      </c>
      <c r="R36" s="114" t="s">
        <v>662</v>
      </c>
      <c r="S36" s="114" t="s">
        <v>662</v>
      </c>
      <c r="T36" s="114" t="s">
        <v>662</v>
      </c>
      <c r="U36" s="114" t="s">
        <v>663</v>
      </c>
      <c r="V36" s="114" t="s">
        <v>663</v>
      </c>
      <c r="W36" s="114" t="s">
        <v>663</v>
      </c>
      <c r="X36" s="114" t="s">
        <v>86</v>
      </c>
      <c r="Y36" s="114" t="s">
        <v>86</v>
      </c>
      <c r="Z36" s="114" t="s">
        <v>416</v>
      </c>
      <c r="AA36" s="114" t="s">
        <v>416</v>
      </c>
      <c r="AB36" s="114" t="s">
        <v>111</v>
      </c>
      <c r="AC36" s="114" t="s">
        <v>112</v>
      </c>
      <c r="AD36" s="114" t="s">
        <v>585</v>
      </c>
      <c r="AE36" s="114" t="s">
        <v>663</v>
      </c>
      <c r="AF36" s="114" t="s">
        <v>663</v>
      </c>
      <c r="AG36" s="114" t="s">
        <v>664</v>
      </c>
      <c r="AH36" s="114" t="s">
        <v>664</v>
      </c>
      <c r="AI36" s="114" t="s">
        <v>140</v>
      </c>
      <c r="AJ36" s="114" t="s">
        <v>140</v>
      </c>
      <c r="AK36" s="113" t="s">
        <v>113</v>
      </c>
      <c r="AL36" s="113" t="s">
        <v>114</v>
      </c>
      <c r="AM36" s="112" t="s">
        <v>111</v>
      </c>
      <c r="AN36" s="112" t="s">
        <v>111</v>
      </c>
      <c r="AO36" s="113" t="s">
        <v>86</v>
      </c>
      <c r="AP36" s="114" t="s">
        <v>86</v>
      </c>
      <c r="AQ36" s="113" t="s">
        <v>86</v>
      </c>
      <c r="AR36" s="113" t="s">
        <v>86</v>
      </c>
      <c r="AS36" s="113" t="s">
        <v>112</v>
      </c>
      <c r="AT36" s="114" t="s">
        <v>131</v>
      </c>
      <c r="AU36" s="113" t="s">
        <v>86</v>
      </c>
      <c r="AV36" s="113" t="s">
        <v>131</v>
      </c>
      <c r="AW36" s="113" t="s">
        <v>112</v>
      </c>
      <c r="AX36" s="113" t="s">
        <v>112</v>
      </c>
      <c r="AY36" s="113" t="s">
        <v>112</v>
      </c>
      <c r="AZ36" s="113" t="s">
        <v>112</v>
      </c>
      <c r="BA36" s="113" t="s">
        <v>112</v>
      </c>
      <c r="BB36" s="113" t="s">
        <v>112</v>
      </c>
      <c r="BC36" s="113" t="s">
        <v>112</v>
      </c>
      <c r="BD36" s="113" t="s">
        <v>665</v>
      </c>
      <c r="BE36" s="113" t="s">
        <v>112</v>
      </c>
      <c r="BF36" s="113" t="s">
        <v>112</v>
      </c>
      <c r="BG36" s="113" t="s">
        <v>112</v>
      </c>
      <c r="BH36" s="113" t="s">
        <v>112</v>
      </c>
      <c r="BI36" s="81" t="s">
        <v>667</v>
      </c>
      <c r="BJ36" s="113" t="s">
        <v>114</v>
      </c>
      <c r="BK36" s="113" t="s">
        <v>86</v>
      </c>
      <c r="BL36" s="113" t="s">
        <v>111</v>
      </c>
      <c r="BM36" s="114" t="s">
        <v>661</v>
      </c>
      <c r="BN36" s="114" t="s">
        <v>661</v>
      </c>
      <c r="BO36" s="114" t="s">
        <v>661</v>
      </c>
      <c r="BP36" s="114" t="s">
        <v>111</v>
      </c>
      <c r="BQ36" s="114" t="s">
        <v>113</v>
      </c>
      <c r="BR36" s="114" t="s">
        <v>113</v>
      </c>
      <c r="BS36" s="113" t="s">
        <v>668</v>
      </c>
      <c r="BT36" s="113" t="s">
        <v>126</v>
      </c>
      <c r="BU36" s="114" t="s">
        <v>84</v>
      </c>
      <c r="BV36" s="114" t="s">
        <v>84</v>
      </c>
      <c r="BW36" s="113" t="s">
        <v>112</v>
      </c>
      <c r="BX36" s="114" t="s">
        <v>629</v>
      </c>
      <c r="BY36" s="113" t="s">
        <v>128</v>
      </c>
      <c r="BZ36" s="114" t="s">
        <v>86</v>
      </c>
      <c r="CA36" s="114" t="s">
        <v>669</v>
      </c>
      <c r="CB36" s="113" t="s">
        <v>670</v>
      </c>
      <c r="CC36" s="114" t="s">
        <v>635</v>
      </c>
      <c r="CD36" s="114" t="s">
        <v>635</v>
      </c>
      <c r="CE36" s="113" t="s">
        <v>422</v>
      </c>
      <c r="CF36" s="114" t="s">
        <v>86</v>
      </c>
      <c r="CG36" s="114" t="s">
        <v>86</v>
      </c>
      <c r="CH36" s="114" t="s">
        <v>86</v>
      </c>
      <c r="CI36" s="113" t="s">
        <v>666</v>
      </c>
      <c r="CJ36" s="113" t="s">
        <v>416</v>
      </c>
      <c r="CK36" s="113" t="s">
        <v>416</v>
      </c>
      <c r="CL36" s="113" t="s">
        <v>416</v>
      </c>
      <c r="CM36" s="113" t="s">
        <v>416</v>
      </c>
      <c r="CN36" s="113" t="s">
        <v>85</v>
      </c>
      <c r="CO36" s="113" t="s">
        <v>111</v>
      </c>
      <c r="CP36" s="113" t="s">
        <v>85</v>
      </c>
      <c r="CQ36" s="113" t="s">
        <v>86</v>
      </c>
      <c r="CR36" s="113" t="s">
        <v>85</v>
      </c>
      <c r="CS36" s="113" t="s">
        <v>86</v>
      </c>
      <c r="CT36" s="113" t="s">
        <v>585</v>
      </c>
      <c r="CU36" s="113" t="s">
        <v>663</v>
      </c>
      <c r="CV36" s="80"/>
    </row>
    <row r="37" spans="1:100" x14ac:dyDescent="0.25">
      <c r="A37" s="3" t="str">
        <f>VLOOKUP(C37,Regions!B$3:H$35,7,FALSE)</f>
        <v>South America</v>
      </c>
      <c r="B37" s="94" t="s">
        <v>108</v>
      </c>
      <c r="C37" s="83" t="s">
        <v>63</v>
      </c>
      <c r="D37" s="113" t="s">
        <v>660</v>
      </c>
      <c r="E37" s="113" t="s">
        <v>660</v>
      </c>
      <c r="F37" s="113" t="s">
        <v>629</v>
      </c>
      <c r="G37" s="114" t="s">
        <v>629</v>
      </c>
      <c r="H37" s="114" t="s">
        <v>629</v>
      </c>
      <c r="I37" s="114" t="s">
        <v>629</v>
      </c>
      <c r="J37" s="114" t="s">
        <v>629</v>
      </c>
      <c r="K37" s="113" t="s">
        <v>661</v>
      </c>
      <c r="L37" s="113" t="s">
        <v>661</v>
      </c>
      <c r="M37" s="113" t="s">
        <v>84</v>
      </c>
      <c r="N37" s="113" t="s">
        <v>139</v>
      </c>
      <c r="O37" s="113" t="s">
        <v>139</v>
      </c>
      <c r="P37" s="110" t="s">
        <v>84</v>
      </c>
      <c r="Q37" s="114" t="s">
        <v>662</v>
      </c>
      <c r="R37" s="114" t="s">
        <v>662</v>
      </c>
      <c r="S37" s="114" t="s">
        <v>662</v>
      </c>
      <c r="T37" s="114" t="s">
        <v>662</v>
      </c>
      <c r="U37" s="114" t="s">
        <v>663</v>
      </c>
      <c r="V37" s="114" t="s">
        <v>663</v>
      </c>
      <c r="W37" s="114" t="s">
        <v>663</v>
      </c>
      <c r="X37" s="114" t="s">
        <v>86</v>
      </c>
      <c r="Y37" s="114" t="s">
        <v>86</v>
      </c>
      <c r="Z37" s="114" t="s">
        <v>416</v>
      </c>
      <c r="AA37" s="114" t="s">
        <v>416</v>
      </c>
      <c r="AB37" s="114" t="s">
        <v>111</v>
      </c>
      <c r="AC37" s="114" t="s">
        <v>112</v>
      </c>
      <c r="AD37" s="114" t="s">
        <v>585</v>
      </c>
      <c r="AE37" s="114" t="s">
        <v>663</v>
      </c>
      <c r="AF37" s="114" t="s">
        <v>663</v>
      </c>
      <c r="AG37" s="114" t="s">
        <v>664</v>
      </c>
      <c r="AH37" s="114" t="s">
        <v>664</v>
      </c>
      <c r="AI37" s="114" t="s">
        <v>140</v>
      </c>
      <c r="AJ37" s="114" t="s">
        <v>140</v>
      </c>
      <c r="AK37" s="113" t="s">
        <v>113</v>
      </c>
      <c r="AL37" s="113" t="s">
        <v>114</v>
      </c>
      <c r="AM37" s="112" t="s">
        <v>111</v>
      </c>
      <c r="AN37" s="112" t="s">
        <v>111</v>
      </c>
      <c r="AO37" s="113" t="s">
        <v>86</v>
      </c>
      <c r="AP37" s="114" t="s">
        <v>86</v>
      </c>
      <c r="AQ37" s="113" t="s">
        <v>86</v>
      </c>
      <c r="AR37" s="113" t="s">
        <v>86</v>
      </c>
      <c r="AS37" s="113" t="s">
        <v>112</v>
      </c>
      <c r="AT37" s="114" t="s">
        <v>131</v>
      </c>
      <c r="AU37" s="113" t="s">
        <v>86</v>
      </c>
      <c r="AV37" s="113" t="s">
        <v>131</v>
      </c>
      <c r="AW37" s="113" t="s">
        <v>111</v>
      </c>
      <c r="AX37" s="113" t="s">
        <v>112</v>
      </c>
      <c r="AY37" s="113" t="s">
        <v>112</v>
      </c>
      <c r="AZ37" s="113" t="s">
        <v>112</v>
      </c>
      <c r="BA37" s="113" t="s">
        <v>112</v>
      </c>
      <c r="BB37" s="113" t="s">
        <v>112</v>
      </c>
      <c r="BC37" s="113" t="s">
        <v>111</v>
      </c>
      <c r="BD37" s="113" t="s">
        <v>665</v>
      </c>
      <c r="BE37" s="113" t="s">
        <v>112</v>
      </c>
      <c r="BF37" s="113" t="s">
        <v>112</v>
      </c>
      <c r="BG37" s="113" t="s">
        <v>112</v>
      </c>
      <c r="BH37" s="113" t="s">
        <v>112</v>
      </c>
      <c r="BI37" s="81" t="s">
        <v>667</v>
      </c>
      <c r="BJ37" s="113" t="s">
        <v>114</v>
      </c>
      <c r="BK37" s="113" t="s">
        <v>111</v>
      </c>
      <c r="BL37" s="113" t="s">
        <v>580</v>
      </c>
      <c r="BM37" s="114" t="s">
        <v>661</v>
      </c>
      <c r="BN37" s="114" t="s">
        <v>661</v>
      </c>
      <c r="BO37" s="114" t="s">
        <v>661</v>
      </c>
      <c r="BP37" s="114" t="s">
        <v>111</v>
      </c>
      <c r="BQ37" s="114" t="s">
        <v>113</v>
      </c>
      <c r="BR37" s="114" t="s">
        <v>113</v>
      </c>
      <c r="BS37" s="113" t="s">
        <v>668</v>
      </c>
      <c r="BT37" s="113" t="s">
        <v>126</v>
      </c>
      <c r="BU37" s="114" t="s">
        <v>84</v>
      </c>
      <c r="BV37" s="114" t="s">
        <v>84</v>
      </c>
      <c r="BW37" s="113" t="s">
        <v>112</v>
      </c>
      <c r="BX37" s="114" t="s">
        <v>629</v>
      </c>
      <c r="BY37" s="113" t="s">
        <v>128</v>
      </c>
      <c r="BZ37" s="114" t="s">
        <v>86</v>
      </c>
      <c r="CA37" s="114" t="s">
        <v>669</v>
      </c>
      <c r="CB37" s="113" t="s">
        <v>111</v>
      </c>
      <c r="CC37" s="114" t="s">
        <v>635</v>
      </c>
      <c r="CD37" s="114" t="s">
        <v>635</v>
      </c>
      <c r="CE37" s="113" t="s">
        <v>422</v>
      </c>
      <c r="CF37" s="114" t="s">
        <v>86</v>
      </c>
      <c r="CG37" s="114" t="s">
        <v>86</v>
      </c>
      <c r="CH37" s="114" t="s">
        <v>86</v>
      </c>
      <c r="CI37" s="113" t="s">
        <v>666</v>
      </c>
      <c r="CJ37" s="113" t="s">
        <v>416</v>
      </c>
      <c r="CK37" s="113" t="s">
        <v>416</v>
      </c>
      <c r="CL37" s="113" t="s">
        <v>416</v>
      </c>
      <c r="CM37" s="113" t="s">
        <v>416</v>
      </c>
      <c r="CN37" s="113" t="s">
        <v>85</v>
      </c>
      <c r="CO37" s="113" t="s">
        <v>85</v>
      </c>
      <c r="CP37" s="113" t="s">
        <v>85</v>
      </c>
      <c r="CQ37" s="113" t="s">
        <v>86</v>
      </c>
      <c r="CR37" s="113" t="s">
        <v>111</v>
      </c>
      <c r="CS37" s="113" t="s">
        <v>86</v>
      </c>
      <c r="CT37" s="113" t="s">
        <v>585</v>
      </c>
      <c r="CU37" s="113" t="s">
        <v>663</v>
      </c>
      <c r="CV37" s="80"/>
    </row>
    <row r="38" spans="1:100" s="216" customFormat="1" x14ac:dyDescent="0.25">
      <c r="BM38" s="217"/>
      <c r="BN38" s="217"/>
      <c r="BO38" s="217"/>
      <c r="BP38" s="131"/>
      <c r="BQ38" s="217"/>
      <c r="BR38" s="217"/>
    </row>
  </sheetData>
  <sortState ref="A4:BW193">
    <sortCondition ref="A4:A193"/>
    <sortCondition ref="B4:B193"/>
  </sortState>
  <printOptions gridLines="1"/>
  <pageMargins left="0.23622047244094491" right="0.23622047244094491" top="0.74803149606299213" bottom="0.74803149606299213" header="0.31496062992125984" footer="0.31496062992125984"/>
  <pageSetup paperSize="5" scale="66" fitToWidth="0" orientation="landscape" horizontalDpi="4294967293" r:id="rId1"/>
  <headerFooter>
    <oddFooter>&amp;R&amp;P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7</vt:i4>
      </vt:variant>
    </vt:vector>
  </HeadingPairs>
  <TitlesOfParts>
    <vt:vector size="24" baseType="lpstr">
      <vt:lpstr>Inicio</vt:lpstr>
      <vt:lpstr>Contenidos</vt:lpstr>
      <vt:lpstr>INFORM-LAC 2020</vt:lpstr>
      <vt:lpstr>Peligro y Exposición</vt:lpstr>
      <vt:lpstr>Vulnerabilidad</vt:lpstr>
      <vt:lpstr>Falta de Capacidad</vt:lpstr>
      <vt:lpstr>Indicador Datos</vt:lpstr>
      <vt:lpstr>Indicador Fecha</vt:lpstr>
      <vt:lpstr>Indicador Fuente</vt:lpstr>
      <vt:lpstr>Indicator Date hidden</vt:lpstr>
      <vt:lpstr>Indicator Date hidden2</vt:lpstr>
      <vt:lpstr>Indicador Datos imputados</vt:lpstr>
      <vt:lpstr>Imputed and missing data hidden</vt:lpstr>
      <vt:lpstr>Missing component hidden</vt:lpstr>
      <vt:lpstr>Indice Falta de Confiabilidad</vt:lpstr>
      <vt:lpstr>Metadata Indicadores LAC-INFORM</vt:lpstr>
      <vt:lpstr>Regions</vt:lpstr>
      <vt:lpstr>'Metadata Indicadores LAC-INFORM'!_2012.06.11___GFM_Indicator_List</vt:lpstr>
      <vt:lpstr>'Indicador Datos'!Print_Area</vt:lpstr>
      <vt:lpstr>'Indicador Fecha'!Print_Area</vt:lpstr>
      <vt:lpstr>'Indicador Fuente'!Print_Area</vt:lpstr>
      <vt:lpstr>'Indicador Datos'!Print_Titles</vt:lpstr>
      <vt:lpstr>'Indicador Fecha'!Print_Titles</vt:lpstr>
      <vt:lpstr>'Indicador Fuente'!Print_Titles</vt:lpstr>
    </vt:vector>
  </TitlesOfParts>
  <Company>JRC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Margreet</cp:lastModifiedBy>
  <cp:lastPrinted>2018-11-26T15:18:04Z</cp:lastPrinted>
  <dcterms:created xsi:type="dcterms:W3CDTF">2013-01-24T09:37:59Z</dcterms:created>
  <dcterms:modified xsi:type="dcterms:W3CDTF">2019-12-16T21:26:21Z</dcterms:modified>
</cp:coreProperties>
</file>